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807ABEBB-9623-4583-84F8-49204A204707}"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6" i="2" s="1"/>
  <c r="D51" i="2"/>
  <c r="D52" i="2" s="1"/>
  <c r="D47" i="2"/>
  <c r="D46" i="2"/>
  <c r="D45" i="2"/>
  <c r="D37" i="2"/>
  <c r="D33" i="2"/>
  <c r="D9" i="2"/>
  <c r="D29" i="2" l="1"/>
  <c r="D34" i="2"/>
  <c r="D38" i="2"/>
  <c r="D31" i="2"/>
  <c r="D35" i="2"/>
  <c r="D39" i="2"/>
  <c r="D32" i="2"/>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6" i="63"/>
  <c r="N41" i="63" s="1"/>
  <c r="N43" i="63" s="1"/>
  <c r="N76" i="95"/>
  <c r="N41" i="95" s="1"/>
  <c r="N76" i="99"/>
  <c r="N41" i="99" s="1"/>
  <c r="N77" i="258"/>
  <c r="N41" i="258" s="1"/>
  <c r="N75" i="292"/>
  <c r="N41" i="292" s="1"/>
  <c r="N43" i="292" s="1"/>
  <c r="N77" i="308"/>
  <c r="N41" i="308" s="1"/>
  <c r="N77" i="333"/>
  <c r="N41" i="333" s="1"/>
  <c r="N43" i="333" s="1"/>
  <c r="N77" i="362"/>
  <c r="N41" i="362" s="1"/>
  <c r="N76" i="82"/>
  <c r="N41" i="82" s="1"/>
  <c r="N77" i="259"/>
  <c r="N41" i="259" s="1"/>
  <c r="N81" i="267"/>
  <c r="N41" i="267" s="1"/>
  <c r="N79" i="50"/>
  <c r="N42" i="50" s="1"/>
  <c r="N76" i="88"/>
  <c r="N41" i="88" s="1"/>
  <c r="N76" i="94"/>
  <c r="N41" i="94" s="1"/>
  <c r="N76" i="105"/>
  <c r="N41" i="105" s="1"/>
  <c r="N43" i="105" s="1"/>
  <c r="N76" i="108"/>
  <c r="N41" i="108" s="1"/>
  <c r="N77" i="329"/>
  <c r="N41" i="329" s="1"/>
  <c r="N76" i="231"/>
  <c r="N40" i="231" s="1"/>
  <c r="N76" i="26"/>
  <c r="N42" i="26" s="1"/>
  <c r="N76" i="56"/>
  <c r="N42" i="56" s="1"/>
  <c r="N43" i="56" s="1"/>
  <c r="N76" i="67"/>
  <c r="N41" i="67" s="1"/>
  <c r="N76" i="68"/>
  <c r="N41" i="68" s="1"/>
  <c r="N75" i="75"/>
  <c r="N41" i="75" s="1"/>
  <c r="N43" i="75" s="1"/>
  <c r="N76" i="80"/>
  <c r="N41" i="80" s="1"/>
  <c r="N76" i="84"/>
  <c r="N41" i="84" s="1"/>
  <c r="N76" i="86"/>
  <c r="N41" i="86" s="1"/>
  <c r="N76" i="90"/>
  <c r="N41" i="90" s="1"/>
  <c r="N76" i="102"/>
  <c r="N41" i="102"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81" i="187"/>
  <c r="N47" i="187" s="1"/>
  <c r="N77" i="233"/>
  <c r="N41" i="233" s="1"/>
  <c r="N76" i="243"/>
  <c r="N40" i="243" s="1"/>
  <c r="N75" i="283"/>
  <c r="N41" i="283" s="1"/>
  <c r="N77" i="193"/>
  <c r="N43" i="193" s="1"/>
  <c r="N87" i="246"/>
  <c r="N45" i="246" s="1"/>
  <c r="N83" i="279"/>
  <c r="N46" i="279" s="1"/>
  <c r="N76" i="97"/>
  <c r="N41" i="97" s="1"/>
  <c r="N76" i="103"/>
  <c r="N41" i="103" s="1"/>
  <c r="N81" i="154"/>
  <c r="N47" i="154" s="1"/>
  <c r="N75" i="291"/>
  <c r="N41" i="291" s="1"/>
  <c r="N43" i="291" s="1"/>
  <c r="N75" i="302"/>
  <c r="N41" i="302" s="1"/>
  <c r="N43" i="302" s="1"/>
  <c r="N77" i="323"/>
  <c r="N77" i="328"/>
  <c r="N41" i="328" s="1"/>
  <c r="N43" i="328" s="1"/>
  <c r="N77" i="337"/>
  <c r="N41" i="337" s="1"/>
  <c r="N61" i="221"/>
  <c r="N53" i="325"/>
  <c r="N76" i="65"/>
  <c r="N41" i="65" s="1"/>
  <c r="N43" i="65" s="1"/>
  <c r="N76" i="92"/>
  <c r="N41" i="92" s="1"/>
  <c r="N43" i="92" s="1"/>
  <c r="N76" i="96"/>
  <c r="N41" i="96" s="1"/>
  <c r="N43" i="96" s="1"/>
  <c r="N76" i="98"/>
  <c r="N41" i="98" s="1"/>
  <c r="N76" i="101"/>
  <c r="N41" i="101" s="1"/>
  <c r="N76" i="107"/>
  <c r="N41" i="107" s="1"/>
  <c r="N75" i="133"/>
  <c r="N41" i="133" s="1"/>
  <c r="N76" i="134"/>
  <c r="N41" i="134" s="1"/>
  <c r="N76" i="135"/>
  <c r="N41" i="135" s="1"/>
  <c r="N76" i="137"/>
  <c r="N41" i="137" s="1"/>
  <c r="N76" i="242"/>
  <c r="N40" i="242" s="1"/>
  <c r="N42" i="242" s="1"/>
  <c r="N78" i="273"/>
  <c r="N41" i="273" s="1"/>
  <c r="N81" i="282"/>
  <c r="N44" i="282" s="1"/>
  <c r="N77" i="295"/>
  <c r="N41" i="295" s="1"/>
  <c r="N43" i="295" s="1"/>
  <c r="N43" i="306"/>
  <c r="N76" i="19"/>
  <c r="N42" i="19" s="1"/>
  <c r="N43" i="22"/>
  <c r="N76" i="24"/>
  <c r="N42" i="24" s="1"/>
  <c r="N76" i="25"/>
  <c r="N42" i="25" s="1"/>
  <c r="N43" i="25" s="1"/>
  <c r="N43" i="50"/>
  <c r="N76" i="61"/>
  <c r="N42" i="61" s="1"/>
  <c r="N76" i="64"/>
  <c r="N41" i="64" s="1"/>
  <c r="N43" i="64" s="1"/>
  <c r="N75" i="72"/>
  <c r="N41" i="72" s="1"/>
  <c r="N75" i="74"/>
  <c r="N41" i="74" s="1"/>
  <c r="N76" i="79"/>
  <c r="N41" i="79" s="1"/>
  <c r="N76" i="81"/>
  <c r="N41" i="81" s="1"/>
  <c r="N43" i="81" s="1"/>
  <c r="N76" i="83"/>
  <c r="N41" i="83" s="1"/>
  <c r="N76" i="85"/>
  <c r="N41" i="85" s="1"/>
  <c r="N76" i="87"/>
  <c r="N41" i="87" s="1"/>
  <c r="N76" i="89"/>
  <c r="N41" i="89" s="1"/>
  <c r="N76" i="91"/>
  <c r="N41" i="91" s="1"/>
  <c r="N76" i="100"/>
  <c r="N41" i="100" s="1"/>
  <c r="N76" i="106"/>
  <c r="N41" i="106" s="1"/>
  <c r="N43" i="106" s="1"/>
  <c r="N80" i="160"/>
  <c r="N46" i="160" s="1"/>
  <c r="N48" i="160" s="1"/>
  <c r="N78" i="232"/>
  <c r="N41" i="232" s="1"/>
  <c r="N43" i="232" s="1"/>
  <c r="N76" i="234"/>
  <c r="N40" i="234" s="1"/>
  <c r="N79" i="244"/>
  <c r="N45" i="244" s="1"/>
  <c r="N77" i="250"/>
  <c r="N41" i="250" s="1"/>
  <c r="N77" i="254"/>
  <c r="N41" i="254" s="1"/>
  <c r="N91" i="260"/>
  <c r="N47" i="260" s="1"/>
  <c r="N81" i="266"/>
  <c r="N41" i="266" s="1"/>
  <c r="N43" i="267"/>
  <c r="N78" i="272"/>
  <c r="N41" i="272" s="1"/>
  <c r="N43" i="272" s="1"/>
  <c r="N81" i="280"/>
  <c r="N44" i="280" s="1"/>
  <c r="N75" i="290"/>
  <c r="N41" i="290" s="1"/>
  <c r="N43" i="290" s="1"/>
  <c r="N77" i="294"/>
  <c r="N41" i="294" s="1"/>
  <c r="N75" i="299"/>
  <c r="N41" i="299" s="1"/>
  <c r="N43" i="299" s="1"/>
  <c r="N77" i="321"/>
  <c r="N77" i="342"/>
  <c r="N41" i="342" s="1"/>
  <c r="N77" i="347"/>
  <c r="N41" i="347" s="1"/>
  <c r="N43" i="347" s="1"/>
  <c r="N77" i="364"/>
  <c r="N41" i="364" s="1"/>
  <c r="N43" i="364" s="1"/>
  <c r="N73" i="229"/>
  <c r="N40" i="229" s="1"/>
  <c r="N78" i="270"/>
  <c r="N41" i="270" s="1"/>
  <c r="N78" i="271"/>
  <c r="N41" i="271" s="1"/>
  <c r="N77" i="334"/>
  <c r="N41" i="334" s="1"/>
  <c r="N77" i="348"/>
  <c r="N41" i="348" s="1"/>
  <c r="N43" i="348" s="1"/>
  <c r="N77" i="354"/>
  <c r="N41" i="354" s="1"/>
  <c r="N43" i="354" s="1"/>
  <c r="N77" i="363"/>
  <c r="N41" i="363" s="1"/>
  <c r="N43" i="363" s="1"/>
  <c r="N77" i="365"/>
  <c r="N41" i="365" s="1"/>
  <c r="N76" i="146"/>
  <c r="N41" i="146" s="1"/>
  <c r="N76" i="144"/>
  <c r="N41" i="144" s="1"/>
  <c r="N84" i="220"/>
  <c r="N46" i="220" s="1"/>
  <c r="N83" i="221"/>
  <c r="N46" i="221" s="1"/>
  <c r="N72" i="227"/>
  <c r="N41" i="227" s="1"/>
  <c r="N77" i="262"/>
  <c r="N41" i="262" s="1"/>
  <c r="N75" i="293"/>
  <c r="N41" i="293" s="1"/>
  <c r="N43" i="293" s="1"/>
  <c r="N43" i="31"/>
  <c r="N76" i="136"/>
  <c r="N41" i="136" s="1"/>
  <c r="N75" i="286"/>
  <c r="N41" i="286" s="1"/>
  <c r="N43" i="286" s="1"/>
  <c r="N75" i="289"/>
  <c r="N41" i="289" s="1"/>
  <c r="N43" i="289" s="1"/>
  <c r="N43" i="29"/>
  <c r="N43" i="236"/>
  <c r="N43" i="238"/>
  <c r="N43" i="27"/>
  <c r="N43" i="30"/>
  <c r="N43" i="235"/>
  <c r="L84" i="11"/>
  <c r="L57" i="227"/>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L64" i="18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43" i="309" s="1"/>
  <c r="N77" i="312"/>
  <c r="N41" i="312" s="1"/>
  <c r="N43" i="312" s="1"/>
  <c r="N76" i="213"/>
  <c r="N42" i="213" s="1"/>
  <c r="N44" i="213" s="1"/>
  <c r="N77" i="253"/>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3" i="139"/>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68"/>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N74" i="247"/>
  <c r="N77" i="247" s="1"/>
  <c r="N43" i="247" s="1"/>
  <c r="N45" i="247" s="1"/>
  <c r="I74" i="247"/>
  <c r="N73" i="248"/>
  <c r="N81" i="248" s="1"/>
  <c r="N43" i="248" s="1"/>
  <c r="N45" i="248" s="1"/>
  <c r="I73" i="248"/>
  <c r="N74" i="248"/>
  <c r="I74" i="248"/>
  <c r="N76" i="248"/>
  <c r="I76" i="248"/>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I70" i="96"/>
  <c r="I71" i="96"/>
  <c r="N43" i="100"/>
  <c r="N43" i="102"/>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1"/>
  <c r="N48" i="179"/>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N43" i="250"/>
  <c r="N79" i="250" s="1"/>
  <c r="I79" i="252"/>
  <c r="I80" i="252"/>
  <c r="I82" i="252"/>
  <c r="N79" i="253"/>
  <c r="L86" i="253" s="1"/>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43" i="143"/>
  <c r="N75" i="158"/>
  <c r="I75" i="158"/>
  <c r="N76" i="158"/>
  <c r="I76" i="158"/>
  <c r="N77" i="158"/>
  <c r="I77" i="158"/>
  <c r="N75" i="168"/>
  <c r="I75" i="168"/>
  <c r="N76" i="168"/>
  <c r="I76" i="168"/>
  <c r="N77" i="168"/>
  <c r="I77" i="168"/>
  <c r="N49" i="176"/>
  <c r="N49" i="178"/>
  <c r="N48" i="180"/>
  <c r="N48" i="181"/>
  <c r="N49" i="186"/>
  <c r="N48" i="207"/>
  <c r="N59" i="154"/>
  <c r="N59" i="170"/>
  <c r="N58" i="174"/>
  <c r="I75" i="176"/>
  <c r="I76" i="176"/>
  <c r="I77" i="176"/>
  <c r="I75" i="178"/>
  <c r="I76" i="178"/>
  <c r="I77" i="178"/>
  <c r="I74" i="180"/>
  <c r="I75" i="180"/>
  <c r="I76" i="180"/>
  <c r="N64" i="181"/>
  <c r="I74" i="181"/>
  <c r="I75" i="181"/>
  <c r="I76" i="181"/>
  <c r="I74" i="183"/>
  <c r="I75" i="183"/>
  <c r="I76" i="183"/>
  <c r="I74" i="184"/>
  <c r="I75" i="184"/>
  <c r="I76" i="184"/>
  <c r="N65" i="185"/>
  <c r="I75" i="185"/>
  <c r="I76" i="185"/>
  <c r="I77" i="185"/>
  <c r="N49" i="187"/>
  <c r="N42" i="231"/>
  <c r="N43" i="233"/>
  <c r="N42" i="234"/>
  <c r="N41" i="239"/>
  <c r="N47" i="244"/>
  <c r="N43" i="254"/>
  <c r="I75" i="186"/>
  <c r="I76" i="186"/>
  <c r="I77" i="186"/>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43" i="266"/>
  <c r="N81" i="268"/>
  <c r="N41" i="268" s="1"/>
  <c r="N43" i="268" s="1"/>
  <c r="N43" i="27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93" i="260" s="1"/>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47"/>
  <c r="I70" i="38"/>
  <c r="N43" i="38"/>
  <c r="L84" i="28"/>
  <c r="L83" i="28"/>
  <c r="L85" i="28"/>
  <c r="I70" i="15"/>
  <c r="N76" i="12"/>
  <c r="N42" i="12" s="1"/>
  <c r="N43" i="12" s="1"/>
  <c r="I70" i="12"/>
  <c r="N79" i="364" l="1"/>
  <c r="N78" i="25"/>
  <c r="L85" i="25" s="1"/>
  <c r="L83" i="67"/>
  <c r="L84" i="67"/>
  <c r="N81" i="50"/>
  <c r="L87" i="50" s="1"/>
  <c r="L84" i="289"/>
  <c r="N78" i="37"/>
  <c r="L85" i="37" s="1"/>
  <c r="L83" i="7"/>
  <c r="N79" i="347"/>
  <c r="L84" i="347" s="1"/>
  <c r="N43" i="137"/>
  <c r="N78" i="43"/>
  <c r="L85" i="43" s="1"/>
  <c r="N80" i="275"/>
  <c r="L87" i="275" s="1"/>
  <c r="L83" i="289"/>
  <c r="L84" i="78"/>
  <c r="L86" i="323"/>
  <c r="N79" i="306"/>
  <c r="L86" i="306" s="1"/>
  <c r="L85" i="51"/>
  <c r="N78" i="31"/>
  <c r="L83" i="31" s="1"/>
  <c r="N78" i="39"/>
  <c r="L85" i="39" s="1"/>
  <c r="L83" i="51"/>
  <c r="L84" i="65"/>
  <c r="N86" i="65" s="1"/>
  <c r="N88" i="65" s="1"/>
  <c r="D56" i="5" s="1"/>
  <c r="L84" i="208"/>
  <c r="N78" i="21"/>
  <c r="L83" i="21" s="1"/>
  <c r="L83" i="78"/>
  <c r="L86" i="356"/>
  <c r="L84" i="226"/>
  <c r="L84" i="63"/>
  <c r="L84" i="74"/>
  <c r="L82" i="74"/>
  <c r="L83" i="74"/>
  <c r="N78" i="42"/>
  <c r="L85" i="42" s="1"/>
  <c r="L84" i="253"/>
  <c r="N79" i="333"/>
  <c r="L85" i="333" s="1"/>
  <c r="L85" i="46"/>
  <c r="L83" i="46"/>
  <c r="N78" i="38"/>
  <c r="L85" i="38" s="1"/>
  <c r="L85" i="63"/>
  <c r="L82" i="72"/>
  <c r="N79" i="363"/>
  <c r="L86" i="363" s="1"/>
  <c r="L86" i="340"/>
  <c r="L86" i="327"/>
  <c r="L84" i="303"/>
  <c r="N77" i="75"/>
  <c r="L83"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N78" i="95" s="1"/>
  <c r="L59" i="94"/>
  <c r="N59" i="94" s="1"/>
  <c r="N6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L59" i="213"/>
  <c r="N59" i="213" s="1"/>
  <c r="N65" i="213" s="1"/>
  <c r="N78" i="213" s="1"/>
  <c r="L83"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L59" i="231"/>
  <c r="N59" i="231" s="1"/>
  <c r="N65"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N80" i="271" s="1"/>
  <c r="L8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5" i="7"/>
  <c r="N86" i="7" s="1"/>
  <c r="N88" i="7" s="1"/>
  <c r="D3" i="5" s="1"/>
  <c r="L84" i="46"/>
  <c r="L84" i="339"/>
  <c r="N83" i="282"/>
  <c r="L90" i="282" s="1"/>
  <c r="N79" i="256"/>
  <c r="L84" i="256" s="1"/>
  <c r="N78" i="35"/>
  <c r="N77" i="284"/>
  <c r="L84" i="284" s="1"/>
  <c r="L88" i="218"/>
  <c r="L85" i="253"/>
  <c r="N87" i="253" s="1"/>
  <c r="N89" i="253" s="1"/>
  <c r="D213" i="5" s="1"/>
  <c r="N78" i="33"/>
  <c r="L83" i="33" s="1"/>
  <c r="L84" i="64"/>
  <c r="N78" i="53"/>
  <c r="L85" i="53" s="1"/>
  <c r="N78" i="215"/>
  <c r="L84" i="215" s="1"/>
  <c r="L84" i="348"/>
  <c r="L86" i="328"/>
  <c r="N80" i="272"/>
  <c r="L85" i="272" s="1"/>
  <c r="L84" i="27"/>
  <c r="L85" i="32"/>
  <c r="L84" i="31"/>
  <c r="L84" i="32"/>
  <c r="N78" i="97"/>
  <c r="L84" i="97" s="1"/>
  <c r="L83" i="30"/>
  <c r="N79" i="264"/>
  <c r="L86" i="264" s="1"/>
  <c r="N74" i="227"/>
  <c r="L79" i="227" s="1"/>
  <c r="N69" i="188"/>
  <c r="N82" i="188" s="1"/>
  <c r="L87" i="188" s="1"/>
  <c r="N70" i="186"/>
  <c r="N83" i="186" s="1"/>
  <c r="L88" i="186" s="1"/>
  <c r="N79" i="233"/>
  <c r="L84" i="233" s="1"/>
  <c r="N70" i="182"/>
  <c r="N67" i="150"/>
  <c r="N79" i="261"/>
  <c r="L84" i="261" s="1"/>
  <c r="L82" i="305"/>
  <c r="L83" i="305"/>
  <c r="L83" i="25"/>
  <c r="N79" i="295"/>
  <c r="L86" i="295" s="1"/>
  <c r="L87" i="281"/>
  <c r="N78" i="243"/>
  <c r="L83" i="243" s="1"/>
  <c r="N70" i="185"/>
  <c r="N83" i="185" s="1"/>
  <c r="L90" i="185" s="1"/>
  <c r="N70" i="187"/>
  <c r="N83" i="187" s="1"/>
  <c r="L88" i="187" s="1"/>
  <c r="N70" i="170"/>
  <c r="N83" i="170" s="1"/>
  <c r="L90" i="170" s="1"/>
  <c r="N78" i="94"/>
  <c r="L85" i="94" s="1"/>
  <c r="L85" i="128"/>
  <c r="L84" i="25"/>
  <c r="L84" i="306"/>
  <c r="N77" i="301"/>
  <c r="L82" i="301" s="1"/>
  <c r="N78" i="231"/>
  <c r="L84" i="231" s="1"/>
  <c r="N77" i="190"/>
  <c r="L83" i="190" s="1"/>
  <c r="N74" i="246"/>
  <c r="N89" i="246" s="1"/>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N86" i="47" s="1"/>
  <c r="N88" i="47" s="1"/>
  <c r="D39" i="5" s="1"/>
  <c r="L83" i="72"/>
  <c r="L86" i="360"/>
  <c r="L86" i="348"/>
  <c r="L85" i="131"/>
  <c r="N78" i="98"/>
  <c r="L83" i="98" s="1"/>
  <c r="N78" i="79"/>
  <c r="L83" i="79" s="1"/>
  <c r="N78" i="68"/>
  <c r="L84" i="130"/>
  <c r="L85" i="208"/>
  <c r="N86" i="208" s="1"/>
  <c r="N88" i="208" s="1"/>
  <c r="D119" i="5" s="1"/>
  <c r="N79" i="342"/>
  <c r="L85" i="342" s="1"/>
  <c r="L99" i="260"/>
  <c r="L100" i="260"/>
  <c r="N78" i="40"/>
  <c r="L84" i="40" s="1"/>
  <c r="L85" i="105"/>
  <c r="L87" i="277"/>
  <c r="L86" i="277"/>
  <c r="L85" i="250"/>
  <c r="L84" i="250"/>
  <c r="N85" i="207"/>
  <c r="L92" i="207" s="1"/>
  <c r="N78" i="45"/>
  <c r="L85" i="45" s="1"/>
  <c r="N78" i="36"/>
  <c r="N80" i="274"/>
  <c r="L86" i="274" s="1"/>
  <c r="N79" i="259"/>
  <c r="L84" i="259" s="1"/>
  <c r="N78" i="99"/>
  <c r="L85" i="99" s="1"/>
  <c r="N78" i="144"/>
  <c r="L85" i="144" s="1"/>
  <c r="N77" i="283"/>
  <c r="N85" i="279"/>
  <c r="N81" i="244"/>
  <c r="L88" i="244" s="1"/>
  <c r="N79" i="346"/>
  <c r="L86" i="346" s="1"/>
  <c r="N78" i="17"/>
  <c r="N78" i="23"/>
  <c r="L85" i="367"/>
  <c r="L83" i="367"/>
  <c r="L84" i="367"/>
  <c r="N78" i="20"/>
  <c r="L83" i="20" s="1"/>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57"/>
  <c r="L86" i="347"/>
  <c r="L85" i="371"/>
  <c r="L86" i="343"/>
  <c r="L86" i="321"/>
  <c r="L85" i="328"/>
  <c r="N87" i="328" s="1"/>
  <c r="N89" i="328" s="1"/>
  <c r="D282" i="5" s="1"/>
  <c r="L84" i="323"/>
  <c r="N87" i="323" s="1"/>
  <c r="N89" i="323" s="1"/>
  <c r="D279" i="5" s="1"/>
  <c r="L86" i="250"/>
  <c r="L85" i="224"/>
  <c r="L84" i="132"/>
  <c r="L83" i="131"/>
  <c r="L83" i="127"/>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6" i="251"/>
  <c r="L84" i="216"/>
  <c r="L83" i="216"/>
  <c r="L83" i="128"/>
  <c r="L83" i="125"/>
  <c r="L84" i="125"/>
  <c r="L84" i="124"/>
  <c r="L85" i="110"/>
  <c r="N87" i="340"/>
  <c r="N89" i="340" s="1"/>
  <c r="D294" i="5" s="1"/>
  <c r="L86" i="364"/>
  <c r="L84" i="364"/>
  <c r="L85" i="364"/>
  <c r="L85" i="354"/>
  <c r="L86" i="354"/>
  <c r="L84" i="354"/>
  <c r="N85" i="303"/>
  <c r="N87" i="303" s="1"/>
  <c r="D259" i="5" s="1"/>
  <c r="D234" i="5"/>
  <c r="N86" i="226"/>
  <c r="N88" i="226" s="1"/>
  <c r="D187" i="5" s="1"/>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N86" i="28"/>
  <c r="N88" i="28" s="1"/>
  <c r="D20" i="5" s="1"/>
  <c r="L85" i="18"/>
  <c r="L83" i="18"/>
  <c r="L85" i="15"/>
  <c r="L83" i="15"/>
  <c r="N78" i="12"/>
  <c r="L85" i="12" s="1"/>
  <c r="L88" i="50" l="1"/>
  <c r="L86" i="50"/>
  <c r="L84" i="42"/>
  <c r="L84" i="363"/>
  <c r="L85" i="240"/>
  <c r="N70" i="267"/>
  <c r="N83" i="267" s="1"/>
  <c r="L88" i="267" s="1"/>
  <c r="N85" i="289"/>
  <c r="N87" i="289" s="1"/>
  <c r="D245" i="5" s="1"/>
  <c r="N87" i="356"/>
  <c r="N89" i="356" s="1"/>
  <c r="D308" i="5" s="1"/>
  <c r="L86" i="254"/>
  <c r="N87" i="254" s="1"/>
  <c r="N89" i="254" s="1"/>
  <c r="D214" i="5" s="1"/>
  <c r="L83" i="37"/>
  <c r="N86" i="37" s="1"/>
  <c r="N88" i="37" s="1"/>
  <c r="D28" i="5" s="1"/>
  <c r="L85" i="254"/>
  <c r="L84" i="37"/>
  <c r="N86" i="51"/>
  <c r="N88" i="51" s="1"/>
  <c r="D43" i="5" s="1"/>
  <c r="N86" i="63"/>
  <c r="N88" i="63" s="1"/>
  <c r="D54" i="5" s="1"/>
  <c r="N86" i="64"/>
  <c r="N88" i="64" s="1"/>
  <c r="D55" i="5" s="1"/>
  <c r="N70" i="176"/>
  <c r="N83" i="176" s="1"/>
  <c r="L88" i="176" s="1"/>
  <c r="N78" i="137"/>
  <c r="L83" i="137" s="1"/>
  <c r="L85" i="31"/>
  <c r="L83" i="24"/>
  <c r="L84" i="332"/>
  <c r="L86" i="332"/>
  <c r="L84" i="43"/>
  <c r="L85" i="215"/>
  <c r="N69" i="184"/>
  <c r="N82" i="184" s="1"/>
  <c r="L88" i="184" s="1"/>
  <c r="N66" i="294"/>
  <c r="N79" i="294" s="1"/>
  <c r="L86" i="294" s="1"/>
  <c r="N79" i="318"/>
  <c r="L86" i="318" s="1"/>
  <c r="N77" i="285"/>
  <c r="L82" i="285" s="1"/>
  <c r="N69" i="183"/>
  <c r="N82" i="183" s="1"/>
  <c r="L88" i="183" s="1"/>
  <c r="N79" i="316"/>
  <c r="L85" i="316" s="1"/>
  <c r="N64" i="297"/>
  <c r="N77" i="297" s="1"/>
  <c r="L82" i="297" s="1"/>
  <c r="N69" i="164"/>
  <c r="N82" i="164" s="1"/>
  <c r="L88" i="164" s="1"/>
  <c r="N72" i="165"/>
  <c r="N85" i="165" s="1"/>
  <c r="L91" i="165" s="1"/>
  <c r="N69" i="177"/>
  <c r="N82" i="177" s="1"/>
  <c r="L89" i="177" s="1"/>
  <c r="N70" i="171"/>
  <c r="N83" i="171" s="1"/>
  <c r="L90" i="171" s="1"/>
  <c r="L85" i="275"/>
  <c r="L83" i="43"/>
  <c r="L84" i="365"/>
  <c r="N87" i="371"/>
  <c r="N89" i="371" s="1"/>
  <c r="D293" i="5" s="1"/>
  <c r="L84" i="38"/>
  <c r="L82" i="75"/>
  <c r="L83" i="102"/>
  <c r="L83" i="286"/>
  <c r="L83" i="59"/>
  <c r="N90" i="218"/>
  <c r="N92" i="218" s="1"/>
  <c r="D180" i="5" s="1"/>
  <c r="L84" i="75"/>
  <c r="L83" i="38"/>
  <c r="L86" i="275"/>
  <c r="N87" i="321"/>
  <c r="N89" i="321" s="1"/>
  <c r="D277" i="5" s="1"/>
  <c r="L84" i="346"/>
  <c r="N86" i="124"/>
  <c r="N88" i="124" s="1"/>
  <c r="D113" i="5" s="1"/>
  <c r="N79" i="319"/>
  <c r="L84" i="319" s="1"/>
  <c r="L84" i="30"/>
  <c r="N86" i="123"/>
  <c r="N88" i="123" s="1"/>
  <c r="D114" i="5" s="1"/>
  <c r="N86" i="121"/>
  <c r="N88" i="121" s="1"/>
  <c r="D111" i="5" s="1"/>
  <c r="N79" i="314"/>
  <c r="L86" i="314" s="1"/>
  <c r="L86" i="256"/>
  <c r="N70" i="268"/>
  <c r="N83" i="268" s="1"/>
  <c r="L90" i="268" s="1"/>
  <c r="N70" i="157"/>
  <c r="N83" i="157" s="1"/>
  <c r="L90" i="157" s="1"/>
  <c r="L82" i="284"/>
  <c r="L85" i="92"/>
  <c r="L83" i="39"/>
  <c r="N86" i="46"/>
  <c r="N88" i="46" s="1"/>
  <c r="D38" i="5" s="1"/>
  <c r="L84" i="21"/>
  <c r="L84" i="39"/>
  <c r="L84" i="26"/>
  <c r="L85" i="336"/>
  <c r="L83" i="92"/>
  <c r="L85" i="21"/>
  <c r="N86" i="130"/>
  <c r="N88" i="130" s="1"/>
  <c r="D121" i="5" s="1"/>
  <c r="N85" i="72"/>
  <c r="N87" i="72" s="1"/>
  <c r="D63" i="5" s="1"/>
  <c r="L83" i="105"/>
  <c r="N86" i="105" s="1"/>
  <c r="N88" i="105" s="1"/>
  <c r="D95" i="5" s="1"/>
  <c r="N79" i="311"/>
  <c r="L84" i="311" s="1"/>
  <c r="L83" i="284"/>
  <c r="L85" i="69"/>
  <c r="L85" i="241"/>
  <c r="N90" i="219"/>
  <c r="N92" i="219" s="1"/>
  <c r="D181" i="5" s="1"/>
  <c r="N87" i="327"/>
  <c r="N89" i="327" s="1"/>
  <c r="D281" i="5" s="1"/>
  <c r="L85" i="41"/>
  <c r="L84" i="103"/>
  <c r="N85" i="74"/>
  <c r="N87" i="74" s="1"/>
  <c r="D65" i="5" s="1"/>
  <c r="N69" i="172"/>
  <c r="N82" i="172" s="1"/>
  <c r="L88" i="172" s="1"/>
  <c r="N69" i="180"/>
  <c r="N82" i="180" s="1"/>
  <c r="L89" i="180" s="1"/>
  <c r="N70" i="168"/>
  <c r="N83" i="168" s="1"/>
  <c r="L90" i="168" s="1"/>
  <c r="L88" i="282"/>
  <c r="L85" i="147"/>
  <c r="L86" i="241"/>
  <c r="L83" i="302"/>
  <c r="L82" i="302"/>
  <c r="N83" i="155"/>
  <c r="L88" i="155" s="1"/>
  <c r="N79" i="313"/>
  <c r="L84" i="313" s="1"/>
  <c r="N79" i="317"/>
  <c r="L86" i="317" s="1"/>
  <c r="L92" i="221"/>
  <c r="L84" i="342"/>
  <c r="L91" i="221"/>
  <c r="L84" i="298"/>
  <c r="L83" i="26"/>
  <c r="N86" i="26" s="1"/>
  <c r="N88" i="26" s="1"/>
  <c r="D18" i="5" s="1"/>
  <c r="N86" i="58"/>
  <c r="N88" i="58" s="1"/>
  <c r="D49" i="5" s="1"/>
  <c r="L82" i="286"/>
  <c r="L84" i="102"/>
  <c r="N70" i="178"/>
  <c r="N83" i="178" s="1"/>
  <c r="L90" i="178" s="1"/>
  <c r="N87" i="339"/>
  <c r="N89" i="339" s="1"/>
  <c r="D292" i="5" s="1"/>
  <c r="L89" i="282"/>
  <c r="L85" i="363"/>
  <c r="L86" i="232"/>
  <c r="L85" i="138"/>
  <c r="L87" i="274"/>
  <c r="N87" i="343"/>
  <c r="N89" i="343" s="1"/>
  <c r="D296" i="5" s="1"/>
  <c r="N86" i="131"/>
  <c r="N88" i="131" s="1"/>
  <c r="D122" i="5" s="1"/>
  <c r="N86" i="224"/>
  <c r="N88" i="224" s="1"/>
  <c r="D185" i="5" s="1"/>
  <c r="L86" i="365"/>
  <c r="N87" i="365" s="1"/>
  <c r="N89" i="365" s="1"/>
  <c r="D315" i="5" s="1"/>
  <c r="L83" i="42"/>
  <c r="L84" i="251"/>
  <c r="N87" i="251" s="1"/>
  <c r="N89" i="251" s="1"/>
  <c r="D211" i="5" s="1"/>
  <c r="L84" i="135"/>
  <c r="L84" i="100"/>
  <c r="L83" i="142"/>
  <c r="L84" i="142"/>
  <c r="L85" i="142"/>
  <c r="L84" i="262"/>
  <c r="L85" i="262"/>
  <c r="L86" i="262"/>
  <c r="L84" i="24"/>
  <c r="L85" i="232"/>
  <c r="L85" i="213"/>
  <c r="L84" i="147"/>
  <c r="L83" i="215"/>
  <c r="L84" i="19"/>
  <c r="N86" i="19" s="1"/>
  <c r="N88" i="19" s="1"/>
  <c r="D11" i="5" s="1"/>
  <c r="L83" i="19"/>
  <c r="N79" i="239"/>
  <c r="L84" i="239" s="1"/>
  <c r="N86" i="132"/>
  <c r="N88" i="132" s="1"/>
  <c r="D123" i="5" s="1"/>
  <c r="L86" i="240"/>
  <c r="N87" i="240" s="1"/>
  <c r="N89" i="240" s="1"/>
  <c r="D200" i="5" s="1"/>
  <c r="N89" i="50"/>
  <c r="N91" i="50" s="1"/>
  <c r="D42" i="5" s="1"/>
  <c r="L85" i="135"/>
  <c r="L82" i="298"/>
  <c r="L85" i="27"/>
  <c r="N86" i="27" s="1"/>
  <c r="N88" i="27" s="1"/>
  <c r="D19" i="5" s="1"/>
  <c r="L84" i="333"/>
  <c r="L86" i="333"/>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86" i="213" s="1"/>
  <c r="N88" i="213" s="1"/>
  <c r="D175" i="5" s="1"/>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N86" i="30"/>
  <c r="N88" i="30" s="1"/>
  <c r="D22" i="5" s="1"/>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6"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0"/>
  <c r="L88" i="170"/>
  <c r="L89" i="178"/>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N87" i="332"/>
  <c r="N89" i="332" s="1"/>
  <c r="D286" i="5" s="1"/>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35"/>
  <c r="L85" i="335"/>
  <c r="L84" i="335"/>
  <c r="L84" i="357"/>
  <c r="L85" i="357"/>
  <c r="L86" i="357"/>
  <c r="L82" i="310"/>
  <c r="L84" i="310"/>
  <c r="L83" i="310"/>
  <c r="L85" i="331"/>
  <c r="L84" i="331"/>
  <c r="L86" i="331"/>
  <c r="L84" i="316"/>
  <c r="L86" i="316"/>
  <c r="L85" i="344"/>
  <c r="L84" i="344"/>
  <c r="L86" i="344"/>
  <c r="L86" i="355"/>
  <c r="L84" i="355"/>
  <c r="L85" i="355"/>
  <c r="L86" i="359"/>
  <c r="L85" i="359"/>
  <c r="L84" i="359"/>
  <c r="L84" i="351"/>
  <c r="L86" i="351"/>
  <c r="L85" i="351"/>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11"/>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15"/>
  <c r="N88" i="15" s="1"/>
  <c r="D7" i="5" s="1"/>
  <c r="L83" i="12"/>
  <c r="L84" i="12"/>
  <c r="L89" i="171" l="1"/>
  <c r="L88" i="157"/>
  <c r="N86" i="38"/>
  <c r="N88" i="38" s="1"/>
  <c r="D29" i="5" s="1"/>
  <c r="L85" i="318"/>
  <c r="L84" i="294"/>
  <c r="N87" i="346"/>
  <c r="N89" i="346" s="1"/>
  <c r="D299" i="5" s="1"/>
  <c r="L87" i="177"/>
  <c r="L85" i="294"/>
  <c r="L88" i="177"/>
  <c r="L85" i="137"/>
  <c r="N86" i="24"/>
  <c r="N88" i="24" s="1"/>
  <c r="D16" i="5" s="1"/>
  <c r="L85" i="311"/>
  <c r="L92" i="165"/>
  <c r="N87" i="256"/>
  <c r="N89" i="256" s="1"/>
  <c r="D215" i="5" s="1"/>
  <c r="L90" i="165"/>
  <c r="N93" i="165" s="1"/>
  <c r="N95" i="165" s="1"/>
  <c r="D150" i="5" s="1"/>
  <c r="L87" i="184"/>
  <c r="L89" i="184"/>
  <c r="L90" i="176"/>
  <c r="L89" i="176"/>
  <c r="N86" i="43"/>
  <c r="N88" i="43" s="1"/>
  <c r="D34" i="5" s="1"/>
  <c r="L89" i="183"/>
  <c r="L87" i="183"/>
  <c r="N85" i="298"/>
  <c r="N87" i="298" s="1"/>
  <c r="D254" i="5" s="1"/>
  <c r="L87" i="164"/>
  <c r="N87" i="241"/>
  <c r="N89" i="241" s="1"/>
  <c r="D201" i="5" s="1"/>
  <c r="N85" i="284"/>
  <c r="N87" i="284" s="1"/>
  <c r="D241" i="5" s="1"/>
  <c r="L85" i="314"/>
  <c r="N87" i="314" s="1"/>
  <c r="N89" i="314" s="1"/>
  <c r="D270" i="5" s="1"/>
  <c r="L89" i="164"/>
  <c r="N86" i="103"/>
  <c r="N88" i="103" s="1"/>
  <c r="D93" i="5" s="1"/>
  <c r="N86" i="215"/>
  <c r="N88" i="215" s="1"/>
  <c r="D177" i="5" s="1"/>
  <c r="N86" i="21"/>
  <c r="N88" i="21" s="1"/>
  <c r="D13" i="5" s="1"/>
  <c r="L84" i="318"/>
  <c r="N87" i="336"/>
  <c r="N89" i="336" s="1"/>
  <c r="D290" i="5" s="1"/>
  <c r="N85" i="302"/>
  <c r="N87" i="302" s="1"/>
  <c r="N86" i="99"/>
  <c r="N88" i="99" s="1"/>
  <c r="D89" i="5" s="1"/>
  <c r="N88" i="275"/>
  <c r="N90" i="275" s="1"/>
  <c r="D233" i="5" s="1"/>
  <c r="L84" i="285"/>
  <c r="L88" i="171"/>
  <c r="N91" i="171" s="1"/>
  <c r="N93" i="171" s="1"/>
  <c r="D156" i="5" s="1"/>
  <c r="L86" i="313"/>
  <c r="N87" i="313" s="1"/>
  <c r="N89" i="313" s="1"/>
  <c r="D269" i="5" s="1"/>
  <c r="L85" i="313"/>
  <c r="L87" i="180"/>
  <c r="N86" i="59"/>
  <c r="N88" i="59" s="1"/>
  <c r="D50" i="5" s="1"/>
  <c r="L83" i="297"/>
  <c r="L85" i="319"/>
  <c r="L83" i="285"/>
  <c r="N85" i="285" s="1"/>
  <c r="N87" i="285" s="1"/>
  <c r="D242" i="5" s="1"/>
  <c r="L89" i="189"/>
  <c r="L84" i="297"/>
  <c r="L86" i="319"/>
  <c r="L85" i="239"/>
  <c r="L86" i="239"/>
  <c r="N86" i="39"/>
  <c r="N88" i="39" s="1"/>
  <c r="D30" i="5" s="1"/>
  <c r="L89" i="157"/>
  <c r="N91" i="157" s="1"/>
  <c r="N93" i="157" s="1"/>
  <c r="D145" i="5" s="1"/>
  <c r="N86" i="102"/>
  <c r="N88" i="102" s="1"/>
  <c r="D92" i="5" s="1"/>
  <c r="N85" i="75"/>
  <c r="N87" i="75" s="1"/>
  <c r="D66" i="5" s="1"/>
  <c r="N88" i="232"/>
  <c r="N90" i="232" s="1"/>
  <c r="D192" i="5" s="1"/>
  <c r="N85" i="286"/>
  <c r="N87" i="286" s="1"/>
  <c r="D243" i="5" s="1"/>
  <c r="L89" i="268"/>
  <c r="N91" i="249"/>
  <c r="N93" i="249" s="1"/>
  <c r="D209" i="5" s="1"/>
  <c r="N88" i="274"/>
  <c r="N90" i="274" s="1"/>
  <c r="D232" i="5" s="1"/>
  <c r="N86" i="140"/>
  <c r="N88" i="140" s="1"/>
  <c r="D132" i="5" s="1"/>
  <c r="L88" i="178"/>
  <c r="N91" i="178" s="1"/>
  <c r="N93" i="178" s="1"/>
  <c r="D157" i="5" s="1"/>
  <c r="N86" i="96"/>
  <c r="N88" i="96" s="1"/>
  <c r="D86" i="5" s="1"/>
  <c r="N86" i="92"/>
  <c r="N88" i="92" s="1"/>
  <c r="D83" i="5" s="1"/>
  <c r="L87" i="189"/>
  <c r="N91" i="268"/>
  <c r="N93" i="268" s="1"/>
  <c r="D227" i="5" s="1"/>
  <c r="N87" i="238"/>
  <c r="N89" i="238" s="1"/>
  <c r="D198" i="5" s="1"/>
  <c r="N91" i="282"/>
  <c r="N93" i="282" s="1"/>
  <c r="D239" i="5" s="1"/>
  <c r="N86" i="135"/>
  <c r="N88" i="135" s="1"/>
  <c r="D126" i="5" s="1"/>
  <c r="N86" i="41"/>
  <c r="N88" i="41" s="1"/>
  <c r="D32" i="5" s="1"/>
  <c r="L90" i="155"/>
  <c r="N86" i="147"/>
  <c r="N88" i="147" s="1"/>
  <c r="D137" i="5" s="1"/>
  <c r="N86" i="69"/>
  <c r="N88" i="69" s="1"/>
  <c r="D60" i="5" s="1"/>
  <c r="N86" i="138"/>
  <c r="N88" i="138" s="1"/>
  <c r="D129" i="5" s="1"/>
  <c r="N86" i="53"/>
  <c r="N88" i="53" s="1"/>
  <c r="D45" i="5" s="1"/>
  <c r="L89" i="155"/>
  <c r="N87" i="235"/>
  <c r="N89" i="235" s="1"/>
  <c r="D195" i="5" s="1"/>
  <c r="N86" i="149"/>
  <c r="N88" i="149" s="1"/>
  <c r="D135" i="5" s="1"/>
  <c r="N86" i="33"/>
  <c r="N88" i="33" s="1"/>
  <c r="D25" i="5" s="1"/>
  <c r="N87" i="342"/>
  <c r="N89" i="342" s="1"/>
  <c r="D295" i="5" s="1"/>
  <c r="N86" i="100"/>
  <c r="N88" i="100" s="1"/>
  <c r="D90" i="5" s="1"/>
  <c r="N93" i="221"/>
  <c r="N95" i="221" s="1"/>
  <c r="D184" i="5" s="1"/>
  <c r="L88" i="180"/>
  <c r="N90" i="217"/>
  <c r="N92" i="217" s="1"/>
  <c r="D179" i="5" s="1"/>
  <c r="N86" i="80"/>
  <c r="N88" i="80" s="1"/>
  <c r="D71" i="5" s="1"/>
  <c r="N87" i="295"/>
  <c r="N89" i="295" s="1"/>
  <c r="D251" i="5" s="1"/>
  <c r="N86" i="231"/>
  <c r="N88" i="231" s="1"/>
  <c r="D191" i="5" s="1"/>
  <c r="N87" i="264"/>
  <c r="N89" i="264" s="1"/>
  <c r="D223" i="5" s="1"/>
  <c r="N86" i="9"/>
  <c r="N88" i="9" s="1"/>
  <c r="D4" i="5" s="1"/>
  <c r="N86" i="29"/>
  <c r="N88" i="29" s="1"/>
  <c r="D21" i="5" s="1"/>
  <c r="N87" i="333"/>
  <c r="N89" i="333" s="1"/>
  <c r="D287" i="5" s="1"/>
  <c r="N86" i="88"/>
  <c r="N88" i="88" s="1"/>
  <c r="D79" i="5" s="1"/>
  <c r="N86" i="214"/>
  <c r="N88" i="214" s="1"/>
  <c r="D176" i="5" s="1"/>
  <c r="N85" i="325"/>
  <c r="N87" i="325" s="1"/>
  <c r="D280" i="5" s="1"/>
  <c r="N82" i="227"/>
  <c r="N84" i="227" s="1"/>
  <c r="D188" i="5" s="1"/>
  <c r="N87" i="262"/>
  <c r="N89" i="262" s="1"/>
  <c r="D221" i="5" s="1"/>
  <c r="N86" i="142"/>
  <c r="N88" i="142" s="1"/>
  <c r="D134"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4" l="1"/>
  <c r="N92" i="184" s="1"/>
  <c r="D164" i="5" s="1"/>
  <c r="N87" i="319"/>
  <c r="N89" i="319" s="1"/>
  <c r="D275" i="5" s="1"/>
  <c r="N90" i="189"/>
  <c r="N92" i="189" s="1"/>
  <c r="D169" i="5" s="1"/>
  <c r="N90" i="164"/>
  <c r="N92" i="164" s="1"/>
  <c r="D149" i="5" s="1"/>
  <c r="N85" i="297"/>
  <c r="N87" i="297" s="1"/>
  <c r="D253" i="5" s="1"/>
  <c r="N90" i="180"/>
  <c r="N92" i="180" s="1"/>
  <c r="D159" i="5" s="1"/>
  <c r="N91" i="155"/>
  <c r="N93" i="155" s="1"/>
  <c r="D144" i="5" s="1"/>
  <c r="N86" i="60"/>
  <c r="N88" i="60" s="1"/>
  <c r="D51" i="5" s="1"/>
  <c r="N90" i="172"/>
  <c r="N92" i="172" s="1"/>
  <c r="D153" i="5" s="1"/>
  <c r="N91" i="158"/>
  <c r="N93" i="158" s="1"/>
  <c r="D146" i="5" s="1"/>
  <c r="N82" i="228"/>
  <c r="N84" i="228" s="1"/>
  <c r="D189" i="5" s="1"/>
  <c r="N91" i="162"/>
  <c r="N93" i="162" s="1"/>
  <c r="D148"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<sst xmlns="http://schemas.openxmlformats.org/spreadsheetml/2006/main" count="38539" uniqueCount="2344">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</sst>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0">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0" xfId="0" applyFill="1" applyBorder="1" applyProtection="1"/>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0" xfId="0" applyFill="1" applyBorder="1" applyProtection="1"/>
    <xf numFmtId="0" fontId="0" fillId="17" borderId="74" xfId="0" applyFill="1" applyBorder="1" applyProtection="1"/>
    <xf numFmtId="0" fontId="0" fillId="17" borderId="75"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6"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8"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8"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8"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8"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9" xfId="0" applyNumberFormat="1" applyFont="1" applyFill="1" applyBorder="1" applyAlignment="1" applyProtection="1">
      <alignment wrapText="1"/>
    </xf>
    <xf numFmtId="3" fontId="21" fillId="5" borderId="69"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7" xfId="0" applyFont="1" applyFill="1" applyBorder="1" applyAlignment="1" applyProtection="1">
      <alignment horizontal="center" vertical="center" wrapText="1"/>
    </xf>
    <xf numFmtId="0" fontId="23" fillId="4" borderId="78"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8" xfId="10" applyFont="1" applyFill="1" applyBorder="1" applyAlignment="1" applyProtection="1">
      <alignment horizontal="left" wrapText="1"/>
    </xf>
    <xf numFmtId="0" fontId="32" fillId="5" borderId="68"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69"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79"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7"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6"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6"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4" xfId="0" applyNumberFormat="1" applyFont="1" applyFill="1" applyBorder="1" applyAlignment="1">
      <alignment horizontal="right"/>
    </xf>
    <xf numFmtId="165" fontId="8" fillId="7" borderId="40" xfId="9" applyFont="1" applyFill="1" applyBorder="1" applyAlignment="1">
      <alignment horizontal="right"/>
    </xf>
    <xf numFmtId="170" fontId="8" fillId="7" borderId="76" xfId="0" applyNumberFormat="1" applyFont="1" applyFill="1" applyBorder="1" applyAlignment="1">
      <alignment horizontal="right"/>
    </xf>
    <xf numFmtId="0" fontId="8" fillId="7" borderId="19" xfId="0" applyFont="1" applyFill="1" applyBorder="1" applyAlignment="1"/>
    <xf numFmtId="0" fontId="8" fillId="7" borderId="104"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6"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3" fontId="7" fillId="0" borderId="0" xfId="1" applyNumberFormat="1" applyFont="1" applyFill="1" applyBorder="1" applyProtection="1"/>
    <xf numFmtId="0" fontId="0" fillId="17" borderId="0" xfId="0" applyFill="1" applyBorder="1" applyAlignment="1" applyProtection="1">
      <alignment horizontal="center"/>
    </xf>
    <xf numFmtId="0" fontId="28" fillId="19" borderId="80" xfId="0" applyFont="1" applyFill="1" applyBorder="1" applyAlignment="1" applyProtection="1">
      <alignment horizontal="center" vertical="top" wrapText="1"/>
    </xf>
    <xf numFmtId="0" fontId="29"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3" xfId="0" applyFont="1" applyFill="1" applyBorder="1" applyAlignment="1" applyProtection="1">
      <alignment horizontal="center" vertical="center" wrapText="1"/>
    </xf>
    <xf numFmtId="0" fontId="0" fillId="21" borderId="84" xfId="0" applyFill="1" applyBorder="1" applyAlignment="1" applyProtection="1">
      <alignment horizontal="center" vertical="center"/>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7" xfId="0" applyFill="1" applyBorder="1" applyAlignment="1" applyProtection="1">
      <alignment horizontal="center" vertical="center"/>
    </xf>
    <xf numFmtId="0" fontId="6" fillId="6" borderId="98" xfId="3"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30" fillId="22" borderId="88" xfId="0" applyFont="1" applyFill="1" applyBorder="1" applyAlignment="1" applyProtection="1">
      <alignment horizontal="center" vertical="center" wrapText="1"/>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6" fillId="24" borderId="93" xfId="3" applyFont="1" applyFill="1" applyBorder="1" applyAlignment="1" applyProtection="1">
      <alignment horizontal="center" vertical="center"/>
    </xf>
    <xf numFmtId="0" fontId="31" fillId="23" borderId="94" xfId="0" applyFont="1" applyFill="1" applyBorder="1" applyAlignment="1" applyProtection="1">
      <alignment horizontal="center" vertical="center" wrapText="1"/>
    </xf>
    <xf numFmtId="0" fontId="31" fillId="23" borderId="95" xfId="0" applyFont="1" applyFill="1" applyBorder="1" applyAlignment="1" applyProtection="1">
      <alignment horizontal="center" vertical="center"/>
    </xf>
    <xf numFmtId="0" fontId="31" fillId="23" borderId="96"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8"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2"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4"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1" xfId="19" applyFont="1" applyBorder="1" applyAlignment="1">
      <alignment horizontal="center"/>
    </xf>
    <xf numFmtId="0" fontId="8" fillId="0" borderId="103" xfId="19" applyFont="1" applyBorder="1" applyAlignment="1">
      <alignment horizontal="center"/>
    </xf>
    <xf numFmtId="0" fontId="8" fillId="0" borderId="105" xfId="19" applyFont="1" applyBorder="1" applyAlignment="1">
      <alignment horizontal="center"/>
    </xf>
    <xf numFmtId="0" fontId="9" fillId="18" borderId="102"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6" xfId="19" applyFont="1" applyFill="1" applyBorder="1" applyAlignment="1">
      <alignment horizontal="center"/>
    </xf>
    <xf numFmtId="0" fontId="14" fillId="18" borderId="42" xfId="19" applyFont="1" applyFill="1" applyBorder="1" applyAlignment="1">
      <alignment horizontal="center"/>
    </xf>
    <xf numFmtId="0" fontId="14" fillId="18" borderId="107"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1" xfId="0" applyFont="1" applyFill="1" applyBorder="1" applyAlignment="1">
      <alignment horizontal="center"/>
    </xf>
    <xf numFmtId="0" fontId="8" fillId="13" borderId="103" xfId="0" applyFont="1" applyFill="1" applyBorder="1" applyAlignment="1">
      <alignment horizontal="center"/>
    </xf>
    <xf numFmtId="0" fontId="8" fillId="13" borderId="105"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4"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6" xfId="0" applyFont="1" applyFill="1" applyBorder="1" applyAlignment="1">
      <alignment horizontal="center"/>
    </xf>
    <xf numFmtId="0" fontId="14" fillId="12" borderId="42" xfId="0" applyFont="1" applyFill="1" applyBorder="1" applyAlignment="1">
      <alignment horizontal="center"/>
    </xf>
    <xf numFmtId="0" fontId="14" fillId="12" borderId="107"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2"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2"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8"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1" xfId="0" applyFont="1" applyFill="1" applyBorder="1" applyAlignment="1">
      <alignment horizontal="center"/>
    </xf>
    <xf numFmtId="0" fontId="8" fillId="26" borderId="103" xfId="0" applyFont="1" applyFill="1" applyBorder="1" applyAlignment="1">
      <alignment horizontal="center"/>
    </xf>
    <xf numFmtId="0" fontId="8" fillId="26" borderId="105"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4"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6" xfId="0" applyFont="1" applyFill="1" applyBorder="1" applyAlignment="1">
      <alignment horizontal="center"/>
    </xf>
    <xf numFmtId="0" fontId="14" fillId="28" borderId="42" xfId="0" applyFont="1" applyFill="1" applyBorder="1" applyAlignment="1">
      <alignment horizontal="center"/>
    </xf>
    <xf numFmtId="0" fontId="14" fillId="28" borderId="107" xfId="0" applyFont="1" applyFill="1" applyBorder="1" applyAlignment="1">
      <alignment horizontal="center"/>
    </xf>
    <xf numFmtId="0" fontId="14" fillId="28" borderId="102"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2"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09"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 ANDRÉS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7" sqref="B57"/>
    </sheetView>
  </sheetViews>
  <sheetFormatPr baseColWidth="10" defaultRowHeight="15"/>
  <cols>
    <col min="8" max="8" width="83" customWidth="1"/>
    <col min="26" max="26" width="8.5703125" customWidth="1"/>
  </cols>
  <sheetData>
    <row r="1" spans="1:38" ht="15.75" thickTop="1">
      <c r="A1" s="117"/>
      <c r="B1" s="118"/>
      <c r="C1" s="118"/>
      <c r="D1" s="118"/>
      <c r="E1" s="118"/>
      <c r="F1" s="118"/>
      <c r="G1" s="118"/>
      <c r="H1" s="119"/>
      <c r="Z1" s="220"/>
      <c r="AA1" s="220"/>
      <c r="AB1" s="220"/>
      <c r="AC1" s="220"/>
      <c r="AD1" s="220"/>
      <c r="AE1" s="220"/>
      <c r="AF1" s="220"/>
      <c r="AG1" s="220"/>
      <c r="AH1" s="220"/>
      <c r="AI1" s="220"/>
      <c r="AJ1" s="220"/>
      <c r="AK1" s="220"/>
      <c r="AL1" s="220"/>
    </row>
    <row r="2" spans="1:38">
      <c r="A2" s="120"/>
      <c r="B2" s="121"/>
      <c r="C2" s="121"/>
      <c r="D2" s="121"/>
      <c r="E2" s="121"/>
      <c r="F2" s="121"/>
      <c r="G2" s="121"/>
      <c r="H2" s="122"/>
      <c r="Z2" s="220"/>
      <c r="AA2" s="220"/>
      <c r="AB2" s="220"/>
      <c r="AC2" s="220"/>
      <c r="AD2" s="220"/>
      <c r="AE2" s="220"/>
      <c r="AF2" s="220"/>
      <c r="AG2" s="220"/>
      <c r="AH2" s="220"/>
      <c r="AI2" s="220"/>
      <c r="AJ2" s="220"/>
      <c r="AK2" s="220"/>
      <c r="AL2" s="220"/>
    </row>
    <row r="3" spans="1:38">
      <c r="A3" s="120"/>
      <c r="B3" s="121"/>
      <c r="C3" s="121"/>
      <c r="D3" s="121"/>
      <c r="E3" s="121"/>
      <c r="F3" s="121"/>
      <c r="G3" s="121"/>
      <c r="H3" s="122"/>
      <c r="Z3" s="220"/>
      <c r="AA3" s="220"/>
      <c r="AB3" s="220"/>
      <c r="AC3" s="220"/>
      <c r="AD3" s="220"/>
      <c r="AE3" s="220"/>
      <c r="AF3" s="220"/>
      <c r="AG3" s="220"/>
      <c r="AH3" s="220"/>
      <c r="AI3" s="220"/>
      <c r="AJ3" s="220"/>
      <c r="AK3" s="220"/>
      <c r="AL3" s="220"/>
    </row>
    <row r="4" spans="1:38">
      <c r="A4" s="120"/>
      <c r="B4" s="121"/>
      <c r="C4" s="121"/>
      <c r="D4" s="121"/>
      <c r="E4" s="121"/>
      <c r="F4" s="121"/>
      <c r="G4" s="121"/>
      <c r="H4" s="122"/>
      <c r="Z4" s="220"/>
      <c r="AA4" s="220"/>
      <c r="AB4" s="220"/>
      <c r="AC4" s="220"/>
      <c r="AD4" s="220"/>
      <c r="AE4" s="220"/>
      <c r="AF4" s="220"/>
      <c r="AG4" s="220"/>
      <c r="AH4" s="220"/>
      <c r="AI4" s="220"/>
      <c r="AJ4" s="220"/>
      <c r="AK4" s="220"/>
      <c r="AL4" s="220"/>
    </row>
    <row r="5" spans="1:38">
      <c r="A5" s="120"/>
      <c r="B5" s="121"/>
      <c r="C5" s="121"/>
      <c r="D5" s="121"/>
      <c r="E5" s="121"/>
      <c r="F5" s="121"/>
      <c r="G5" s="121"/>
      <c r="H5" s="122"/>
      <c r="Z5" s="220"/>
      <c r="AA5" s="220"/>
      <c r="AB5" s="220"/>
      <c r="AC5" s="220"/>
      <c r="AD5" s="220"/>
      <c r="AE5" s="220"/>
      <c r="AF5" s="220"/>
      <c r="AG5" s="220"/>
      <c r="AH5" s="220"/>
      <c r="AI5" s="220"/>
      <c r="AJ5" s="220"/>
      <c r="AK5" s="220"/>
      <c r="AL5" s="220"/>
    </row>
    <row r="6" spans="1:38">
      <c r="A6" s="120"/>
      <c r="B6" s="121"/>
      <c r="C6" s="121"/>
      <c r="D6" s="121"/>
      <c r="E6" s="121"/>
      <c r="F6" s="121"/>
      <c r="G6" s="121"/>
      <c r="H6" s="122"/>
      <c r="Z6" s="220"/>
      <c r="AA6" s="220"/>
      <c r="AB6" s="220"/>
      <c r="AC6" s="220"/>
      <c r="AD6" s="220"/>
      <c r="AE6" s="220"/>
      <c r="AF6" s="220"/>
      <c r="AG6" s="220"/>
      <c r="AH6" s="220"/>
      <c r="AI6" s="220"/>
      <c r="AJ6" s="220"/>
      <c r="AK6" s="220"/>
      <c r="AL6" s="220"/>
    </row>
    <row r="7" spans="1:38">
      <c r="A7" s="120"/>
      <c r="B7" s="121"/>
      <c r="C7" s="121"/>
      <c r="D7" s="121"/>
      <c r="E7" s="121"/>
      <c r="F7" s="121"/>
      <c r="G7" s="121"/>
      <c r="H7" s="122"/>
      <c r="Z7" s="220"/>
      <c r="AA7" s="220"/>
      <c r="AB7" s="220"/>
      <c r="AC7" s="220"/>
      <c r="AD7" s="220"/>
      <c r="AE7" s="220"/>
      <c r="AF7" s="220"/>
      <c r="AG7" s="220"/>
      <c r="AH7" s="220"/>
      <c r="AI7" s="220"/>
      <c r="AJ7" s="220"/>
      <c r="AK7" s="220"/>
      <c r="AL7" s="220"/>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19"/>
      <c r="AA8" s="220"/>
      <c r="AB8" s="220"/>
      <c r="AC8" s="220"/>
      <c r="AD8" s="220"/>
      <c r="AE8" s="220"/>
      <c r="AF8" s="220"/>
      <c r="AG8" s="220"/>
      <c r="AH8" s="220"/>
      <c r="AI8" s="220"/>
      <c r="AJ8" s="220"/>
      <c r="AK8" s="220"/>
      <c r="AL8" s="220"/>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19"/>
      <c r="AA9" s="220"/>
      <c r="AB9" s="220"/>
      <c r="AC9" s="220"/>
      <c r="AD9" s="220"/>
      <c r="AE9" s="220"/>
      <c r="AF9" s="220"/>
      <c r="AG9" s="220"/>
      <c r="AH9" s="220"/>
      <c r="AI9" s="220"/>
      <c r="AJ9" s="220"/>
      <c r="AK9" s="220"/>
      <c r="AL9" s="220"/>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19"/>
      <c r="AA10" s="220"/>
      <c r="AB10" s="220"/>
      <c r="AC10" s="220"/>
      <c r="AD10" s="220"/>
      <c r="AE10" s="220"/>
      <c r="AF10" s="220"/>
      <c r="AG10" s="220"/>
      <c r="AH10" s="220"/>
      <c r="AI10" s="220"/>
      <c r="AJ10" s="220"/>
      <c r="AK10" s="220"/>
      <c r="AL10" s="220"/>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19"/>
      <c r="AA11" s="220"/>
      <c r="AB11" s="220"/>
      <c r="AC11" s="220"/>
      <c r="AD11" s="220"/>
      <c r="AE11" s="220"/>
      <c r="AF11" s="220"/>
      <c r="AG11" s="220"/>
      <c r="AH11" s="220"/>
      <c r="AI11" s="220"/>
      <c r="AJ11" s="220"/>
      <c r="AK11" s="220"/>
      <c r="AL11" s="220"/>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19"/>
      <c r="AA12" s="220"/>
      <c r="AB12" s="220"/>
      <c r="AC12" s="220"/>
      <c r="AD12" s="220"/>
      <c r="AE12" s="220"/>
      <c r="AF12" s="220"/>
      <c r="AG12" s="220"/>
      <c r="AH12" s="220"/>
      <c r="AI12" s="220"/>
      <c r="AJ12" s="220"/>
      <c r="AK12" s="220"/>
      <c r="AL12" s="220"/>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19"/>
      <c r="AA13" s="220"/>
      <c r="AB13" s="220"/>
      <c r="AC13" s="220"/>
      <c r="AD13" s="220"/>
      <c r="AE13" s="220"/>
      <c r="AF13" s="220"/>
      <c r="AG13" s="220"/>
      <c r="AH13" s="220"/>
      <c r="AI13" s="220"/>
      <c r="AJ13" s="220"/>
      <c r="AK13" s="220"/>
      <c r="AL13" s="220"/>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19"/>
      <c r="AA14" s="220"/>
      <c r="AB14" s="220"/>
      <c r="AC14" s="220"/>
      <c r="AD14" s="220"/>
      <c r="AE14" s="220"/>
      <c r="AF14" s="220"/>
      <c r="AG14" s="220"/>
      <c r="AH14" s="220"/>
      <c r="AI14" s="220"/>
      <c r="AJ14" s="220"/>
      <c r="AK14" s="220"/>
      <c r="AL14" s="220"/>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19"/>
      <c r="AA15" s="220"/>
      <c r="AB15" s="220"/>
      <c r="AC15" s="220"/>
      <c r="AD15" s="220"/>
      <c r="AE15" s="220"/>
      <c r="AF15" s="220"/>
      <c r="AG15" s="220"/>
      <c r="AH15" s="220"/>
      <c r="AI15" s="220"/>
      <c r="AJ15" s="220"/>
      <c r="AK15" s="220"/>
      <c r="AL15" s="220"/>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19"/>
      <c r="AA16" s="220"/>
      <c r="AB16" s="220"/>
      <c r="AC16" s="220"/>
      <c r="AD16" s="220"/>
      <c r="AE16" s="220"/>
      <c r="AF16" s="220"/>
      <c r="AG16" s="220"/>
      <c r="AH16" s="220"/>
      <c r="AI16" s="220"/>
      <c r="AJ16" s="220"/>
      <c r="AK16" s="220"/>
      <c r="AL16" s="220"/>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19"/>
      <c r="AA17" s="220"/>
      <c r="AB17" s="220"/>
      <c r="AC17" s="220"/>
      <c r="AD17" s="220"/>
      <c r="AE17" s="220"/>
      <c r="AF17" s="220"/>
      <c r="AG17" s="220"/>
      <c r="AH17" s="220"/>
      <c r="AI17" s="220"/>
      <c r="AJ17" s="220"/>
      <c r="AK17" s="220"/>
      <c r="AL17" s="220"/>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19"/>
      <c r="AA18" s="220"/>
      <c r="AB18" s="220"/>
      <c r="AC18" s="220"/>
      <c r="AD18" s="220"/>
      <c r="AE18" s="220"/>
      <c r="AF18" s="220"/>
      <c r="AG18" s="220"/>
      <c r="AH18" s="220"/>
      <c r="AI18" s="220"/>
      <c r="AJ18" s="220"/>
      <c r="AK18" s="220"/>
      <c r="AL18" s="220"/>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19"/>
      <c r="AA19" s="220"/>
      <c r="AB19" s="220"/>
      <c r="AC19" s="220"/>
      <c r="AD19" s="220"/>
      <c r="AE19" s="220"/>
      <c r="AF19" s="220"/>
      <c r="AG19" s="220"/>
      <c r="AH19" s="220"/>
      <c r="AI19" s="220"/>
      <c r="AJ19" s="220"/>
      <c r="AK19" s="220"/>
      <c r="AL19" s="220"/>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19"/>
      <c r="AA20" s="220"/>
      <c r="AB20" s="220"/>
      <c r="AC20" s="220"/>
      <c r="AD20" s="220"/>
      <c r="AE20" s="220"/>
      <c r="AF20" s="220"/>
      <c r="AG20" s="220"/>
      <c r="AH20" s="220"/>
      <c r="AI20" s="220"/>
      <c r="AJ20" s="220"/>
      <c r="AK20" s="220"/>
      <c r="AL20" s="220"/>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19"/>
      <c r="AA21" s="220"/>
      <c r="AB21" s="220"/>
      <c r="AC21" s="220"/>
      <c r="AD21" s="220"/>
      <c r="AE21" s="220"/>
      <c r="AF21" s="220"/>
      <c r="AG21" s="220"/>
      <c r="AH21" s="220"/>
      <c r="AI21" s="220"/>
      <c r="AJ21" s="220"/>
      <c r="AK21" s="220"/>
      <c r="AL21" s="220"/>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19"/>
      <c r="AA22" s="220"/>
      <c r="AB22" s="220"/>
      <c r="AC22" s="220"/>
      <c r="AD22" s="220"/>
      <c r="AE22" s="220"/>
      <c r="AF22" s="220"/>
      <c r="AG22" s="220"/>
      <c r="AH22" s="220"/>
      <c r="AI22" s="220"/>
      <c r="AJ22" s="220"/>
      <c r="AK22" s="220"/>
      <c r="AL22" s="220"/>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19"/>
      <c r="AA23" s="220"/>
      <c r="AB23" s="220"/>
      <c r="AC23" s="220"/>
      <c r="AD23" s="220"/>
      <c r="AE23" s="220"/>
      <c r="AF23" s="220"/>
      <c r="AG23" s="220"/>
      <c r="AH23" s="220"/>
      <c r="AI23" s="220"/>
      <c r="AJ23" s="220"/>
      <c r="AK23" s="220"/>
      <c r="AL23" s="220"/>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19"/>
      <c r="AA24" s="220"/>
      <c r="AB24" s="220"/>
      <c r="AC24" s="220"/>
      <c r="AD24" s="220"/>
      <c r="AE24" s="220"/>
      <c r="AF24" s="220"/>
      <c r="AG24" s="220"/>
      <c r="AH24" s="220"/>
      <c r="AI24" s="220"/>
      <c r="AJ24" s="220"/>
      <c r="AK24" s="220"/>
      <c r="AL24" s="220"/>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19"/>
      <c r="AA25" s="220"/>
      <c r="AB25" s="220"/>
      <c r="AC25" s="220"/>
      <c r="AD25" s="220"/>
      <c r="AE25" s="220"/>
      <c r="AF25" s="220"/>
      <c r="AG25" s="220"/>
      <c r="AH25" s="220"/>
      <c r="AI25" s="220"/>
      <c r="AJ25" s="220"/>
      <c r="AK25" s="220"/>
      <c r="AL25" s="220"/>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19"/>
      <c r="AA26" s="220"/>
      <c r="AB26" s="220"/>
      <c r="AC26" s="220"/>
      <c r="AD26" s="220"/>
      <c r="AE26" s="220"/>
      <c r="AF26" s="220"/>
      <c r="AG26" s="220"/>
      <c r="AH26" s="220"/>
      <c r="AI26" s="220"/>
      <c r="AJ26" s="220"/>
      <c r="AK26" s="220"/>
      <c r="AL26" s="220"/>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19"/>
      <c r="AA27" s="220"/>
      <c r="AB27" s="220"/>
      <c r="AC27" s="220"/>
      <c r="AD27" s="220"/>
      <c r="AE27" s="220"/>
      <c r="AF27" s="220"/>
      <c r="AG27" s="220"/>
      <c r="AH27" s="220"/>
      <c r="AI27" s="220"/>
      <c r="AJ27" s="220"/>
      <c r="AK27" s="220"/>
      <c r="AL27" s="220"/>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19"/>
      <c r="AA28" s="220"/>
      <c r="AB28" s="220"/>
      <c r="AC28" s="220"/>
      <c r="AD28" s="220"/>
      <c r="AE28" s="220"/>
      <c r="AF28" s="220"/>
      <c r="AG28" s="220"/>
      <c r="AH28" s="220"/>
      <c r="AI28" s="220"/>
      <c r="AJ28" s="220"/>
      <c r="AK28" s="220"/>
      <c r="AL28" s="220"/>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19"/>
      <c r="AA29" s="220"/>
      <c r="AB29" s="220"/>
      <c r="AC29" s="220"/>
      <c r="AD29" s="220"/>
      <c r="AE29" s="220"/>
      <c r="AF29" s="220"/>
      <c r="AG29" s="220"/>
      <c r="AH29" s="220"/>
      <c r="AI29" s="220"/>
      <c r="AJ29" s="220"/>
      <c r="AK29" s="220"/>
      <c r="AL29" s="220"/>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19"/>
      <c r="AA30" s="220"/>
      <c r="AB30" s="220"/>
      <c r="AC30" s="220"/>
      <c r="AD30" s="220"/>
      <c r="AE30" s="220"/>
      <c r="AF30" s="220"/>
      <c r="AG30" s="220"/>
      <c r="AH30" s="220"/>
      <c r="AI30" s="220"/>
      <c r="AJ30" s="220"/>
      <c r="AK30" s="220"/>
      <c r="AL30" s="220"/>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19"/>
      <c r="AA31" s="220"/>
      <c r="AB31" s="220"/>
      <c r="AC31" s="220"/>
      <c r="AD31" s="220"/>
      <c r="AE31" s="220"/>
      <c r="AF31" s="220"/>
      <c r="AG31" s="220"/>
      <c r="AH31" s="220"/>
      <c r="AI31" s="220"/>
      <c r="AJ31" s="220"/>
      <c r="AK31" s="220"/>
      <c r="AL31" s="220"/>
    </row>
    <row r="32" spans="1:38">
      <c r="A32" s="665"/>
      <c r="B32" s="665"/>
      <c r="C32" s="665"/>
      <c r="D32" s="665"/>
      <c r="E32" s="665"/>
      <c r="F32" s="665"/>
      <c r="G32" s="665"/>
      <c r="H32" s="665"/>
      <c r="I32" s="121"/>
      <c r="J32" s="121"/>
      <c r="K32" s="121"/>
      <c r="L32" s="121"/>
      <c r="M32" s="121"/>
      <c r="N32" s="121"/>
      <c r="O32" s="121"/>
      <c r="P32" s="121"/>
      <c r="Q32" s="121"/>
      <c r="R32" s="121"/>
      <c r="S32" s="121"/>
      <c r="T32" s="121"/>
      <c r="U32" s="121"/>
      <c r="V32" s="121"/>
      <c r="W32" s="121"/>
      <c r="X32" s="121"/>
      <c r="Y32" s="121"/>
      <c r="Z32" s="219"/>
      <c r="AA32" s="220"/>
      <c r="AB32" s="220"/>
      <c r="AC32" s="220"/>
      <c r="AD32" s="220"/>
      <c r="AE32" s="220"/>
      <c r="AF32" s="220"/>
      <c r="AG32" s="220"/>
      <c r="AH32" s="220"/>
      <c r="AI32" s="220"/>
      <c r="AJ32" s="220"/>
      <c r="AK32" s="220"/>
      <c r="AL32" s="220"/>
    </row>
    <row r="33" spans="1:38">
      <c r="A33" s="665"/>
      <c r="B33" s="665"/>
      <c r="C33" s="665"/>
      <c r="D33" s="665"/>
      <c r="E33" s="665"/>
      <c r="F33" s="665"/>
      <c r="G33" s="665"/>
      <c r="H33" s="665"/>
      <c r="I33" s="121"/>
      <c r="J33" s="121"/>
      <c r="K33" s="121"/>
      <c r="L33" s="121"/>
      <c r="M33" s="121"/>
      <c r="N33" s="121"/>
      <c r="O33" s="121"/>
      <c r="P33" s="121"/>
      <c r="Q33" s="121"/>
      <c r="R33" s="121"/>
      <c r="S33" s="121"/>
      <c r="T33" s="121"/>
      <c r="U33" s="121"/>
      <c r="V33" s="121"/>
      <c r="W33" s="121"/>
      <c r="X33" s="121"/>
      <c r="Y33" s="121"/>
      <c r="Z33" s="219"/>
      <c r="AA33" s="220"/>
      <c r="AB33" s="220"/>
      <c r="AC33" s="220"/>
      <c r="AD33" s="220"/>
      <c r="AE33" s="220"/>
      <c r="AF33" s="220"/>
      <c r="AG33" s="220"/>
      <c r="AH33" s="220"/>
      <c r="AI33" s="220"/>
      <c r="AJ33" s="220"/>
      <c r="AK33" s="220"/>
      <c r="AL33" s="220"/>
    </row>
    <row r="34" spans="1:38">
      <c r="A34" s="665"/>
      <c r="B34" s="665"/>
      <c r="C34" s="665"/>
      <c r="D34" s="665"/>
      <c r="E34" s="665"/>
      <c r="F34" s="665"/>
      <c r="G34" s="665"/>
      <c r="H34" s="665"/>
      <c r="I34" s="121"/>
      <c r="J34" s="121"/>
      <c r="K34" s="121"/>
      <c r="L34" s="121"/>
      <c r="M34" s="121"/>
      <c r="N34" s="121"/>
      <c r="O34" s="121"/>
      <c r="P34" s="121"/>
      <c r="Q34" s="121"/>
      <c r="R34" s="121"/>
      <c r="S34" s="121"/>
      <c r="T34" s="121"/>
      <c r="U34" s="121"/>
      <c r="V34" s="121"/>
      <c r="W34" s="121"/>
      <c r="X34" s="121"/>
      <c r="Y34" s="121"/>
      <c r="Z34" s="219"/>
      <c r="AA34" s="220"/>
      <c r="AB34" s="220"/>
      <c r="AC34" s="220"/>
      <c r="AD34" s="220"/>
      <c r="AE34" s="220"/>
      <c r="AF34" s="220"/>
      <c r="AG34" s="220"/>
      <c r="AH34" s="220"/>
      <c r="AI34" s="220"/>
      <c r="AJ34" s="220"/>
      <c r="AK34" s="220"/>
      <c r="AL34" s="220"/>
    </row>
    <row r="35" spans="1:38">
      <c r="A35" s="665"/>
      <c r="B35" s="665"/>
      <c r="C35" s="665"/>
      <c r="D35" s="665"/>
      <c r="E35" s="665"/>
      <c r="F35" s="665"/>
      <c r="G35" s="665"/>
      <c r="H35" s="665"/>
      <c r="I35" s="121"/>
      <c r="J35" s="121"/>
      <c r="K35" s="121"/>
      <c r="L35" s="121"/>
      <c r="M35" s="121"/>
      <c r="N35" s="121"/>
      <c r="O35" s="121"/>
      <c r="P35" s="121"/>
      <c r="Q35" s="121"/>
      <c r="R35" s="121"/>
      <c r="S35" s="121"/>
      <c r="T35" s="121"/>
      <c r="U35" s="121"/>
      <c r="V35" s="121"/>
      <c r="W35" s="121"/>
      <c r="X35" s="121"/>
      <c r="Y35" s="121"/>
      <c r="Z35" s="219"/>
      <c r="AA35" s="220"/>
      <c r="AB35" s="220"/>
      <c r="AC35" s="220"/>
      <c r="AD35" s="220"/>
      <c r="AE35" s="220"/>
      <c r="AF35" s="220"/>
      <c r="AG35" s="220"/>
      <c r="AH35" s="220"/>
      <c r="AI35" s="220"/>
      <c r="AJ35" s="220"/>
      <c r="AK35" s="220"/>
      <c r="AL35" s="220"/>
    </row>
    <row r="36" spans="1:38">
      <c r="A36" s="665"/>
      <c r="B36" s="665"/>
      <c r="C36" s="665"/>
      <c r="D36" s="665"/>
      <c r="E36" s="665"/>
      <c r="F36" s="665"/>
      <c r="G36" s="665"/>
      <c r="H36" s="665"/>
      <c r="I36" s="121"/>
      <c r="J36" s="121"/>
      <c r="K36" s="121"/>
      <c r="L36" s="121"/>
      <c r="M36" s="121"/>
      <c r="N36" s="121"/>
      <c r="O36" s="121"/>
      <c r="P36" s="121"/>
      <c r="Q36" s="121"/>
      <c r="R36" s="121"/>
      <c r="S36" s="121"/>
      <c r="T36" s="121"/>
      <c r="U36" s="121"/>
      <c r="V36" s="121"/>
      <c r="W36" s="121"/>
      <c r="X36" s="121"/>
      <c r="Y36" s="121"/>
      <c r="Z36" s="219"/>
      <c r="AA36" s="220"/>
      <c r="AB36" s="220"/>
      <c r="AC36" s="220"/>
      <c r="AD36" s="220"/>
      <c r="AE36" s="220"/>
      <c r="AF36" s="220"/>
      <c r="AG36" s="220"/>
      <c r="AH36" s="220"/>
      <c r="AI36" s="220"/>
      <c r="AJ36" s="220"/>
      <c r="AK36" s="220"/>
      <c r="AL36" s="220"/>
    </row>
    <row r="37" spans="1:38">
      <c r="A37" s="665"/>
      <c r="B37" s="665"/>
      <c r="C37" s="665"/>
      <c r="D37" s="665"/>
      <c r="E37" s="665"/>
      <c r="F37" s="665"/>
      <c r="G37" s="665"/>
      <c r="H37" s="665"/>
      <c r="I37" s="121"/>
      <c r="J37" s="121"/>
      <c r="K37" s="121"/>
      <c r="L37" s="121"/>
      <c r="M37" s="121"/>
      <c r="N37" s="121"/>
      <c r="O37" s="121"/>
      <c r="P37" s="121"/>
      <c r="Q37" s="121"/>
      <c r="R37" s="121"/>
      <c r="S37" s="121"/>
      <c r="T37" s="121"/>
      <c r="U37" s="121"/>
      <c r="V37" s="121"/>
      <c r="W37" s="121"/>
      <c r="X37" s="121"/>
      <c r="Y37" s="121"/>
      <c r="Z37" s="219"/>
      <c r="AA37" s="220"/>
      <c r="AB37" s="220"/>
      <c r="AC37" s="220"/>
      <c r="AD37" s="220"/>
      <c r="AE37" s="220"/>
      <c r="AF37" s="220"/>
      <c r="AG37" s="220"/>
      <c r="AH37" s="220"/>
      <c r="AI37" s="220"/>
      <c r="AJ37" s="220"/>
      <c r="AK37" s="220"/>
      <c r="AL37" s="220"/>
    </row>
    <row r="38" spans="1:38">
      <c r="A38" s="665"/>
      <c r="B38" s="665"/>
      <c r="C38" s="665"/>
      <c r="D38" s="665"/>
      <c r="E38" s="665"/>
      <c r="F38" s="665"/>
      <c r="G38" s="665"/>
      <c r="H38" s="665"/>
      <c r="I38" s="121"/>
      <c r="J38" s="121"/>
      <c r="K38" s="121"/>
      <c r="L38" s="121"/>
      <c r="M38" s="121"/>
      <c r="N38" s="121"/>
      <c r="O38" s="121"/>
      <c r="P38" s="121"/>
      <c r="Q38" s="121"/>
      <c r="R38" s="121"/>
      <c r="S38" s="121"/>
      <c r="T38" s="121"/>
      <c r="U38" s="121"/>
      <c r="V38" s="121"/>
      <c r="W38" s="121"/>
      <c r="X38" s="121"/>
      <c r="Y38" s="121"/>
      <c r="Z38" s="219"/>
      <c r="AA38" s="220"/>
      <c r="AB38" s="220"/>
      <c r="AC38" s="220"/>
      <c r="AD38" s="220"/>
      <c r="AE38" s="220"/>
      <c r="AF38" s="220"/>
      <c r="AG38" s="220"/>
      <c r="AH38" s="220"/>
      <c r="AI38" s="220"/>
      <c r="AJ38" s="220"/>
      <c r="AK38" s="220"/>
      <c r="AL38" s="220"/>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19"/>
      <c r="AA39" s="220"/>
      <c r="AB39" s="220"/>
      <c r="AC39" s="220"/>
      <c r="AD39" s="220"/>
      <c r="AE39" s="220"/>
      <c r="AF39" s="220"/>
      <c r="AG39" s="220"/>
      <c r="AH39" s="220"/>
      <c r="AI39" s="220"/>
      <c r="AJ39" s="220"/>
      <c r="AK39" s="220"/>
      <c r="AL39" s="220"/>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19"/>
      <c r="AA40" s="220"/>
      <c r="AB40" s="220"/>
      <c r="AC40" s="220"/>
      <c r="AD40" s="220"/>
      <c r="AE40" s="220"/>
      <c r="AF40" s="220"/>
      <c r="AG40" s="220"/>
      <c r="AH40" s="220"/>
      <c r="AI40" s="220"/>
      <c r="AJ40" s="220"/>
      <c r="AK40" s="220"/>
      <c r="AL40" s="220"/>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19"/>
      <c r="AA41" s="220"/>
      <c r="AB41" s="220"/>
      <c r="AC41" s="220"/>
      <c r="AD41" s="220"/>
      <c r="AE41" s="220"/>
      <c r="AF41" s="220"/>
      <c r="AG41" s="220"/>
      <c r="AH41" s="220"/>
      <c r="AI41" s="220"/>
      <c r="AJ41" s="220"/>
      <c r="AK41" s="220"/>
      <c r="AL41" s="220"/>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19"/>
      <c r="AA42" s="220"/>
      <c r="AB42" s="220"/>
      <c r="AC42" s="220"/>
      <c r="AD42" s="220"/>
      <c r="AE42" s="220"/>
      <c r="AF42" s="220"/>
      <c r="AG42" s="220"/>
      <c r="AH42" s="220"/>
      <c r="AI42" s="220"/>
      <c r="AJ42" s="220"/>
      <c r="AK42" s="220"/>
      <c r="AL42" s="220"/>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19"/>
      <c r="AA43" s="220"/>
      <c r="AB43" s="220"/>
      <c r="AC43" s="220"/>
      <c r="AD43" s="220"/>
      <c r="AE43" s="220"/>
      <c r="AF43" s="220"/>
      <c r="AG43" s="220"/>
      <c r="AH43" s="220"/>
      <c r="AI43" s="220"/>
      <c r="AJ43" s="220"/>
      <c r="AK43" s="220"/>
      <c r="AL43" s="220"/>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19"/>
      <c r="AA44" s="220"/>
      <c r="AB44" s="220"/>
      <c r="AC44" s="220"/>
      <c r="AD44" s="220"/>
      <c r="AE44" s="220"/>
      <c r="AF44" s="220"/>
      <c r="AG44" s="220"/>
      <c r="AH44" s="220"/>
      <c r="AI44" s="220"/>
      <c r="AJ44" s="220"/>
      <c r="AK44" s="220"/>
      <c r="AL44" s="220"/>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19"/>
      <c r="AA45" s="220"/>
      <c r="AB45" s="220"/>
      <c r="AC45" s="220"/>
      <c r="AD45" s="220"/>
      <c r="AE45" s="220"/>
      <c r="AF45" s="220"/>
      <c r="AG45" s="220"/>
      <c r="AH45" s="220"/>
      <c r="AI45" s="220"/>
      <c r="AJ45" s="220"/>
      <c r="AK45" s="220"/>
      <c r="AL45" s="220"/>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19"/>
      <c r="AA46" s="220"/>
      <c r="AB46" s="220"/>
      <c r="AC46" s="220"/>
      <c r="AD46" s="220"/>
      <c r="AE46" s="220"/>
      <c r="AF46" s="220"/>
      <c r="AG46" s="220"/>
      <c r="AH46" s="220"/>
      <c r="AI46" s="220"/>
      <c r="AJ46" s="220"/>
      <c r="AK46" s="220"/>
      <c r="AL46" s="220"/>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19"/>
      <c r="AA47" s="220"/>
      <c r="AB47" s="220"/>
      <c r="AC47" s="220"/>
      <c r="AD47" s="220"/>
      <c r="AE47" s="220"/>
      <c r="AF47" s="220"/>
      <c r="AG47" s="220"/>
      <c r="AH47" s="220"/>
      <c r="AI47" s="220"/>
      <c r="AJ47" s="220"/>
      <c r="AK47" s="220"/>
      <c r="AL47" s="220"/>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19"/>
      <c r="AA48" s="220"/>
      <c r="AB48" s="220"/>
      <c r="AC48" s="220"/>
      <c r="AD48" s="220"/>
      <c r="AE48" s="220"/>
      <c r="AF48" s="220"/>
      <c r="AG48" s="220"/>
      <c r="AH48" s="220"/>
      <c r="AI48" s="220"/>
      <c r="AJ48" s="220"/>
      <c r="AK48" s="220"/>
      <c r="AL48" s="220"/>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19"/>
      <c r="AA49" s="220"/>
      <c r="AB49" s="220"/>
      <c r="AC49" s="220"/>
      <c r="AD49" s="220"/>
      <c r="AE49" s="220"/>
      <c r="AF49" s="220"/>
      <c r="AG49" s="220"/>
      <c r="AH49" s="220"/>
      <c r="AI49" s="220"/>
      <c r="AJ49" s="220"/>
      <c r="AK49" s="220"/>
      <c r="AL49" s="220"/>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19"/>
      <c r="AA50" s="220"/>
      <c r="AB50" s="220"/>
      <c r="AC50" s="220"/>
      <c r="AD50" s="220"/>
      <c r="AE50" s="220"/>
      <c r="AF50" s="220"/>
      <c r="AG50" s="220"/>
      <c r="AH50" s="220"/>
      <c r="AI50" s="220"/>
      <c r="AJ50" s="220"/>
      <c r="AK50" s="220"/>
      <c r="AL50" s="220"/>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19"/>
      <c r="AA51" s="220"/>
      <c r="AB51" s="220"/>
      <c r="AC51" s="220"/>
      <c r="AD51" s="220"/>
      <c r="AE51" s="220"/>
      <c r="AF51" s="220"/>
      <c r="AG51" s="220"/>
      <c r="AH51" s="220"/>
      <c r="AI51" s="220"/>
      <c r="AJ51" s="220"/>
      <c r="AK51" s="220"/>
      <c r="AL51" s="220"/>
    </row>
    <row r="52" spans="1:38">
      <c r="V52" s="160"/>
      <c r="W52" s="121"/>
      <c r="X52" s="160"/>
      <c r="Y52" s="160"/>
      <c r="Z52" s="219"/>
      <c r="AA52" s="220"/>
      <c r="AB52" s="220"/>
      <c r="AC52" s="220"/>
      <c r="AD52" s="220"/>
      <c r="AE52" s="220"/>
      <c r="AF52" s="220"/>
      <c r="AG52" s="220"/>
      <c r="AH52" s="220"/>
      <c r="AI52" s="220"/>
      <c r="AJ52" s="220"/>
      <c r="AK52" s="220"/>
      <c r="AL52" s="220"/>
    </row>
    <row r="53" spans="1:38">
      <c r="V53" s="160"/>
      <c r="W53" s="121"/>
      <c r="X53" s="160"/>
      <c r="Y53" s="160"/>
      <c r="Z53" s="219"/>
      <c r="AA53" s="220"/>
      <c r="AB53" s="220"/>
      <c r="AC53" s="220"/>
      <c r="AD53" s="220"/>
      <c r="AE53" s="220"/>
      <c r="AF53" s="220"/>
      <c r="AG53" s="220"/>
      <c r="AH53" s="220"/>
      <c r="AI53" s="220"/>
      <c r="AJ53" s="220"/>
      <c r="AK53" s="220"/>
      <c r="AL53" s="220"/>
    </row>
    <row r="54" spans="1:38">
      <c r="V54" s="160"/>
      <c r="W54" s="121"/>
      <c r="X54" s="160"/>
      <c r="Y54" s="160"/>
      <c r="Z54" s="219"/>
      <c r="AA54" s="220"/>
      <c r="AB54" s="220"/>
      <c r="AC54" s="220"/>
      <c r="AD54" s="220"/>
      <c r="AE54" s="220"/>
      <c r="AF54" s="220"/>
      <c r="AG54" s="220"/>
      <c r="AH54" s="220"/>
      <c r="AI54" s="220"/>
      <c r="AJ54" s="220"/>
      <c r="AK54" s="220"/>
      <c r="AL54" s="220"/>
    </row>
    <row r="55" spans="1:38">
      <c r="Z55" s="220"/>
      <c r="AA55" s="220"/>
      <c r="AB55" s="220"/>
      <c r="AC55" s="220"/>
      <c r="AD55" s="220"/>
      <c r="AE55" s="220"/>
      <c r="AF55" s="220"/>
      <c r="AG55" s="220"/>
      <c r="AH55" s="220"/>
      <c r="AI55" s="220"/>
      <c r="AJ55" s="220"/>
      <c r="AK55" s="220"/>
      <c r="AL55" s="220"/>
    </row>
    <row r="56" spans="1:38">
      <c r="Z56" s="220"/>
      <c r="AA56" s="220"/>
      <c r="AB56" s="220"/>
      <c r="AC56" s="220"/>
      <c r="AD56" s="220"/>
      <c r="AE56" s="220"/>
      <c r="AF56" s="220"/>
      <c r="AG56" s="220"/>
      <c r="AH56" s="220"/>
      <c r="AI56" s="220"/>
      <c r="AJ56" s="220"/>
      <c r="AK56" s="220"/>
      <c r="AL56" s="22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3.5703125" style="180" customWidth="1"/>
    <col min="5" max="5" width="30" style="201"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88" t="s">
        <v>943</v>
      </c>
      <c r="B2" s="189" t="s">
        <v>1437</v>
      </c>
      <c r="C2" s="189" t="s">
        <v>982</v>
      </c>
      <c r="D2" s="218" t="s">
        <v>1847</v>
      </c>
    </row>
    <row r="3" spans="1:10" ht="54" thickTop="1" thickBot="1">
      <c r="A3" s="128" t="s">
        <v>983</v>
      </c>
      <c r="B3" s="129" t="s">
        <v>1220</v>
      </c>
      <c r="C3" s="130" t="str">
        <f>'200.1'!L31</f>
        <v>Ha</v>
      </c>
      <c r="D3" s="177">
        <f>VLOOKUP('200.1'!A88,'200.1'!A36:N107,14,FALSE)</f>
        <v>5616619.9001402371</v>
      </c>
      <c r="G3" t="s">
        <v>980</v>
      </c>
      <c r="J3" s="1"/>
    </row>
    <row r="4" spans="1:10" ht="54" thickTop="1" thickBot="1">
      <c r="A4" s="131" t="s">
        <v>985</v>
      </c>
      <c r="B4" s="132" t="s">
        <v>1169</v>
      </c>
      <c r="C4" s="130" t="s">
        <v>984</v>
      </c>
      <c r="D4" s="177">
        <f>VLOOKUP('200.2'!A88,'200.2'!A37:N108,14,FALSE)</f>
        <v>409892.56881103816</v>
      </c>
      <c r="J4" s="1"/>
    </row>
    <row r="5" spans="1:10" ht="54" thickTop="1" thickBot="1">
      <c r="A5" s="131" t="s">
        <v>986</v>
      </c>
      <c r="B5" s="132" t="s">
        <v>1170</v>
      </c>
      <c r="C5" s="133" t="s">
        <v>987</v>
      </c>
      <c r="D5" s="177">
        <f>VLOOKUP('201.1'!A88,'201.1'!A38:N109,14,FALSE)</f>
        <v>319684.42456326878</v>
      </c>
    </row>
    <row r="6" spans="1:10" ht="54" thickTop="1" thickBot="1">
      <c r="A6" s="131" t="s">
        <v>988</v>
      </c>
      <c r="B6" s="132" t="s">
        <v>1171</v>
      </c>
      <c r="C6" s="133" t="s">
        <v>987</v>
      </c>
      <c r="D6" s="177">
        <f>VLOOKUP('201.2'!A88,'201.2'!A39:N110,14,FALSE)</f>
        <v>339446.0334201912</v>
      </c>
    </row>
    <row r="7" spans="1:10" ht="70.5" customHeight="1" thickTop="1" thickBot="1">
      <c r="A7" s="131" t="s">
        <v>989</v>
      </c>
      <c r="B7" s="132" t="s">
        <v>1172</v>
      </c>
      <c r="C7" s="133" t="s">
        <v>987</v>
      </c>
      <c r="D7" s="177">
        <f>VLOOKUP('201.3'!A88,'201.3'!A40:N111,14,FALSE)</f>
        <v>76857.49669498892</v>
      </c>
    </row>
    <row r="8" spans="1:10" ht="54" thickTop="1" thickBot="1">
      <c r="A8" s="131" t="s">
        <v>990</v>
      </c>
      <c r="B8" s="132" t="s">
        <v>1173</v>
      </c>
      <c r="C8" s="133" t="s">
        <v>987</v>
      </c>
      <c r="D8" s="177">
        <f>VLOOKUP('201.4'!A88,'201.4'!A41:N112,14,FALSE)</f>
        <v>131097.60785327107</v>
      </c>
    </row>
    <row r="9" spans="1:10" ht="54" thickTop="1" thickBot="1">
      <c r="A9" s="131" t="s">
        <v>991</v>
      </c>
      <c r="B9" s="132" t="s">
        <v>1170</v>
      </c>
      <c r="C9" s="133" t="s">
        <v>1845</v>
      </c>
      <c r="D9" s="177">
        <f>VLOOKUP('201.5'!A88,'201.5'!A42:N113,14,FALSE)</f>
        <v>319684.42456326878</v>
      </c>
    </row>
    <row r="10" spans="1:10" ht="54" thickTop="1" thickBot="1">
      <c r="A10" s="131" t="s">
        <v>992</v>
      </c>
      <c r="B10" s="132" t="s">
        <v>1171</v>
      </c>
      <c r="C10" s="133" t="s">
        <v>1845</v>
      </c>
      <c r="D10" s="177">
        <f>VLOOKUP('201.6'!A88,'201.6'!A43:N114,14,FALSE)</f>
        <v>339446.0334201912</v>
      </c>
    </row>
    <row r="11" spans="1:10" ht="54" thickTop="1" thickBot="1">
      <c r="A11" s="131" t="s">
        <v>993</v>
      </c>
      <c r="B11" s="132" t="s">
        <v>1171</v>
      </c>
      <c r="C11" s="133" t="s">
        <v>387</v>
      </c>
      <c r="D11" s="177">
        <f>VLOOKUP('201.7'!A88,'201.7'!A44:N115,14,FALSE)</f>
        <v>336805.20552163594</v>
      </c>
    </row>
    <row r="12" spans="1:10" ht="54" thickTop="1" thickBot="1">
      <c r="A12" s="131" t="s">
        <v>994</v>
      </c>
      <c r="B12" s="132" t="s">
        <v>1174</v>
      </c>
      <c r="C12" s="133" t="s">
        <v>233</v>
      </c>
      <c r="D12" s="177">
        <f>VLOOKUP('201.8'!A88,'201.8'!A45:N116,14,FALSE)</f>
        <v>32314.006499709605</v>
      </c>
    </row>
    <row r="13" spans="1:10" ht="54" thickTop="1" thickBot="1">
      <c r="A13" s="131" t="s">
        <v>995</v>
      </c>
      <c r="B13" s="132" t="s">
        <v>1175</v>
      </c>
      <c r="C13" s="133" t="s">
        <v>233</v>
      </c>
      <c r="D13" s="177">
        <f>VLOOKUP('201.9'!A88,'201.9'!A46:N117,14,FALSE)</f>
        <v>31816.276363951121</v>
      </c>
    </row>
    <row r="14" spans="1:10" ht="54" thickTop="1" thickBot="1">
      <c r="A14" s="131" t="s">
        <v>996</v>
      </c>
      <c r="B14" s="132" t="s">
        <v>1176</v>
      </c>
      <c r="C14" s="133" t="s">
        <v>144</v>
      </c>
      <c r="D14" s="177">
        <f>VLOOKUP('201.10'!A88,'201.10'!A47:N118,14,FALSE)</f>
        <v>15312.952898996351</v>
      </c>
    </row>
    <row r="15" spans="1:10" ht="54" thickTop="1" thickBot="1">
      <c r="A15" s="131" t="s">
        <v>997</v>
      </c>
      <c r="B15" s="132" t="s">
        <v>1177</v>
      </c>
      <c r="C15" s="133" t="s">
        <v>998</v>
      </c>
      <c r="D15" s="177">
        <f>VLOOKUP('201.11'!A88,'201.11'!A48:N119,14,FALSE)</f>
        <v>1628.955513815069</v>
      </c>
    </row>
    <row r="16" spans="1:10" ht="54" thickTop="1" thickBot="1">
      <c r="A16" s="131" t="s">
        <v>999</v>
      </c>
      <c r="B16" s="132" t="s">
        <v>1178</v>
      </c>
      <c r="C16" s="133" t="s">
        <v>1845</v>
      </c>
      <c r="D16" s="177">
        <f>VLOOKUP('201.12'!A88,'201.12'!A49:N120,14,FALSE)</f>
        <v>193013.11458982009</v>
      </c>
    </row>
    <row r="17" spans="1:4" ht="64.5" thickTop="1" thickBot="1">
      <c r="A17" s="134" t="s">
        <v>1000</v>
      </c>
      <c r="B17" s="135" t="s">
        <v>1179</v>
      </c>
      <c r="C17" s="133" t="s">
        <v>1845</v>
      </c>
      <c r="D17" s="177">
        <f>VLOOKUP('201.13'!A88,'201.13'!A50:N121,14,FALSE)</f>
        <v>125783.65069529875</v>
      </c>
    </row>
    <row r="18" spans="1:4" ht="54" thickTop="1" thickBot="1">
      <c r="A18" s="131" t="s">
        <v>1001</v>
      </c>
      <c r="B18" s="132" t="s">
        <v>1180</v>
      </c>
      <c r="C18" s="133" t="s">
        <v>144</v>
      </c>
      <c r="D18" s="177">
        <f>VLOOKUP('201.14'!A88,'201.14'!A51:N122,14,FALSE)</f>
        <v>40711.226734971307</v>
      </c>
    </row>
    <row r="19" spans="1:4" ht="54" thickTop="1" thickBot="1">
      <c r="A19" s="131" t="s">
        <v>1002</v>
      </c>
      <c r="B19" s="132" t="s">
        <v>1181</v>
      </c>
      <c r="C19" s="133" t="s">
        <v>144</v>
      </c>
      <c r="D19" s="177">
        <f>VLOOKUP('201.15'!A88,'201.15'!A52:N123,14,FALSE)</f>
        <v>51512.913958026489</v>
      </c>
    </row>
    <row r="20" spans="1:4" ht="54" thickTop="1" thickBot="1">
      <c r="A20" s="131" t="s">
        <v>1003</v>
      </c>
      <c r="B20" s="132" t="s">
        <v>1182</v>
      </c>
      <c r="C20" s="133" t="s">
        <v>144</v>
      </c>
      <c r="D20" s="177">
        <f>VLOOKUP('201.16'!A88,'201.16'!A53:N124,14,FALSE)</f>
        <v>2064.1954666666666</v>
      </c>
    </row>
    <row r="21" spans="1:4" ht="54" thickTop="1" thickBot="1">
      <c r="A21" s="131" t="s">
        <v>1004</v>
      </c>
      <c r="B21" s="132" t="s">
        <v>1183</v>
      </c>
      <c r="C21" s="133" t="s">
        <v>1845</v>
      </c>
      <c r="D21" s="177">
        <f>VLOOKUP('201.17'!A88,'201.17'!A54:N125,14,FALSE)</f>
        <v>129191.9328539472</v>
      </c>
    </row>
    <row r="22" spans="1:4" ht="54" thickTop="1" thickBot="1">
      <c r="A22" s="131" t="s">
        <v>1005</v>
      </c>
      <c r="B22" s="132" t="s">
        <v>1184</v>
      </c>
      <c r="C22" s="133" t="s">
        <v>1845</v>
      </c>
      <c r="D22" s="177">
        <f>VLOOKUP('201.18'!A88,'201.18'!A55:N126,14,FALSE)</f>
        <v>129191.9328539472</v>
      </c>
    </row>
    <row r="23" spans="1:4" ht="54" thickTop="1" thickBot="1">
      <c r="A23" s="131" t="s">
        <v>1006</v>
      </c>
      <c r="B23" s="132" t="s">
        <v>1185</v>
      </c>
      <c r="C23" s="133" t="s">
        <v>144</v>
      </c>
      <c r="D23" s="177">
        <f>VLOOKUP('201.19'!A88,'201.19'!A56:N127,14,FALSE)</f>
        <v>10496.835916689417</v>
      </c>
    </row>
    <row r="24" spans="1:4" ht="54" thickTop="1" thickBot="1">
      <c r="A24" s="131" t="s">
        <v>1007</v>
      </c>
      <c r="B24" s="132" t="s">
        <v>1186</v>
      </c>
      <c r="C24" s="133" t="s">
        <v>144</v>
      </c>
      <c r="D24" s="177">
        <f>VLOOKUP('201.20'!A88,'201.20'!A57:N128,14,FALSE)</f>
        <v>864.17556603767957</v>
      </c>
    </row>
    <row r="25" spans="1:4" ht="54" thickTop="1" thickBot="1">
      <c r="A25" s="131" t="s">
        <v>1008</v>
      </c>
      <c r="B25" s="132" t="s">
        <v>1187</v>
      </c>
      <c r="C25" s="133" t="s">
        <v>144</v>
      </c>
      <c r="D25" s="177">
        <f>VLOOKUP('201.21'!A88,'201.21'!A58:N129,14,FALSE)</f>
        <v>11260.726496951516</v>
      </c>
    </row>
    <row r="26" spans="1:4" ht="54" thickTop="1" thickBot="1">
      <c r="A26" s="131" t="s">
        <v>1425</v>
      </c>
      <c r="B26" s="132" t="s">
        <v>1413</v>
      </c>
      <c r="C26" s="133" t="s">
        <v>1845</v>
      </c>
      <c r="D26" s="177">
        <f>VLOOKUP('203.1'!A88,'203.1'!A59:N130,14,FALSE)</f>
        <v>1246432.9492876821</v>
      </c>
    </row>
    <row r="27" spans="1:4" ht="54" thickTop="1" thickBot="1">
      <c r="A27" s="131" t="s">
        <v>1426</v>
      </c>
      <c r="B27" s="132" t="s">
        <v>1417</v>
      </c>
      <c r="C27" s="133" t="s">
        <v>1845</v>
      </c>
      <c r="D27" s="177">
        <f>VLOOKUP('203.2'!A88,'203.2'!A60:N131,14,FALSE)</f>
        <v>1478461.4753287281</v>
      </c>
    </row>
    <row r="28" spans="1:4" ht="54" thickTop="1" thickBot="1">
      <c r="A28" s="131" t="s">
        <v>1427</v>
      </c>
      <c r="B28" s="132" t="s">
        <v>1418</v>
      </c>
      <c r="C28" s="133" t="s">
        <v>1845</v>
      </c>
      <c r="D28" s="177">
        <f>VLOOKUP('203.3'!A88,'203.3'!A61:N132,14,FALSE)</f>
        <v>1644196.136786618</v>
      </c>
    </row>
    <row r="29" spans="1:4" ht="54" thickTop="1" thickBot="1">
      <c r="A29" s="131" t="s">
        <v>1428</v>
      </c>
      <c r="B29" s="132" t="s">
        <v>1419</v>
      </c>
      <c r="C29" s="133" t="s">
        <v>1845</v>
      </c>
      <c r="D29" s="177">
        <f>VLOOKUP('203.4'!A88,'203.4'!A62:N133,14,FALSE)</f>
        <v>740444.3913271043</v>
      </c>
    </row>
    <row r="30" spans="1:4" ht="54" thickTop="1" thickBot="1">
      <c r="A30" s="131" t="s">
        <v>1429</v>
      </c>
      <c r="B30" s="132" t="s">
        <v>1420</v>
      </c>
      <c r="C30" s="133" t="s">
        <v>1845</v>
      </c>
      <c r="D30" s="177">
        <f>VLOOKUP('203.5'!A88,'203.5'!A63:N134,14,FALSE)</f>
        <v>849174.90813236451</v>
      </c>
    </row>
    <row r="31" spans="1:4" ht="54" thickTop="1" thickBot="1">
      <c r="A31" s="131" t="s">
        <v>1430</v>
      </c>
      <c r="B31" s="132" t="s">
        <v>1421</v>
      </c>
      <c r="C31" s="133" t="s">
        <v>1845</v>
      </c>
      <c r="D31" s="177">
        <f>VLOOKUP('203.6'!A88,'203.6'!A64:N135,14,FALSE)</f>
        <v>918367.05519025726</v>
      </c>
    </row>
    <row r="32" spans="1:4" ht="54" thickTop="1" thickBot="1">
      <c r="A32" s="131" t="s">
        <v>1431</v>
      </c>
      <c r="B32" s="132" t="s">
        <v>1422</v>
      </c>
      <c r="C32" s="133" t="s">
        <v>1845</v>
      </c>
      <c r="D32" s="177">
        <f>VLOOKUP('203.7'!A88,'203.7'!A65:N136,14,FALSE)</f>
        <v>330616.23772283382</v>
      </c>
    </row>
    <row r="33" spans="1:4" ht="54" thickTop="1" thickBot="1">
      <c r="A33" s="131" t="s">
        <v>1432</v>
      </c>
      <c r="B33" s="132" t="s">
        <v>1871</v>
      </c>
      <c r="C33" s="133" t="s">
        <v>1845</v>
      </c>
      <c r="D33" s="177">
        <f>VLOOKUP('203.8'!A88,'203.8'!A66:N137,14,FALSE)</f>
        <v>517365.07736462506</v>
      </c>
    </row>
    <row r="34" spans="1:4" ht="54" thickTop="1" thickBot="1">
      <c r="A34" s="131" t="s">
        <v>1433</v>
      </c>
      <c r="B34" s="132" t="s">
        <v>1424</v>
      </c>
      <c r="C34" s="133" t="s">
        <v>1845</v>
      </c>
      <c r="D34" s="177">
        <f>VLOOKUP('203.9'!A88,'203.9'!A67:N138,14,FALSE)</f>
        <v>545985.3298225638</v>
      </c>
    </row>
    <row r="35" spans="1:4" ht="54" thickTop="1" thickBot="1">
      <c r="A35" s="131" t="s">
        <v>1434</v>
      </c>
      <c r="B35" s="132" t="s">
        <v>1414</v>
      </c>
      <c r="C35" s="133" t="s">
        <v>1845</v>
      </c>
      <c r="D35" s="177">
        <f>VLOOKUP('203.10'!A88,'203.10'!A68:N139,14,FALSE)</f>
        <v>269977.5009160114</v>
      </c>
    </row>
    <row r="36" spans="1:4" ht="54" thickTop="1" thickBot="1">
      <c r="A36" s="131" t="s">
        <v>1435</v>
      </c>
      <c r="B36" s="132" t="s">
        <v>1415</v>
      </c>
      <c r="C36" s="133" t="s">
        <v>1845</v>
      </c>
      <c r="D36" s="177">
        <f>VLOOKUP('203.11'!A88,'203.11'!A69:N140,14,FALSE)</f>
        <v>400282.2264003302</v>
      </c>
    </row>
    <row r="37" spans="1:4" ht="54" thickTop="1" thickBot="1">
      <c r="A37" s="131" t="s">
        <v>1436</v>
      </c>
      <c r="B37" s="215" t="s">
        <v>1416</v>
      </c>
      <c r="C37" s="133" t="s">
        <v>1845</v>
      </c>
      <c r="D37" s="177">
        <f>VLOOKUP('203.12'!A88,'203.12'!A70:N141,14,FALSE)</f>
        <v>415149.8900148439</v>
      </c>
    </row>
    <row r="38" spans="1:4" ht="54" thickTop="1" thickBot="1">
      <c r="A38" s="131" t="s">
        <v>1009</v>
      </c>
      <c r="B38" s="132" t="s">
        <v>1188</v>
      </c>
      <c r="C38" s="133" t="s">
        <v>387</v>
      </c>
      <c r="D38" s="177">
        <f>VLOOKUP('210.1.1'!A88,'210.1.1'!A71:N142,14,FALSE)</f>
        <v>17773.270777825401</v>
      </c>
    </row>
    <row r="39" spans="1:4" ht="54" thickTop="1" thickBot="1">
      <c r="A39" s="131" t="s">
        <v>1010</v>
      </c>
      <c r="B39" s="132" t="s">
        <v>1189</v>
      </c>
      <c r="C39" s="133" t="s">
        <v>387</v>
      </c>
      <c r="D39" s="177">
        <f>VLOOKUP('210.1.2'!A88,'210.1.2'!A72:N143,14,FALSE)</f>
        <v>7147.2111755113983</v>
      </c>
    </row>
    <row r="40" spans="1:4" ht="54" thickTop="1" thickBot="1">
      <c r="A40" s="131" t="s">
        <v>1011</v>
      </c>
      <c r="B40" s="132" t="s">
        <v>1190</v>
      </c>
      <c r="C40" s="133" t="s">
        <v>387</v>
      </c>
      <c r="D40" s="177">
        <f>VLOOKUP('210.2.1'!A90,'210.2.1'!A73:N144,14,FALSE)</f>
        <v>43345.760315593638</v>
      </c>
    </row>
    <row r="41" spans="1:4" ht="54" thickTop="1" thickBot="1">
      <c r="A41" s="131" t="s">
        <v>1012</v>
      </c>
      <c r="B41" s="132" t="s">
        <v>1191</v>
      </c>
      <c r="C41" s="133" t="s">
        <v>387</v>
      </c>
      <c r="D41" s="177">
        <f>VLOOKUP('210.2.2'!A88,'210.2.2'!A74:N145,14,FALSE)</f>
        <v>17773.270777825401</v>
      </c>
    </row>
    <row r="42" spans="1:4" ht="54" thickTop="1" thickBot="1">
      <c r="A42" s="131" t="s">
        <v>1013</v>
      </c>
      <c r="B42" s="132" t="s">
        <v>1192</v>
      </c>
      <c r="C42" s="133" t="s">
        <v>387</v>
      </c>
      <c r="D42" s="177">
        <f>VLOOKUP('210.2.3'!A91,'210.2.3'!A91:N146,14,FALSE)</f>
        <v>32719.700713279624</v>
      </c>
    </row>
    <row r="43" spans="1:4" ht="54" thickTop="1" thickBot="1">
      <c r="A43" s="131" t="s">
        <v>1014</v>
      </c>
      <c r="B43" s="132" t="s">
        <v>1193</v>
      </c>
      <c r="C43" s="133" t="s">
        <v>387</v>
      </c>
      <c r="D43" s="177">
        <f>VLOOKUP('210.2.4'!A88,'210.2.4'!A88:N147,14,FALSE)</f>
        <v>7147.2111755113983</v>
      </c>
    </row>
    <row r="44" spans="1:4" ht="54" thickTop="1" thickBot="1">
      <c r="A44" s="131" t="s">
        <v>1015</v>
      </c>
      <c r="B44" s="132" t="s">
        <v>1194</v>
      </c>
      <c r="C44" s="133" t="s">
        <v>387</v>
      </c>
      <c r="D44" s="177">
        <f>VLOOKUP('211.1'!A88,'211.1'!A88:N148,14,FALSE)</f>
        <v>13071.318486635606</v>
      </c>
    </row>
    <row r="45" spans="1:4" ht="54" thickTop="1" thickBot="1">
      <c r="A45" s="131" t="s">
        <v>1016</v>
      </c>
      <c r="B45" s="132" t="s">
        <v>1195</v>
      </c>
      <c r="C45" s="133" t="s">
        <v>387</v>
      </c>
      <c r="D45" s="177">
        <f>VLOOKUP('220.1'!A88,'220.1'!A88:N149,14,FALSE)</f>
        <v>25685.841192973123</v>
      </c>
    </row>
    <row r="46" spans="1:4" ht="54" thickTop="1" thickBot="1">
      <c r="A46" s="131" t="s">
        <v>1017</v>
      </c>
      <c r="B46" s="132" t="s">
        <v>1196</v>
      </c>
      <c r="C46" s="133" t="s">
        <v>387</v>
      </c>
      <c r="D46" s="177">
        <f>VLOOKUP('221.1'!A88,'221.1'!A88:N150,14,FALSE)</f>
        <v>16793.973610344983</v>
      </c>
    </row>
    <row r="47" spans="1:4" ht="54" thickTop="1" thickBot="1">
      <c r="A47" s="131" t="s">
        <v>1018</v>
      </c>
      <c r="B47" s="132" t="s">
        <v>1197</v>
      </c>
      <c r="C47" s="133" t="s">
        <v>387</v>
      </c>
      <c r="D47" s="177">
        <f>VLOOKUP('221.2'!A88,'221.2'!A88:N151,14,FALSE)</f>
        <v>10895.725907077462</v>
      </c>
    </row>
    <row r="48" spans="1:4" ht="64.5" thickTop="1" thickBot="1">
      <c r="A48" s="131" t="s">
        <v>1441</v>
      </c>
      <c r="B48" s="132" t="s">
        <v>1438</v>
      </c>
      <c r="C48" s="133" t="s">
        <v>233</v>
      </c>
      <c r="D48" s="177">
        <f>VLOOKUP('223.1'!A88,'223.1'!A88:N152,14,FALSE)</f>
        <v>8672.7588613165008</v>
      </c>
    </row>
    <row r="49" spans="1:4" ht="54" thickTop="1" thickBot="1">
      <c r="A49" s="131" t="s">
        <v>1442</v>
      </c>
      <c r="B49" s="132" t="s">
        <v>1439</v>
      </c>
      <c r="C49" s="133" t="s">
        <v>233</v>
      </c>
      <c r="D49" s="177">
        <f>VLOOKUP('223.2'!A88,'223.2'!A88:N153,14,FALSE)</f>
        <v>12654.274755218448</v>
      </c>
    </row>
    <row r="50" spans="1:4" ht="54" thickTop="1" thickBot="1">
      <c r="A50" s="131" t="s">
        <v>1443</v>
      </c>
      <c r="B50" s="132" t="s">
        <v>1440</v>
      </c>
      <c r="C50" s="133" t="s">
        <v>387</v>
      </c>
      <c r="D50" s="177">
        <f>VLOOKUP('223.3.1'!A88,'223.3.1'!A88:N154,14,FALSE)</f>
        <v>461265</v>
      </c>
    </row>
    <row r="51" spans="1:4" ht="64.5" thickTop="1" thickBot="1">
      <c r="A51" s="131" t="s">
        <v>1444</v>
      </c>
      <c r="B51" s="132" t="s">
        <v>1446</v>
      </c>
      <c r="C51" s="133" t="s">
        <v>387</v>
      </c>
      <c r="D51" s="177">
        <f>VLOOKUP('223.3.2'!A88,'223.3.2'!A88:N155,14,FALSE)</f>
        <v>777288.5013069571</v>
      </c>
    </row>
    <row r="52" spans="1:4" ht="54" thickTop="1" thickBot="1">
      <c r="A52" s="131" t="s">
        <v>1445</v>
      </c>
      <c r="B52" s="132" t="s">
        <v>1447</v>
      </c>
      <c r="C52" s="133" t="s">
        <v>387</v>
      </c>
      <c r="D52" s="177">
        <f>VLOOKUP('223.3.3'!A88,'223.3.3'!A88:N156,14,FALSE)</f>
        <v>777288.5013069571</v>
      </c>
    </row>
    <row r="53" spans="1:4" ht="54" thickTop="1" thickBot="1">
      <c r="A53" s="137" t="s">
        <v>1019</v>
      </c>
      <c r="B53" s="138" t="s">
        <v>1956</v>
      </c>
      <c r="C53" s="133" t="s">
        <v>233</v>
      </c>
      <c r="D53" s="177">
        <f>VLOOKUP('230.1'!A88,'230.1'!A88:N157,14,FALSE)</f>
        <v>5444.6940592126211</v>
      </c>
    </row>
    <row r="54" spans="1:4" ht="54" thickTop="1" thickBot="1">
      <c r="A54" s="137" t="s">
        <v>1020</v>
      </c>
      <c r="B54" s="138" t="s">
        <v>1198</v>
      </c>
      <c r="C54" s="133" t="s">
        <v>233</v>
      </c>
      <c r="D54" s="177">
        <f>VLOOKUP('231.1'!A88,'231.1'!A88:N159,14,FALSE)</f>
        <v>8915.8763617059813</v>
      </c>
    </row>
    <row r="55" spans="1:4" ht="54" thickTop="1" thickBot="1">
      <c r="A55" s="137" t="s">
        <v>1021</v>
      </c>
      <c r="B55" s="138" t="s">
        <v>1448</v>
      </c>
      <c r="C55" s="133" t="s">
        <v>233</v>
      </c>
      <c r="D55" s="177">
        <f>VLOOKUP('232.1'!A88,'232.1'!A88:N160,14,FALSE)</f>
        <v>7543.1950438657186</v>
      </c>
    </row>
    <row r="56" spans="1:4" ht="54" thickTop="1" thickBot="1">
      <c r="A56" s="137" t="s">
        <v>1449</v>
      </c>
      <c r="B56" s="138" t="s">
        <v>1872</v>
      </c>
      <c r="C56" s="133" t="s">
        <v>233</v>
      </c>
      <c r="D56" s="177">
        <f>VLOOKUP('233.1'!A88,'233.1'!A88:N161,14,FALSE)</f>
        <v>13267.086062745708</v>
      </c>
    </row>
    <row r="57" spans="1:4" ht="54" thickTop="1" thickBot="1">
      <c r="A57" s="137" t="s">
        <v>1451</v>
      </c>
      <c r="B57" s="138" t="s">
        <v>1452</v>
      </c>
      <c r="C57" s="133" t="s">
        <v>233</v>
      </c>
      <c r="D57" s="177">
        <f>VLOOKUP('233.10'!A88,'233.10'!A88:N162,14,FALSE)</f>
        <v>20280.43114872423</v>
      </c>
    </row>
    <row r="58" spans="1:4" ht="54" thickTop="1" thickBot="1">
      <c r="A58" s="137" t="s">
        <v>1022</v>
      </c>
      <c r="B58" s="138" t="s">
        <v>1453</v>
      </c>
      <c r="C58" s="133" t="s">
        <v>233</v>
      </c>
      <c r="D58" s="177">
        <f>VLOOKUP('234.1'!A88,'234.1'!A88:N163,14,FALSE)</f>
        <v>2030.5003591438053</v>
      </c>
    </row>
    <row r="59" spans="1:4" ht="54" thickTop="1" thickBot="1">
      <c r="A59" s="137" t="s">
        <v>1456</v>
      </c>
      <c r="B59" s="138" t="s">
        <v>1457</v>
      </c>
      <c r="C59" s="133" t="s">
        <v>387</v>
      </c>
      <c r="D59" s="177">
        <f>VLOOKUP('235.1'!A88,'235.1'!A88:N164,14,FALSE)</f>
        <v>109392.37168586056</v>
      </c>
    </row>
    <row r="60" spans="1:4" ht="54" thickTop="1" thickBot="1">
      <c r="A60" s="139" t="s">
        <v>1458</v>
      </c>
      <c r="B60" s="138" t="s">
        <v>1459</v>
      </c>
      <c r="C60" s="133" t="s">
        <v>387</v>
      </c>
      <c r="D60" s="177">
        <f>VLOOKUP('235.10'!A88,'235.10'!A88:N165,14,FALSE)</f>
        <v>45716.162229729176</v>
      </c>
    </row>
    <row r="61" spans="1:4" ht="54" thickTop="1" thickBot="1">
      <c r="A61" s="139" t="s">
        <v>1460</v>
      </c>
      <c r="B61" s="138" t="s">
        <v>1461</v>
      </c>
      <c r="C61" s="133" t="s">
        <v>377</v>
      </c>
      <c r="D61" s="177">
        <f>VLOOKUP('235.11'!A88,'235.11'!A88:N166,14,FALSE)</f>
        <v>795.95261820164239</v>
      </c>
    </row>
    <row r="62" spans="1:4" ht="54" thickTop="1" thickBot="1">
      <c r="A62" s="139" t="s">
        <v>1462</v>
      </c>
      <c r="B62" s="138" t="s">
        <v>1873</v>
      </c>
      <c r="C62" s="133" t="s">
        <v>387</v>
      </c>
      <c r="D62" s="177">
        <f>VLOOKUP('236.1'!A88,'236.1'!A88:N167,14,FALSE)</f>
        <v>248124.64664145513</v>
      </c>
    </row>
    <row r="63" spans="1:4" ht="54" thickTop="1" thickBot="1">
      <c r="A63" s="139" t="s">
        <v>1465</v>
      </c>
      <c r="B63" s="138" t="s">
        <v>1874</v>
      </c>
      <c r="C63" s="133" t="s">
        <v>387</v>
      </c>
      <c r="D63" s="177">
        <f>VLOOKUP('236.10'!A87,'236.10'!A87:N168,14,FALSE)</f>
        <v>45716.162229729176</v>
      </c>
    </row>
    <row r="64" spans="1:4" ht="54" thickTop="1" thickBot="1">
      <c r="A64" s="139" t="s">
        <v>1466</v>
      </c>
      <c r="B64" s="140" t="s">
        <v>1467</v>
      </c>
      <c r="C64" s="174" t="s">
        <v>377</v>
      </c>
      <c r="D64" s="177">
        <f>VLOOKUP('236.11'!A88,'236.11'!A88:N169,14,FALSE)</f>
        <v>2530.1060551465735</v>
      </c>
    </row>
    <row r="65" spans="1:4" ht="54" thickTop="1" thickBot="1">
      <c r="A65" s="137" t="s">
        <v>1023</v>
      </c>
      <c r="B65" s="138" t="s">
        <v>1199</v>
      </c>
      <c r="C65" s="133" t="s">
        <v>233</v>
      </c>
      <c r="D65" s="177">
        <f>VLOOKUP('310.1'!A87,'310.1'!A87:N170,14,FALSE)</f>
        <v>3927.673711048099</v>
      </c>
    </row>
    <row r="66" spans="1:4" ht="54" thickTop="1" thickBot="1">
      <c r="A66" s="137" t="s">
        <v>1024</v>
      </c>
      <c r="B66" s="138" t="s">
        <v>1200</v>
      </c>
      <c r="C66" s="133" t="s">
        <v>387</v>
      </c>
      <c r="D66" s="177">
        <f>VLOOKUP('311.1'!A87,'311.1'!A87:N171,14,FALSE)</f>
        <v>472617.43182197167</v>
      </c>
    </row>
    <row r="67" spans="1:4" ht="54" thickTop="1" thickBot="1">
      <c r="A67" s="137" t="s">
        <v>1025</v>
      </c>
      <c r="B67" s="138" t="s">
        <v>1201</v>
      </c>
      <c r="C67" s="133" t="s">
        <v>998</v>
      </c>
      <c r="D67" s="177">
        <f>VLOOKUP('312.1'!A88,'312.1'!A88:N172,14,FALSE)</f>
        <v>7691.6169634071193</v>
      </c>
    </row>
    <row r="68" spans="1:4" ht="54" thickTop="1" thickBot="1">
      <c r="A68" s="137" t="s">
        <v>1026</v>
      </c>
      <c r="B68" s="138" t="s">
        <v>1202</v>
      </c>
      <c r="C68" s="133" t="s">
        <v>998</v>
      </c>
      <c r="D68" s="177">
        <f>VLOOKUP('312.2'!A88,'312.2'!A88:N173,14,FALSE)</f>
        <v>4909.5427426002898</v>
      </c>
    </row>
    <row r="69" spans="1:4" ht="54" thickTop="1" thickBot="1">
      <c r="A69" s="137" t="s">
        <v>1027</v>
      </c>
      <c r="B69" s="138" t="s">
        <v>1203</v>
      </c>
      <c r="C69" s="133" t="s">
        <v>1464</v>
      </c>
      <c r="D69" s="177">
        <f>VLOOKUP('312.3'!A87,'312.3'!A87:N174,14,FALSE)</f>
        <v>2585.692511102819</v>
      </c>
    </row>
    <row r="70" spans="1:4" ht="54" thickTop="1" thickBot="1">
      <c r="A70" s="137" t="s">
        <v>1028</v>
      </c>
      <c r="B70" s="138" t="s">
        <v>1204</v>
      </c>
      <c r="C70" s="133" t="s">
        <v>387</v>
      </c>
      <c r="D70" s="178">
        <f>VLOOKUP('312.4'!A88,'312.4'!A88:N175,14,FALSE)</f>
        <v>472609.66980206332</v>
      </c>
    </row>
    <row r="71" spans="1:4" ht="54" thickTop="1" thickBot="1">
      <c r="A71" s="137" t="s">
        <v>1029</v>
      </c>
      <c r="B71" s="138" t="s">
        <v>1469</v>
      </c>
      <c r="C71" s="133" t="s">
        <v>387</v>
      </c>
      <c r="D71" s="178">
        <f>VLOOKUP('320.1'!A88,'320.1'!A88:N176,14,FALSE)</f>
        <v>817756.05672409781</v>
      </c>
    </row>
    <row r="72" spans="1:4" ht="54" thickTop="1" thickBot="1">
      <c r="A72" s="137" t="s">
        <v>1030</v>
      </c>
      <c r="B72" s="138" t="s">
        <v>1470</v>
      </c>
      <c r="C72" s="133" t="s">
        <v>387</v>
      </c>
      <c r="D72" s="178">
        <f>VLOOKUP('320.2'!A88,'320.2'!A88:N177,14,FALSE)</f>
        <v>817756.05672409781</v>
      </c>
    </row>
    <row r="73" spans="1:4" ht="54" thickTop="1" thickBot="1">
      <c r="A73" s="137" t="s">
        <v>1473</v>
      </c>
      <c r="B73" s="138" t="s">
        <v>1474</v>
      </c>
      <c r="C73" s="133" t="s">
        <v>387</v>
      </c>
      <c r="D73" s="178">
        <f>VLOOKUP('320.3'!A88,'320.3'!A88:N178,14,FALSE)</f>
        <v>817756.05672409781</v>
      </c>
    </row>
    <row r="74" spans="1:4" ht="54" thickTop="1" thickBot="1">
      <c r="A74" s="137" t="s">
        <v>1475</v>
      </c>
      <c r="B74" s="138" t="s">
        <v>1476</v>
      </c>
      <c r="C74" s="133" t="s">
        <v>387</v>
      </c>
      <c r="D74" s="178">
        <f>VLOOKUP('320.4'!A88,'320.4'!A88:N179,14,FALSE)</f>
        <v>849111.4407531115</v>
      </c>
    </row>
    <row r="75" spans="1:4" ht="54" thickTop="1" thickBot="1">
      <c r="A75" s="137" t="s">
        <v>1477</v>
      </c>
      <c r="B75" s="138" t="s">
        <v>1478</v>
      </c>
      <c r="C75" s="133" t="s">
        <v>387</v>
      </c>
      <c r="D75" s="178">
        <f>VLOOKUP('320.5'!A88,'320.5'!A88:N180,14,FALSE)</f>
        <v>849111.4407531115</v>
      </c>
    </row>
    <row r="76" spans="1:4" ht="54" thickTop="1" thickBot="1">
      <c r="A76" s="137" t="s">
        <v>1479</v>
      </c>
      <c r="B76" s="138" t="s">
        <v>1480</v>
      </c>
      <c r="C76" s="133" t="s">
        <v>387</v>
      </c>
      <c r="D76" s="178">
        <f>VLOOKUP('320.6'!A88,'320.6'!A88:N181,14,FALSE)</f>
        <v>849111.4407531115</v>
      </c>
    </row>
    <row r="77" spans="1:4" ht="54" thickTop="1" thickBot="1">
      <c r="A77" s="137" t="s">
        <v>1031</v>
      </c>
      <c r="B77" s="138" t="s">
        <v>1481</v>
      </c>
      <c r="C77" s="133" t="s">
        <v>387</v>
      </c>
      <c r="D77" s="178">
        <f>VLOOKUP('330.1'!A88,'330.1'!A88:N182,14,FALSE)</f>
        <v>817756.05672409781</v>
      </c>
    </row>
    <row r="78" spans="1:4" ht="54" thickTop="1" thickBot="1">
      <c r="A78" s="139" t="s">
        <v>1032</v>
      </c>
      <c r="B78" s="138" t="s">
        <v>1482</v>
      </c>
      <c r="C78" s="133" t="s">
        <v>387</v>
      </c>
      <c r="D78" s="178">
        <f>VLOOKUP('330.2'!A88,'330.1'!A88:N183,14,FALSE)</f>
        <v>817756.05672409781</v>
      </c>
    </row>
    <row r="79" spans="1:4" ht="54" thickTop="1" thickBot="1">
      <c r="A79" s="139" t="s">
        <v>1483</v>
      </c>
      <c r="B79" s="140" t="s">
        <v>1484</v>
      </c>
      <c r="C79" s="133" t="s">
        <v>387</v>
      </c>
      <c r="D79" s="178">
        <f>VLOOKUP('330.3'!A88,'330.3'!A88:N184,14,FALSE)</f>
        <v>817756.05672409781</v>
      </c>
    </row>
    <row r="80" spans="1:4" ht="54" thickTop="1" thickBot="1">
      <c r="A80" s="139" t="s">
        <v>1485</v>
      </c>
      <c r="B80" s="140" t="s">
        <v>1486</v>
      </c>
      <c r="C80" s="133" t="s">
        <v>387</v>
      </c>
      <c r="D80" s="178">
        <f>VLOOKUP('330.4'!A88,'330.4'!A88:N185,14,FALSE)</f>
        <v>849111.4407531115</v>
      </c>
    </row>
    <row r="81" spans="1:4" ht="54" thickTop="1" thickBot="1">
      <c r="A81" s="139" t="s">
        <v>1487</v>
      </c>
      <c r="B81" s="140" t="s">
        <v>1488</v>
      </c>
      <c r="C81" s="133" t="s">
        <v>387</v>
      </c>
      <c r="D81" s="178">
        <f>VLOOKUP('330.5'!A88,'330.5'!A88:N186,14,FALSE)</f>
        <v>849111.4407531115</v>
      </c>
    </row>
    <row r="82" spans="1:4" ht="54" thickTop="1" thickBot="1">
      <c r="A82" s="139" t="s">
        <v>1489</v>
      </c>
      <c r="B82" s="140" t="s">
        <v>1490</v>
      </c>
      <c r="C82" s="133" t="s">
        <v>387</v>
      </c>
      <c r="D82" s="178">
        <f>VLOOKUP('330.6'!A88,'330.6'!A88:N187,14,FALSE)</f>
        <v>849111.4407531115</v>
      </c>
    </row>
    <row r="83" spans="1:4" ht="54" thickTop="1" thickBot="1">
      <c r="A83" s="137" t="s">
        <v>1033</v>
      </c>
      <c r="B83" s="138" t="s">
        <v>1491</v>
      </c>
      <c r="C83" s="133" t="s">
        <v>387</v>
      </c>
      <c r="D83" s="178">
        <f>VLOOKUP('340.1'!A88,'340.1'!A88:N188,14,FALSE)</f>
        <v>781166.5280107233</v>
      </c>
    </row>
    <row r="84" spans="1:4" ht="54" thickTop="1" thickBot="1">
      <c r="A84" s="137" t="s">
        <v>1034</v>
      </c>
      <c r="B84" s="138" t="s">
        <v>1492</v>
      </c>
      <c r="C84" s="133" t="s">
        <v>387</v>
      </c>
      <c r="D84" s="178">
        <f>VLOOKUP('340.2'!A88,'340.2'!A88:N190,14,FALSE)</f>
        <v>781166.5280107233</v>
      </c>
    </row>
    <row r="85" spans="1:4" ht="54" thickTop="1" thickBot="1">
      <c r="A85" s="137" t="s">
        <v>1035</v>
      </c>
      <c r="B85" s="138" t="s">
        <v>1493</v>
      </c>
      <c r="C85" s="133" t="s">
        <v>387</v>
      </c>
      <c r="D85" s="178">
        <f>VLOOKUP('340.3'!A88,'340.3'!A88:N191,14,FALSE)</f>
        <v>781166.5280107233</v>
      </c>
    </row>
    <row r="86" spans="1:4" ht="54" thickTop="1" thickBot="1">
      <c r="A86" s="137" t="s">
        <v>1494</v>
      </c>
      <c r="B86" s="138" t="s">
        <v>2021</v>
      </c>
      <c r="C86" s="133" t="s">
        <v>387</v>
      </c>
      <c r="D86" s="178">
        <f>VLOOKUP('350.1'!A88,'350.1'!A88:N192,14,FALSE)</f>
        <v>870581.29055183579</v>
      </c>
    </row>
    <row r="87" spans="1:4" ht="54" thickTop="1" thickBot="1">
      <c r="A87" s="194" t="s">
        <v>1495</v>
      </c>
      <c r="B87" s="138" t="s">
        <v>2022</v>
      </c>
      <c r="C87" s="133" t="s">
        <v>387</v>
      </c>
      <c r="D87" s="178">
        <f>VLOOKUP('350.2'!A88,'350.2'!A88:N193,14,FALSE)</f>
        <v>870581.29055183579</v>
      </c>
    </row>
    <row r="88" spans="1:4" ht="54" thickTop="1" thickBot="1">
      <c r="A88" s="139" t="s">
        <v>1496</v>
      </c>
      <c r="B88" s="140" t="s">
        <v>1497</v>
      </c>
      <c r="C88" s="133" t="s">
        <v>387</v>
      </c>
      <c r="D88" s="178">
        <f>VLOOKUP('350.3'!A88,'350.3'!A88:N194,14,FALSE)</f>
        <v>870581.29055183579</v>
      </c>
    </row>
    <row r="89" spans="1:4" ht="54" thickTop="1" thickBot="1">
      <c r="A89" s="137" t="s">
        <v>1498</v>
      </c>
      <c r="B89" s="138" t="s">
        <v>1499</v>
      </c>
      <c r="C89" s="133" t="s">
        <v>387</v>
      </c>
      <c r="D89" s="178">
        <f>VLOOKUP('350.4'!A88,'350.4'!A88:N195,14,FALSE)</f>
        <v>870581.29055183579</v>
      </c>
    </row>
    <row r="90" spans="1:4" ht="54" thickTop="1" thickBot="1">
      <c r="A90" s="139" t="s">
        <v>1500</v>
      </c>
      <c r="B90" s="140" t="s">
        <v>1501</v>
      </c>
      <c r="C90" s="133" t="s">
        <v>387</v>
      </c>
      <c r="D90" s="178">
        <f>VLOOKUP('350.10'!A88,'350.10'!A88:N196,14,FALSE)</f>
        <v>798945.55491368799</v>
      </c>
    </row>
    <row r="91" spans="1:4" ht="54" thickTop="1" thickBot="1">
      <c r="A91" s="139" t="s">
        <v>1502</v>
      </c>
      <c r="B91" s="140" t="s">
        <v>1503</v>
      </c>
      <c r="C91" s="133" t="s">
        <v>387</v>
      </c>
      <c r="D91" s="178">
        <f>VLOOKUP('350.11'!A88,'350.11'!A88:N197,14,FALSE)</f>
        <v>798945.55491368799</v>
      </c>
    </row>
    <row r="92" spans="1:4" ht="54" thickTop="1" thickBot="1">
      <c r="A92" s="139" t="s">
        <v>1504</v>
      </c>
      <c r="B92" s="140" t="s">
        <v>1505</v>
      </c>
      <c r="C92" s="133" t="s">
        <v>387</v>
      </c>
      <c r="D92" s="178">
        <f>VLOOKUP('350.12'!A88,'350.12'!A88:N198,14,FALSE)</f>
        <v>798945.55491368799</v>
      </c>
    </row>
    <row r="93" spans="1:4" ht="54" thickTop="1" thickBot="1">
      <c r="A93" s="139" t="s">
        <v>1506</v>
      </c>
      <c r="B93" s="140" t="s">
        <v>1507</v>
      </c>
      <c r="C93" s="133" t="s">
        <v>387</v>
      </c>
      <c r="D93" s="178">
        <f>VLOOKUP('350.13'!A88,'350.13'!A88:N199,14,FALSE)</f>
        <v>798945.55491368799</v>
      </c>
    </row>
    <row r="94" spans="1:4" ht="54" thickTop="1" thickBot="1">
      <c r="A94" s="137" t="s">
        <v>1508</v>
      </c>
      <c r="B94" s="138" t="s">
        <v>1509</v>
      </c>
      <c r="C94" s="133" t="s">
        <v>998</v>
      </c>
      <c r="D94" s="178">
        <f>VLOOKUP('350.14'!A88,'350.14'!A88:N200,14,FALSE)</f>
        <v>795.95261820164239</v>
      </c>
    </row>
    <row r="95" spans="1:4" ht="54" thickTop="1" thickBot="1">
      <c r="A95" s="139" t="s">
        <v>1510</v>
      </c>
      <c r="B95" s="140" t="s">
        <v>1511</v>
      </c>
      <c r="C95" s="133" t="s">
        <v>387</v>
      </c>
      <c r="D95" s="178">
        <f>VLOOKUP('351.1'!A88,'351.1'!A88:N201,14,FALSE)</f>
        <v>870581.29055183579</v>
      </c>
    </row>
    <row r="96" spans="1:4" ht="54" thickTop="1" thickBot="1">
      <c r="A96" s="139" t="s">
        <v>1512</v>
      </c>
      <c r="B96" s="140" t="s">
        <v>1513</v>
      </c>
      <c r="C96" s="133" t="s">
        <v>387</v>
      </c>
      <c r="D96" s="178">
        <f>VLOOKUP('351.2'!A88,'351.2'!A88:N202,14,FALSE)</f>
        <v>870581.29055183579</v>
      </c>
    </row>
    <row r="97" spans="1:4" ht="54" thickTop="1" thickBot="1">
      <c r="A97" s="139" t="s">
        <v>1514</v>
      </c>
      <c r="B97" s="140" t="s">
        <v>1515</v>
      </c>
      <c r="C97" s="133" t="s">
        <v>387</v>
      </c>
      <c r="D97" s="178">
        <f>VLOOKUP('351.10'!A88,'351.10'!A88:N203,14,FALSE)</f>
        <v>798945.55491368799</v>
      </c>
    </row>
    <row r="98" spans="1:4" ht="54" thickTop="1" thickBot="1">
      <c r="A98" s="139" t="s">
        <v>1516</v>
      </c>
      <c r="B98" s="140" t="s">
        <v>1517</v>
      </c>
      <c r="C98" s="133" t="s">
        <v>387</v>
      </c>
      <c r="D98" s="178">
        <f>VLOOKUP('351.11'!A88,'351.11'!A88:N204,14,FALSE)</f>
        <v>798945.55491368799</v>
      </c>
    </row>
    <row r="99" spans="1:4" ht="54" thickTop="1" thickBot="1">
      <c r="A99" s="139" t="s">
        <v>1518</v>
      </c>
      <c r="B99" s="140" t="s">
        <v>1519</v>
      </c>
      <c r="C99" s="133" t="s">
        <v>998</v>
      </c>
      <c r="D99" s="178">
        <f>VLOOKUP('351.12'!A88,'351.12'!A88:N205,14,FALSE)</f>
        <v>795.95261820164239</v>
      </c>
    </row>
    <row r="100" spans="1:4" ht="54" thickTop="1" thickBot="1">
      <c r="A100" s="139" t="s">
        <v>1522</v>
      </c>
      <c r="B100" s="140" t="s">
        <v>1520</v>
      </c>
      <c r="C100" s="133" t="s">
        <v>998</v>
      </c>
      <c r="D100" s="178">
        <f>VLOOKUP('410.1'!A88,'410.1'!A88:N206,14,FALSE)</f>
        <v>36878.658111960467</v>
      </c>
    </row>
    <row r="101" spans="1:4" ht="54" thickTop="1" thickBot="1">
      <c r="A101" s="139" t="s">
        <v>1523</v>
      </c>
      <c r="B101" s="140" t="s">
        <v>1521</v>
      </c>
      <c r="C101" s="133" t="s">
        <v>998</v>
      </c>
      <c r="D101" s="178">
        <f>VLOOKUP('410.2'!A88,'410.2'!A88:N207,14,FALSE)</f>
        <v>2945.7256455601737</v>
      </c>
    </row>
    <row r="102" spans="1:4" ht="54" thickTop="1" thickBot="1">
      <c r="A102" s="139" t="s">
        <v>1525</v>
      </c>
      <c r="B102" s="140" t="s">
        <v>1524</v>
      </c>
      <c r="C102" s="133" t="s">
        <v>377</v>
      </c>
      <c r="D102" s="178">
        <f>VLOOKUP('410.3'!A88,'410.3'!A88:N208,14,FALSE)</f>
        <v>2782.0742208068305</v>
      </c>
    </row>
    <row r="103" spans="1:4" ht="54" thickTop="1" thickBot="1">
      <c r="A103" s="139" t="s">
        <v>1527</v>
      </c>
      <c r="B103" s="140" t="s">
        <v>1526</v>
      </c>
      <c r="C103" s="133" t="s">
        <v>1464</v>
      </c>
      <c r="D103" s="178">
        <f>VLOOKUP('411.1'!A88,'411.1'!A88:N209,14,FALSE)</f>
        <v>8591.699799550508</v>
      </c>
    </row>
    <row r="104" spans="1:4" ht="54" thickTop="1" thickBot="1">
      <c r="A104" s="137" t="s">
        <v>1036</v>
      </c>
      <c r="B104" s="138" t="s">
        <v>1958</v>
      </c>
      <c r="C104" s="133" t="s">
        <v>1464</v>
      </c>
      <c r="D104" s="178">
        <f>VLOOKUP('411.2'!A88,'411.2'!A88:N210,14,FALSE)</f>
        <v>2618.4227960534881</v>
      </c>
    </row>
    <row r="105" spans="1:4" ht="54" thickTop="1" thickBot="1">
      <c r="A105" s="137" t="s">
        <v>1037</v>
      </c>
      <c r="B105" s="138" t="s">
        <v>2054</v>
      </c>
      <c r="C105" s="133" t="s">
        <v>1464</v>
      </c>
      <c r="D105" s="178">
        <f>VLOOKUP('411.3'!A88,'411.3'!A88:N211,14,FALSE)</f>
        <v>8591.699799550508</v>
      </c>
    </row>
    <row r="106" spans="1:4" ht="54" thickTop="1" thickBot="1">
      <c r="A106" s="137" t="s">
        <v>1528</v>
      </c>
      <c r="B106" s="138" t="s">
        <v>2055</v>
      </c>
      <c r="C106" s="133" t="s">
        <v>1464</v>
      </c>
      <c r="D106" s="178">
        <f>VLOOKUP('411.4'!A88,'411.4'!A88:N212,14,FALSE)</f>
        <v>8591.699799550508</v>
      </c>
    </row>
    <row r="107" spans="1:4" ht="54" thickTop="1" thickBot="1">
      <c r="A107" s="137" t="s">
        <v>1535</v>
      </c>
      <c r="B107" s="190" t="s">
        <v>1606</v>
      </c>
      <c r="C107" s="133" t="s">
        <v>998</v>
      </c>
      <c r="D107" s="178">
        <f>VLOOKUP('413.1'!A88,'413.1'!A88:N213,14,FALSE)</f>
        <v>3385.4005892104087</v>
      </c>
    </row>
    <row r="108" spans="1:4" ht="54" thickTop="1" thickBot="1">
      <c r="A108" s="137" t="s">
        <v>1537</v>
      </c>
      <c r="B108" s="138" t="s">
        <v>1607</v>
      </c>
      <c r="C108" s="133" t="s">
        <v>998</v>
      </c>
      <c r="D108" s="178">
        <f>VLOOKUP('413.2'!A88,'413.2'!A88:N214,14,FALSE)</f>
        <v>3436.6799198202034</v>
      </c>
    </row>
    <row r="109" spans="1:4" ht="54" thickTop="1" thickBot="1">
      <c r="A109" s="137" t="s">
        <v>1539</v>
      </c>
      <c r="B109" s="138" t="s">
        <v>1608</v>
      </c>
      <c r="C109" s="133" t="s">
        <v>998</v>
      </c>
      <c r="D109" s="178">
        <f>VLOOKUP('413.3'!A88,'413.3'!A88:N215,14,FALSE)</f>
        <v>3273.0284950668602</v>
      </c>
    </row>
    <row r="110" spans="1:4" ht="54" thickTop="1" thickBot="1">
      <c r="A110" s="137" t="s">
        <v>1038</v>
      </c>
      <c r="B110" s="138" t="s">
        <v>1205</v>
      </c>
      <c r="C110" s="133" t="s">
        <v>998</v>
      </c>
      <c r="D110" s="178">
        <f>VLOOKUP('414.1'!A88,'414.1'!A88:N216,14,FALSE)</f>
        <v>4418.5884683402619</v>
      </c>
    </row>
    <row r="111" spans="1:4" ht="54" thickTop="1" thickBot="1">
      <c r="A111" s="137" t="s">
        <v>1039</v>
      </c>
      <c r="B111" s="138" t="s">
        <v>1959</v>
      </c>
      <c r="C111" s="133" t="s">
        <v>998</v>
      </c>
      <c r="D111" s="178">
        <f>VLOOKUP('414.2'!A88,'414.2'!A88:N217,14,FALSE)</f>
        <v>4582.2398930936042</v>
      </c>
    </row>
    <row r="112" spans="1:4" ht="54" thickTop="1" thickBot="1">
      <c r="A112" s="137" t="s">
        <v>1040</v>
      </c>
      <c r="B112" s="138" t="s">
        <v>1960</v>
      </c>
      <c r="C112" s="133" t="s">
        <v>998</v>
      </c>
      <c r="D112" s="178">
        <f>VLOOKUP('414.3'!A88,'414.3'!A88:N218,14,FALSE)</f>
        <v>4582.2398930936042</v>
      </c>
    </row>
    <row r="113" spans="1:4" ht="54" thickTop="1" thickBot="1">
      <c r="A113" s="137" t="s">
        <v>1041</v>
      </c>
      <c r="B113" s="138" t="s">
        <v>1206</v>
      </c>
      <c r="C113" s="133" t="s">
        <v>998</v>
      </c>
      <c r="D113" s="178">
        <f>VLOOKUP('414.4'!A88,'414.4'!A88:N219,14,FALSE)</f>
        <v>4745.8913178469465</v>
      </c>
    </row>
    <row r="114" spans="1:4" ht="54" thickTop="1" thickBot="1">
      <c r="A114" s="137" t="s">
        <v>1042</v>
      </c>
      <c r="B114" s="138" t="s">
        <v>1207</v>
      </c>
      <c r="C114" s="133" t="s">
        <v>998</v>
      </c>
      <c r="D114" s="178">
        <f>VLOOKUP('414.5'!A88,'414.5'!A88:N220,14,FALSE)</f>
        <v>4909.5427426002898</v>
      </c>
    </row>
    <row r="115" spans="1:4" ht="54" thickTop="1" thickBot="1">
      <c r="A115" s="137" t="s">
        <v>1546</v>
      </c>
      <c r="B115" s="138" t="s">
        <v>2056</v>
      </c>
      <c r="C115" s="133" t="s">
        <v>998</v>
      </c>
      <c r="D115" s="178">
        <f>VLOOKUP('414.6'!A88,'414.6'!A88:N221,14,FALSE)</f>
        <v>5727.7998663670041</v>
      </c>
    </row>
    <row r="116" spans="1:4" ht="54" thickTop="1" thickBot="1">
      <c r="A116" s="137" t="s">
        <v>1043</v>
      </c>
      <c r="B116" s="138" t="s">
        <v>1961</v>
      </c>
      <c r="C116" s="133" t="s">
        <v>1464</v>
      </c>
      <c r="D116" s="178">
        <f>VLOOKUP('415.1'!A88,'415.1'!A88:N222,14,FALSE)</f>
        <v>8673.5255119271806</v>
      </c>
    </row>
    <row r="117" spans="1:4" ht="54" thickTop="1" thickBot="1">
      <c r="A117" s="137" t="s">
        <v>1044</v>
      </c>
      <c r="B117" s="138" t="s">
        <v>2058</v>
      </c>
      <c r="C117" s="133" t="s">
        <v>233</v>
      </c>
      <c r="D117" s="178">
        <f>VLOOKUP('420.1'!A87,'420.1'!A87:N223,14,FALSE)</f>
        <v>9690.7925322214287</v>
      </c>
    </row>
    <row r="118" spans="1:4" ht="54" thickTop="1" thickBot="1">
      <c r="A118" s="137" t="s">
        <v>1045</v>
      </c>
      <c r="B118" s="138" t="s">
        <v>2057</v>
      </c>
      <c r="C118" s="142" t="s">
        <v>233</v>
      </c>
      <c r="D118" s="178">
        <f>VLOOKUP('420.2 '!A88,'420.2 '!A59:N107,14,FALSE)</f>
        <v>9690.7925322214287</v>
      </c>
    </row>
    <row r="119" spans="1:4" ht="54" thickTop="1" thickBot="1">
      <c r="A119" s="137" t="s">
        <v>1551</v>
      </c>
      <c r="B119" s="138" t="s">
        <v>1552</v>
      </c>
      <c r="C119" s="133" t="s">
        <v>233</v>
      </c>
      <c r="D119" s="178">
        <f>VLOOKUP('420.3'!A88,'420.3'!A88:N225,14,FALSE)</f>
        <v>5124.9177816031588</v>
      </c>
    </row>
    <row r="120" spans="1:4" ht="54" thickTop="1" thickBot="1">
      <c r="A120" s="137" t="s">
        <v>1046</v>
      </c>
      <c r="B120" s="138" t="s">
        <v>1208</v>
      </c>
      <c r="C120" s="133" t="s">
        <v>233</v>
      </c>
      <c r="D120" s="178">
        <f>VLOOKUP('421.1'!A88,'421.1'!A88:N226,14,FALSE)</f>
        <v>4965.3576424686498</v>
      </c>
    </row>
    <row r="121" spans="1:4" ht="54" thickTop="1" thickBot="1">
      <c r="A121" s="137" t="s">
        <v>1047</v>
      </c>
      <c r="B121" s="138" t="s">
        <v>1209</v>
      </c>
      <c r="C121" s="133" t="s">
        <v>233</v>
      </c>
      <c r="D121" s="178">
        <f>VLOOKUP('421.2'!A88,'421.2'!A88:N227,14,FALSE)</f>
        <v>4965.3576424686498</v>
      </c>
    </row>
    <row r="122" spans="1:4" ht="54" thickTop="1" thickBot="1">
      <c r="A122" s="137" t="s">
        <v>1048</v>
      </c>
      <c r="B122" s="138" t="s">
        <v>1962</v>
      </c>
      <c r="C122" s="133" t="s">
        <v>233</v>
      </c>
      <c r="D122" s="178">
        <f>VLOOKUP('421.3'!A88,'421.3'!A88:N228,14,FALSE)</f>
        <v>4965.3576424686498</v>
      </c>
    </row>
    <row r="123" spans="1:4" ht="54" thickTop="1" thickBot="1">
      <c r="A123" s="137" t="s">
        <v>1049</v>
      </c>
      <c r="B123" s="138" t="s">
        <v>1963</v>
      </c>
      <c r="C123" s="133" t="s">
        <v>233</v>
      </c>
      <c r="D123" s="178">
        <f>VLOOKUP('421.4'!A88,'421.4'!A88:N229,14,FALSE)</f>
        <v>4965.3576424686498</v>
      </c>
    </row>
    <row r="124" spans="1:4" ht="54" thickTop="1" thickBot="1">
      <c r="A124" s="137" t="s">
        <v>1556</v>
      </c>
      <c r="B124" s="140" t="s">
        <v>1557</v>
      </c>
      <c r="C124" s="133" t="s">
        <v>233</v>
      </c>
      <c r="D124" s="178">
        <f>VLOOKUP('430.1.1'!A87,'430.1.1'!A87:N230,14,FALSE)</f>
        <v>29395.625725081849</v>
      </c>
    </row>
    <row r="125" spans="1:4" ht="54" thickTop="1" thickBot="1">
      <c r="A125" s="137" t="s">
        <v>1558</v>
      </c>
      <c r="B125" s="138" t="s">
        <v>1559</v>
      </c>
      <c r="C125" s="133" t="s">
        <v>233</v>
      </c>
      <c r="D125" s="178">
        <f>VLOOKUP('430.1.2'!A88,'430.1.2'!A88:N231,14,FALSE)</f>
        <v>22967.383924043774</v>
      </c>
    </row>
    <row r="126" spans="1:4" ht="54" thickTop="1" thickBot="1">
      <c r="A126" s="137" t="s">
        <v>1560</v>
      </c>
      <c r="B126" s="138" t="s">
        <v>1609</v>
      </c>
      <c r="C126" s="133" t="s">
        <v>233</v>
      </c>
      <c r="D126" s="178">
        <f>VLOOKUP('430.2.1'!A88,'430.2.1'!A88:N232,14,FALSE)</f>
        <v>29395.625725081849</v>
      </c>
    </row>
    <row r="127" spans="1:4" ht="54" thickTop="1" thickBot="1">
      <c r="A127" s="137" t="s">
        <v>1562</v>
      </c>
      <c r="B127" s="138" t="s">
        <v>1610</v>
      </c>
      <c r="C127" s="133" t="s">
        <v>233</v>
      </c>
      <c r="D127" s="178">
        <f>VLOOKUP('430.2.2'!A88,'430.2.2'!A88:N233,14,FALSE)</f>
        <v>22967.383924043774</v>
      </c>
    </row>
    <row r="128" spans="1:4" ht="54" thickTop="1" thickBot="1">
      <c r="A128" s="137" t="s">
        <v>1563</v>
      </c>
      <c r="B128" s="138" t="s">
        <v>1611</v>
      </c>
      <c r="C128" s="133" t="s">
        <v>233</v>
      </c>
      <c r="D128" s="178">
        <f>VLOOKUP('431.1.1'!A88,'431.1.1'!A88:N234,14,FALSE)</f>
        <v>62522.596054368034</v>
      </c>
    </row>
    <row r="129" spans="1:4" ht="54" thickTop="1" thickBot="1">
      <c r="A129" s="137" t="s">
        <v>1565</v>
      </c>
      <c r="B129" s="138" t="s">
        <v>1612</v>
      </c>
      <c r="C129" s="133" t="s">
        <v>233</v>
      </c>
      <c r="D129" s="178">
        <f>VLOOKUP('431.1.2'!A88,'431.1.2'!A88:N235,14,FALSE)</f>
        <v>48541.42495403791</v>
      </c>
    </row>
    <row r="130" spans="1:4" ht="54" thickTop="1" thickBot="1">
      <c r="A130" s="137" t="s">
        <v>1568</v>
      </c>
      <c r="B130" s="138" t="s">
        <v>1613</v>
      </c>
      <c r="C130" s="133" t="s">
        <v>233</v>
      </c>
      <c r="D130" s="178">
        <f>VLOOKUP('431.2.1'!A88,'431.2.1'!A88:N236,14,FALSE)</f>
        <v>62522.596054368034</v>
      </c>
    </row>
    <row r="131" spans="1:4" ht="54" thickTop="1" thickBot="1">
      <c r="A131" s="137" t="s">
        <v>1569</v>
      </c>
      <c r="B131" s="138" t="s">
        <v>1614</v>
      </c>
      <c r="C131" s="133" t="s">
        <v>233</v>
      </c>
      <c r="D131" s="178">
        <f>VLOOKUP('431.2.2'!A88,'431.2.2'!A88:N237,14,FALSE)</f>
        <v>48541.42495403791</v>
      </c>
    </row>
    <row r="132" spans="1:4" ht="54" thickTop="1" thickBot="1">
      <c r="A132" s="137" t="s">
        <v>1050</v>
      </c>
      <c r="B132" s="138" t="s">
        <v>1210</v>
      </c>
      <c r="C132" s="133" t="s">
        <v>233</v>
      </c>
      <c r="D132" s="178">
        <f>VLOOKUP('432.1'!A88,'432.1'!A88:N238,14,FALSE)</f>
        <v>18585.482882515156</v>
      </c>
    </row>
    <row r="133" spans="1:4" ht="54" thickTop="1" thickBot="1">
      <c r="A133" s="137" t="s">
        <v>1051</v>
      </c>
      <c r="B133" s="138" t="s">
        <v>1964</v>
      </c>
      <c r="C133" s="133" t="s">
        <v>233</v>
      </c>
      <c r="D133" s="178">
        <f>VLOOKUP('432.2'!A88,'432.2'!A88:N239,14,FALSE)</f>
        <v>18585.482882515156</v>
      </c>
    </row>
    <row r="134" spans="1:4" ht="54" thickTop="1" thickBot="1">
      <c r="A134" s="137" t="s">
        <v>1052</v>
      </c>
      <c r="B134" s="138" t="s">
        <v>1965</v>
      </c>
      <c r="C134" s="133" t="s">
        <v>233</v>
      </c>
      <c r="D134" s="178">
        <f>VLOOKUP('433.1'!A88,'433.1'!A88:N240,14,FALSE)</f>
        <v>20721.228260695985</v>
      </c>
    </row>
    <row r="135" spans="1:4" ht="54" thickTop="1" thickBot="1">
      <c r="A135" s="137" t="s">
        <v>1053</v>
      </c>
      <c r="B135" s="138" t="s">
        <v>1966</v>
      </c>
      <c r="C135" s="133" t="s">
        <v>233</v>
      </c>
      <c r="D135" s="178">
        <f>VLOOKUP('433.2'!A88,'433.2'!A88:N241,14,FALSE)</f>
        <v>18480.117362476038</v>
      </c>
    </row>
    <row r="136" spans="1:4" ht="54" thickTop="1" thickBot="1">
      <c r="A136" s="137" t="s">
        <v>1054</v>
      </c>
      <c r="B136" s="138" t="s">
        <v>1967</v>
      </c>
      <c r="C136" s="133" t="s">
        <v>233</v>
      </c>
      <c r="D136" s="178">
        <f>VLOOKUP('433.3'!A88,'433.3'!A88:N242,14,FALSE)</f>
        <v>21051.183527491528</v>
      </c>
    </row>
    <row r="137" spans="1:4" ht="54" thickTop="1" thickBot="1">
      <c r="A137" s="137" t="s">
        <v>1055</v>
      </c>
      <c r="B137" s="138" t="s">
        <v>1211</v>
      </c>
      <c r="C137" s="133" t="s">
        <v>233</v>
      </c>
      <c r="D137" s="178">
        <f>VLOOKUP('433.4'!A88,'433.4'!A88:N243,14,FALSE)</f>
        <v>12697.312844507183</v>
      </c>
    </row>
    <row r="138" spans="1:4" ht="54" thickTop="1" thickBot="1">
      <c r="A138" s="137" t="s">
        <v>1056</v>
      </c>
      <c r="B138" s="138" t="s">
        <v>1968</v>
      </c>
      <c r="C138" s="133" t="s">
        <v>233</v>
      </c>
      <c r="D138" s="178">
        <f>VLOOKUP('433.5'!A88,'433.5'!A88:N244,14,FALSE)</f>
        <v>20721.228260695985</v>
      </c>
    </row>
    <row r="139" spans="1:4" ht="54" thickTop="1" thickBot="1">
      <c r="A139" s="137" t="s">
        <v>1057</v>
      </c>
      <c r="B139" s="138" t="s">
        <v>1969</v>
      </c>
      <c r="C139" s="133" t="s">
        <v>233</v>
      </c>
      <c r="D139" s="178">
        <f>VLOOKUP('433.6'!A88,'433.6'!A88:N245,14,FALSE)</f>
        <v>18480.117362476038</v>
      </c>
    </row>
    <row r="140" spans="1:4" ht="54" thickTop="1" thickBot="1">
      <c r="A140" s="137" t="s">
        <v>1058</v>
      </c>
      <c r="B140" s="138" t="s">
        <v>1970</v>
      </c>
      <c r="C140" s="133" t="s">
        <v>233</v>
      </c>
      <c r="D140" s="178">
        <f>VLOOKUP('433.7'!A88,'433.7'!A88:N246,14,FALSE)</f>
        <v>21051.183527491528</v>
      </c>
    </row>
    <row r="141" spans="1:4" ht="54" thickTop="1" thickBot="1">
      <c r="A141" s="137" t="s">
        <v>1059</v>
      </c>
      <c r="B141" s="138" t="s">
        <v>1212</v>
      </c>
      <c r="C141" s="133" t="s">
        <v>233</v>
      </c>
      <c r="D141" s="178">
        <f>VLOOKUP('433.8'!A88,'433.8'!A88:N247,14,FALSE)</f>
        <v>12697.312844507183</v>
      </c>
    </row>
    <row r="142" spans="1:4" ht="54" thickTop="1" thickBot="1">
      <c r="A142" s="137" t="s">
        <v>1060</v>
      </c>
      <c r="B142" s="138" t="s">
        <v>1971</v>
      </c>
      <c r="C142" s="133" t="s">
        <v>387</v>
      </c>
      <c r="D142" s="178">
        <f>VLOOKUP('440.1'!A89,'440.1'!A89:N248,14,FALSE)</f>
        <v>1071157.1689486448</v>
      </c>
    </row>
    <row r="143" spans="1:4" ht="54" thickTop="1" thickBot="1">
      <c r="A143" s="137" t="s">
        <v>1061</v>
      </c>
      <c r="B143" s="138" t="s">
        <v>1972</v>
      </c>
      <c r="C143" s="133" t="s">
        <v>387</v>
      </c>
      <c r="D143" s="178">
        <f>VLOOKUP('440.2'!A93,'440.2'!A93:N250,14,FALSE)</f>
        <v>1071157.1689486448</v>
      </c>
    </row>
    <row r="144" spans="1:4" ht="54" thickTop="1" thickBot="1">
      <c r="A144" s="137" t="s">
        <v>1062</v>
      </c>
      <c r="B144" s="138" t="s">
        <v>1973</v>
      </c>
      <c r="C144" s="133" t="s">
        <v>387</v>
      </c>
      <c r="D144" s="178">
        <f>VLOOKUP('440.3'!A93,'440.3'!A93:N252,14,FALSE)</f>
        <v>1071157.1689486448</v>
      </c>
    </row>
    <row r="145" spans="1:4" ht="54" thickTop="1" thickBot="1">
      <c r="A145" s="137" t="s">
        <v>1063</v>
      </c>
      <c r="B145" s="138" t="s">
        <v>1213</v>
      </c>
      <c r="C145" s="133" t="s">
        <v>387</v>
      </c>
      <c r="D145" s="178">
        <f>VLOOKUP('440.4'!A93,'440.4'!A93:N254,14,FALSE)</f>
        <v>1100471.7720564096</v>
      </c>
    </row>
    <row r="146" spans="1:4" ht="54" thickTop="1" thickBot="1">
      <c r="A146" s="137" t="s">
        <v>1064</v>
      </c>
      <c r="B146" s="138" t="s">
        <v>1974</v>
      </c>
      <c r="C146" s="133" t="s">
        <v>387</v>
      </c>
      <c r="D146" s="178">
        <f>VLOOKUP('441.1'!A93,'441.1'!A93:N256,14,FALSE)</f>
        <v>1071157.1689486448</v>
      </c>
    </row>
    <row r="147" spans="1:4" ht="54" thickTop="1" thickBot="1">
      <c r="A147" s="137" t="s">
        <v>1065</v>
      </c>
      <c r="B147" s="138" t="s">
        <v>1975</v>
      </c>
      <c r="C147" s="133" t="s">
        <v>387</v>
      </c>
      <c r="D147" s="178">
        <f>VLOOKUP('441.2'!A92,'441.2'!A92:N258,14,FALSE)</f>
        <v>1071157.1689486448</v>
      </c>
    </row>
    <row r="148" spans="1:4" ht="54" thickTop="1" thickBot="1">
      <c r="A148" s="137" t="s">
        <v>1066</v>
      </c>
      <c r="B148" s="138" t="s">
        <v>1976</v>
      </c>
      <c r="C148" s="133" t="s">
        <v>387</v>
      </c>
      <c r="D148" s="178">
        <f>VLOOKUP('441.3'!A93,'441.3'!A93:N260,14,FALSE)</f>
        <v>1071157.1689486448</v>
      </c>
    </row>
    <row r="149" spans="1:4" ht="54" thickTop="1" thickBot="1">
      <c r="A149" s="137" t="s">
        <v>1067</v>
      </c>
      <c r="B149" s="138" t="s">
        <v>1977</v>
      </c>
      <c r="C149" s="133" t="s">
        <v>387</v>
      </c>
      <c r="D149" s="178">
        <f>VLOOKUP('441.4'!A92,'441.4'!A92:N262,14,FALSE)</f>
        <v>1100471.7720564096</v>
      </c>
    </row>
    <row r="150" spans="1:4" ht="54" thickTop="1" thickBot="1">
      <c r="A150" s="137" t="s">
        <v>1068</v>
      </c>
      <c r="B150" s="138" t="s">
        <v>1957</v>
      </c>
      <c r="C150" s="133" t="s">
        <v>387</v>
      </c>
      <c r="D150" s="178">
        <f>VLOOKUP('450.1'!A95,'450.1'!A95:N264,14,FALSE)</f>
        <v>1111038.7401804044</v>
      </c>
    </row>
    <row r="151" spans="1:4" ht="54" thickTop="1" thickBot="1">
      <c r="A151" s="137" t="s">
        <v>1069</v>
      </c>
      <c r="B151" s="138" t="s">
        <v>1978</v>
      </c>
      <c r="C151" s="133" t="s">
        <v>387</v>
      </c>
      <c r="D151" s="178">
        <f>VLOOKUP('450.2'!A93,'450.2'!A93:N266,14,FALSE)</f>
        <v>1111038.7401804044</v>
      </c>
    </row>
    <row r="152" spans="1:4" ht="54" thickTop="1" thickBot="1">
      <c r="A152" s="137" t="s">
        <v>1070</v>
      </c>
      <c r="B152" s="138" t="s">
        <v>1979</v>
      </c>
      <c r="C152" s="133" t="s">
        <v>387</v>
      </c>
      <c r="D152" s="178">
        <f>VLOOKUP('450.3'!A93,'450.3'!A93:N268,14,FALSE)</f>
        <v>1111038.7401804044</v>
      </c>
    </row>
    <row r="153" spans="1:4" ht="54" thickTop="1" thickBot="1">
      <c r="A153" s="137" t="s">
        <v>1071</v>
      </c>
      <c r="B153" s="138" t="s">
        <v>1980</v>
      </c>
      <c r="C153" s="133" t="s">
        <v>387</v>
      </c>
      <c r="D153" s="178">
        <f>VLOOKUP('450.4'!A92,'450.4'!A92:N270,14,FALSE)</f>
        <v>1111038.7401804044</v>
      </c>
    </row>
    <row r="154" spans="1:4" ht="63.75" customHeight="1" thickTop="1" thickBot="1">
      <c r="A154" s="137" t="s">
        <v>1072</v>
      </c>
      <c r="B154" s="138" t="s">
        <v>1981</v>
      </c>
      <c r="C154" s="133" t="s">
        <v>387</v>
      </c>
      <c r="D154" s="178">
        <f>VLOOKUP('450.5'!A92,'450.5'!A92:N272,14,FALSE)</f>
        <v>1111038.7401804044</v>
      </c>
    </row>
    <row r="155" spans="1:4" ht="54" thickTop="1" thickBot="1">
      <c r="A155" s="137" t="s">
        <v>1073</v>
      </c>
      <c r="B155" s="138" t="s">
        <v>1982</v>
      </c>
      <c r="C155" s="133" t="s">
        <v>387</v>
      </c>
      <c r="D155" s="178">
        <f>VLOOKUP('450.6'!A93,'450.6'!A93:N274,14,FALSE)</f>
        <v>1111038.7401804044</v>
      </c>
    </row>
    <row r="156" spans="1:4" ht="54" thickTop="1" thickBot="1">
      <c r="A156" s="137" t="s">
        <v>1074</v>
      </c>
      <c r="B156" s="138" t="s">
        <v>1983</v>
      </c>
      <c r="C156" s="133" t="s">
        <v>387</v>
      </c>
      <c r="D156" s="178">
        <f>VLOOKUP('450.7'!A93,'450.7'!A93:N275,14,FALSE)</f>
        <v>1111038.7401804044</v>
      </c>
    </row>
    <row r="157" spans="1:4" ht="54" thickTop="1" thickBot="1">
      <c r="A157" s="137" t="s">
        <v>1075</v>
      </c>
      <c r="B157" s="138" t="s">
        <v>1984</v>
      </c>
      <c r="C157" s="133" t="s">
        <v>387</v>
      </c>
      <c r="D157" s="178">
        <f>VLOOKUP('450.8'!A93,'450.8'!A93:N276,14,FALSE)</f>
        <v>1111038.7401804044</v>
      </c>
    </row>
    <row r="158" spans="1:4" ht="54" thickTop="1" thickBot="1">
      <c r="A158" s="137" t="s">
        <v>1584</v>
      </c>
      <c r="B158" s="138" t="s">
        <v>1615</v>
      </c>
      <c r="C158" s="133" t="s">
        <v>387</v>
      </c>
      <c r="D158" s="178">
        <f>VLOOKUP('450.10'!A92,'450.10'!A92:N277,14,FALSE)</f>
        <v>1160179.7175037628</v>
      </c>
    </row>
    <row r="159" spans="1:4" ht="54" thickTop="1" thickBot="1">
      <c r="A159" s="137" t="s">
        <v>1586</v>
      </c>
      <c r="B159" s="138" t="s">
        <v>1616</v>
      </c>
      <c r="C159" s="133" t="s">
        <v>387</v>
      </c>
      <c r="D159" s="178">
        <f>VLOOKUP('450.11'!A92,'450.11'!A92:N278,14,FALSE)</f>
        <v>1160179.7175037628</v>
      </c>
    </row>
    <row r="160" spans="1:4" ht="54" thickTop="1" thickBot="1">
      <c r="A160" s="137" t="s">
        <v>1588</v>
      </c>
      <c r="B160" s="138" t="s">
        <v>1617</v>
      </c>
      <c r="C160" s="133" t="s">
        <v>387</v>
      </c>
      <c r="D160" s="178">
        <f>VLOOKUP('450.12'!A92,'450.11'!A92:N279,14,FALSE)</f>
        <v>1160179.7175037628</v>
      </c>
    </row>
    <row r="161" spans="1:4" ht="54" thickTop="1" thickBot="1">
      <c r="A161" s="137" t="s">
        <v>1076</v>
      </c>
      <c r="B161" s="138" t="s">
        <v>1985</v>
      </c>
      <c r="C161" s="133" t="s">
        <v>387</v>
      </c>
      <c r="D161" s="178">
        <f>VLOOKUP('451.1'!A92,'451.1'!A92:N280,14,FALSE)</f>
        <v>1111038.7401804044</v>
      </c>
    </row>
    <row r="162" spans="1:4" ht="54" thickTop="1" thickBot="1">
      <c r="A162" s="137" t="s">
        <v>1077</v>
      </c>
      <c r="B162" s="138" t="s">
        <v>1986</v>
      </c>
      <c r="C162" s="133" t="s">
        <v>387</v>
      </c>
      <c r="D162" s="178">
        <f>VLOOKUP('451.2'!A93,'451.2'!A93:N281,14,FALSE)</f>
        <v>1111038.7401804044</v>
      </c>
    </row>
    <row r="163" spans="1:4" ht="54" thickTop="1" thickBot="1">
      <c r="A163" s="137" t="s">
        <v>1078</v>
      </c>
      <c r="B163" s="138" t="s">
        <v>1987</v>
      </c>
      <c r="C163" s="133" t="s">
        <v>387</v>
      </c>
      <c r="D163" s="178">
        <f>VLOOKUP('451.3'!A92,'451.3'!A92:N282,14,FALSE)</f>
        <v>1111038.7401804044</v>
      </c>
    </row>
    <row r="164" spans="1:4" ht="54" thickTop="1" thickBot="1">
      <c r="A164" s="137" t="s">
        <v>1079</v>
      </c>
      <c r="B164" s="138" t="s">
        <v>1988</v>
      </c>
      <c r="C164" s="133" t="s">
        <v>387</v>
      </c>
      <c r="D164" s="178">
        <f>VLOOKUP('451.4'!A92,'451.4'!A92:N283,14,FALSE)</f>
        <v>1160179.7175037628</v>
      </c>
    </row>
    <row r="165" spans="1:4" ht="54" thickTop="1" thickBot="1">
      <c r="A165" s="137" t="s">
        <v>1080</v>
      </c>
      <c r="B165" s="138" t="s">
        <v>1989</v>
      </c>
      <c r="C165" s="133" t="s">
        <v>387</v>
      </c>
      <c r="D165" s="178">
        <f>VLOOKUP('452.1'!A93,'452.1'!A93:N284,14,FALSE)</f>
        <v>1111038.7401804044</v>
      </c>
    </row>
    <row r="166" spans="1:4" ht="54" thickTop="1" thickBot="1">
      <c r="A166" s="137" t="s">
        <v>1081</v>
      </c>
      <c r="B166" s="138" t="s">
        <v>1990</v>
      </c>
      <c r="C166" s="133" t="s">
        <v>387</v>
      </c>
      <c r="D166" s="178">
        <f>VLOOKUP('452.2'!A93,'452.2'!A93:N285,14,FALSE)</f>
        <v>1111038.7401804044</v>
      </c>
    </row>
    <row r="167" spans="1:4" ht="54" thickTop="1" thickBot="1">
      <c r="A167" s="137" t="s">
        <v>1082</v>
      </c>
      <c r="B167" s="138" t="s">
        <v>1991</v>
      </c>
      <c r="C167" s="133" t="s">
        <v>387</v>
      </c>
      <c r="D167" s="178">
        <f>VLOOKUP('452.3'!A92,'452.3'!A92:N286,14,FALSE)</f>
        <v>1111038.7401804044</v>
      </c>
    </row>
    <row r="168" spans="1:4" ht="54" thickTop="1" thickBot="1">
      <c r="A168" s="137" t="s">
        <v>1083</v>
      </c>
      <c r="B168" s="138" t="s">
        <v>1992</v>
      </c>
      <c r="C168" s="133" t="s">
        <v>387</v>
      </c>
      <c r="D168" s="178">
        <f>VLOOKUP('452.4'!A93,'452.4'!A93:N287,14,FALSE)</f>
        <v>1111038.7401804044</v>
      </c>
    </row>
    <row r="169" spans="1:4" ht="54" thickTop="1" thickBot="1">
      <c r="A169" s="137" t="s">
        <v>1084</v>
      </c>
      <c r="B169" s="138" t="s">
        <v>1214</v>
      </c>
      <c r="C169" s="133" t="s">
        <v>387</v>
      </c>
      <c r="D169" s="178">
        <f>VLOOKUP('453.1'!A92,'453.1'!A92:N288,14,FALSE)</f>
        <v>1091336.4379230596</v>
      </c>
    </row>
    <row r="170" spans="1:4" ht="54" thickTop="1" thickBot="1">
      <c r="A170" s="137" t="s">
        <v>1085</v>
      </c>
      <c r="B170" s="138" t="s">
        <v>1993</v>
      </c>
      <c r="C170" s="133" t="s">
        <v>233</v>
      </c>
      <c r="D170" s="178">
        <f>VLOOKUP('460.1'!A87,'460.1'!A87:N289,14,FALSE)</f>
        <v>6142.555371540373</v>
      </c>
    </row>
    <row r="171" spans="1:4" ht="54" thickTop="1" thickBot="1">
      <c r="A171" s="195" t="s">
        <v>2017</v>
      </c>
      <c r="B171" s="138" t="s">
        <v>2073</v>
      </c>
      <c r="C171" s="133" t="s">
        <v>233</v>
      </c>
      <c r="D171" s="178">
        <f>VLOOKUP('460.2'!A87,'460.2'!A87:N290,14,FALSE)</f>
        <v>3071.2776857701865</v>
      </c>
    </row>
    <row r="172" spans="1:4" ht="51.75" customHeight="1" thickTop="1" thickBot="1">
      <c r="A172" s="137" t="s">
        <v>1086</v>
      </c>
      <c r="B172" s="138" t="s">
        <v>1215</v>
      </c>
      <c r="C172" s="133" t="s">
        <v>387</v>
      </c>
      <c r="D172" s="178">
        <f>VLOOKUP('461.1'!A87,'461.1'!A87:N291,14,FALSE)</f>
        <v>265098.48942313006</v>
      </c>
    </row>
    <row r="173" spans="1:4" ht="54" thickTop="1" thickBot="1">
      <c r="A173" s="137" t="s">
        <v>1087</v>
      </c>
      <c r="B173" s="138" t="s">
        <v>1216</v>
      </c>
      <c r="C173" s="133" t="s">
        <v>387</v>
      </c>
      <c r="D173" s="178">
        <f>VLOOKUP('461.2'!A89,'461.2'!A89:N294,14,FALSE)</f>
        <v>227950.18212217462</v>
      </c>
    </row>
    <row r="174" spans="1:4" ht="54" thickTop="1" thickBot="1">
      <c r="A174" s="137" t="s">
        <v>1598</v>
      </c>
      <c r="B174" s="138" t="s">
        <v>2078</v>
      </c>
      <c r="C174" s="133" t="s">
        <v>387</v>
      </c>
      <c r="D174" s="178">
        <f>VLOOKUP('462.1.1'!A88,'462.1.1'!A88:N293,14,FALSE)</f>
        <v>203049.97844865569</v>
      </c>
    </row>
    <row r="175" spans="1:4" ht="54" thickTop="1" thickBot="1">
      <c r="A175" s="137" t="s">
        <v>1599</v>
      </c>
      <c r="B175" s="138" t="s">
        <v>2079</v>
      </c>
      <c r="C175" s="133" t="s">
        <v>387</v>
      </c>
      <c r="D175" s="178">
        <f>VLOOKUP('462.1.2'!A88,'462.1.2'!A88:N294,14,FALSE)</f>
        <v>193217.29353005806</v>
      </c>
    </row>
    <row r="176" spans="1:4" ht="54" thickTop="1" thickBot="1">
      <c r="A176" s="137" t="s">
        <v>1600</v>
      </c>
      <c r="B176" s="138" t="s">
        <v>2082</v>
      </c>
      <c r="C176" s="133" t="s">
        <v>387</v>
      </c>
      <c r="D176" s="178">
        <f>VLOOKUP('462.2.1'!A88,'462.2.1'!A88:N295,14,FALSE)</f>
        <v>224680.05814246074</v>
      </c>
    </row>
    <row r="177" spans="1:4" ht="54" thickTop="1" thickBot="1">
      <c r="A177" s="137" t="s">
        <v>1601</v>
      </c>
      <c r="B177" s="138" t="s">
        <v>2083</v>
      </c>
      <c r="C177" s="133" t="s">
        <v>387</v>
      </c>
      <c r="D177" s="178">
        <f>VLOOKUP('462.2.2'!A88,'462.2.2'!A88:N296,14,FALSE)</f>
        <v>214847.37322386313</v>
      </c>
    </row>
    <row r="178" spans="1:4" ht="54" thickTop="1" thickBot="1">
      <c r="A178" s="137" t="s">
        <v>1088</v>
      </c>
      <c r="B178" s="138" t="s">
        <v>1618</v>
      </c>
      <c r="C178" s="133" t="s">
        <v>233</v>
      </c>
      <c r="D178" s="178">
        <f>VLOOKUP('464.1'!A88,'464.1'!A88:N297,14,FALSE)</f>
        <v>4259.62137483896</v>
      </c>
    </row>
    <row r="179" spans="1:4" ht="54" thickTop="1" thickBot="1">
      <c r="A179" s="137" t="s">
        <v>1089</v>
      </c>
      <c r="B179" s="138" t="s">
        <v>1619</v>
      </c>
      <c r="C179" s="133" t="s">
        <v>387</v>
      </c>
      <c r="D179" s="178">
        <f>VLOOKUP('465.1'!A92,'465.1'!A92:N298,14,FALSE)</f>
        <v>183944.03411220587</v>
      </c>
    </row>
    <row r="180" spans="1:4" ht="54" thickTop="1" thickBot="1">
      <c r="A180" s="137" t="s">
        <v>1602</v>
      </c>
      <c r="B180" s="138" t="s">
        <v>1620</v>
      </c>
      <c r="C180" s="133" t="s">
        <v>387</v>
      </c>
      <c r="D180" s="178">
        <f>VLOOKUP('465.2'!A92,'465.2'!A92:N299,14,FALSE)</f>
        <v>50126.770328939041</v>
      </c>
    </row>
    <row r="181" spans="1:4" ht="54" thickTop="1" thickBot="1">
      <c r="A181" s="137" t="s">
        <v>1090</v>
      </c>
      <c r="B181" s="138" t="s">
        <v>1621</v>
      </c>
      <c r="C181" s="133" t="s">
        <v>144</v>
      </c>
      <c r="D181" s="178">
        <f>VLOOKUP('466.1'!A92,'466.1'!A92:N300,14,FALSE)</f>
        <v>5386.9457753863389</v>
      </c>
    </row>
    <row r="182" spans="1:4" ht="54" thickTop="1" thickBot="1">
      <c r="A182" s="137" t="s">
        <v>1091</v>
      </c>
      <c r="B182" s="138" t="s">
        <v>1622</v>
      </c>
      <c r="C182" s="133" t="s">
        <v>144</v>
      </c>
      <c r="D182" s="178">
        <f>VLOOKUP('466.2'!A96,'466.2'!A96:N301,14,FALSE)</f>
        <v>8089.1519110012723</v>
      </c>
    </row>
    <row r="183" spans="1:4" ht="54" thickTop="1" thickBot="1">
      <c r="A183" s="139" t="s">
        <v>1092</v>
      </c>
      <c r="B183" s="140" t="s">
        <v>1735</v>
      </c>
      <c r="C183" s="133" t="s">
        <v>387</v>
      </c>
      <c r="D183" s="178">
        <f>VLOOKUP('500.1'!A95,'500.1'!A95:N302,14,FALSE)</f>
        <v>1541759.4406795742</v>
      </c>
    </row>
    <row r="184" spans="1:4" ht="54" thickTop="1" thickBot="1">
      <c r="A184" s="137" t="s">
        <v>1624</v>
      </c>
      <c r="B184" s="138" t="s">
        <v>1736</v>
      </c>
      <c r="C184" s="133" t="s">
        <v>387</v>
      </c>
      <c r="D184" s="178">
        <f>VLOOKUP('500.2'!A95,'500.2'!A95:N303,14,FALSE)</f>
        <v>1566291.4584226613</v>
      </c>
    </row>
    <row r="185" spans="1:4" ht="57.75" thickTop="1" thickBot="1">
      <c r="A185" s="137" t="s">
        <v>1093</v>
      </c>
      <c r="B185" s="138" t="s">
        <v>1875</v>
      </c>
      <c r="C185" s="133" t="s">
        <v>377</v>
      </c>
      <c r="D185" s="178">
        <f>VLOOKUP('501.1'!A88,'501.1'!A88:N304,14,FALSE)</f>
        <v>1117.7392310653329</v>
      </c>
    </row>
    <row r="186" spans="1:4" ht="57.75" thickTop="1" thickBot="1">
      <c r="A186" s="137" t="s">
        <v>1626</v>
      </c>
      <c r="B186" s="138" t="s">
        <v>1876</v>
      </c>
      <c r="C186" s="133" t="s">
        <v>377</v>
      </c>
      <c r="D186" s="178">
        <f>VLOOKUP('501.10'!A88,'501.10'!A88:N305,14,FALSE)</f>
        <v>1211.0205431747383</v>
      </c>
    </row>
    <row r="187" spans="1:4" ht="57.75" thickTop="1" thickBot="1">
      <c r="A187" s="137" t="s">
        <v>1627</v>
      </c>
      <c r="B187" s="138" t="s">
        <v>1877</v>
      </c>
      <c r="C187" s="133" t="s">
        <v>377</v>
      </c>
      <c r="D187" s="178">
        <f>VLOOKUP('501.20'!A88,'501.20'!A88:N306,14,FALSE)</f>
        <v>795.95261820164239</v>
      </c>
    </row>
    <row r="188" spans="1:4" ht="54" thickTop="1" thickBot="1">
      <c r="A188" s="137" t="s">
        <v>1628</v>
      </c>
      <c r="B188" s="138" t="s">
        <v>1737</v>
      </c>
      <c r="C188" s="133" t="s">
        <v>387</v>
      </c>
      <c r="D188" s="178">
        <f>VLOOKUP('505.1'!A84,'505.1'!A84:N307,14,FALSE)</f>
        <v>1423071.8571601918</v>
      </c>
    </row>
    <row r="189" spans="1:4" ht="54" thickTop="1" thickBot="1">
      <c r="A189" s="137" t="s">
        <v>1094</v>
      </c>
      <c r="B189" s="138" t="s">
        <v>1738</v>
      </c>
      <c r="C189" s="133" t="s">
        <v>233</v>
      </c>
      <c r="D189" s="178">
        <f>VLOOKUP('510.1'!A84,'510.1'!A84:N308,14,FALSE)</f>
        <v>138309.38447240103</v>
      </c>
    </row>
    <row r="190" spans="1:4" ht="54" thickTop="1" thickBot="1">
      <c r="A190" s="137" t="s">
        <v>1632</v>
      </c>
      <c r="B190" s="138" t="s">
        <v>1217</v>
      </c>
      <c r="C190" s="133" t="s">
        <v>387</v>
      </c>
      <c r="D190" s="178">
        <f>VLOOKUP('600.1.1'!A85,'600.1.1'!A85:N311,14,FALSE)</f>
        <v>33855.278562099025</v>
      </c>
    </row>
    <row r="191" spans="1:4" ht="54" thickTop="1" thickBot="1">
      <c r="A191" s="137" t="s">
        <v>1633</v>
      </c>
      <c r="B191" s="138" t="s">
        <v>1739</v>
      </c>
      <c r="C191" s="133" t="s">
        <v>387</v>
      </c>
      <c r="D191" s="178">
        <f>VLOOKUP('600.2.1'!A88,'600.2.1'!A88:N310,14,FALSE)</f>
        <v>191094.96509256837</v>
      </c>
    </row>
    <row r="192" spans="1:4" ht="54" thickTop="1" thickBot="1">
      <c r="A192" s="137" t="s">
        <v>1634</v>
      </c>
      <c r="B192" s="138" t="s">
        <v>1740</v>
      </c>
      <c r="C192" s="133" t="s">
        <v>387</v>
      </c>
      <c r="D192" s="178">
        <f>VLOOKUP('600.2.2'!A90,'600.2.2'!A90:N312,14,FALSE)</f>
        <v>246997.90660453797</v>
      </c>
    </row>
    <row r="193" spans="1:4" ht="54" thickTop="1" thickBot="1">
      <c r="A193" s="137" t="s">
        <v>1635</v>
      </c>
      <c r="B193" s="138" t="s">
        <v>1741</v>
      </c>
      <c r="C193" s="133" t="s">
        <v>387</v>
      </c>
      <c r="D193" s="178">
        <f>VLOOKUP('600.2.3'!A89,'600.2.3'!A89:N312,14,FALSE)</f>
        <v>29863.241021938091</v>
      </c>
    </row>
    <row r="194" spans="1:4" ht="54" thickTop="1" thickBot="1">
      <c r="A194" s="137" t="s">
        <v>1636</v>
      </c>
      <c r="B194" s="138" t="s">
        <v>1742</v>
      </c>
      <c r="C194" s="133" t="s">
        <v>387</v>
      </c>
      <c r="D194" s="178">
        <f>VLOOKUP('600.2.4'!A88,'600.2.4'!A88:N312,14,FALSE)</f>
        <v>40324.745482622609</v>
      </c>
    </row>
    <row r="195" spans="1:4" ht="54" thickTop="1" thickBot="1">
      <c r="A195" s="137" t="s">
        <v>1095</v>
      </c>
      <c r="B195" s="138" t="s">
        <v>2094</v>
      </c>
      <c r="C195" s="133" t="s">
        <v>387</v>
      </c>
      <c r="D195" s="178">
        <f>VLOOKUP('610.1'!A89,'610.1'!A89:N314,14,FALSE)</f>
        <v>514381.1443270109</v>
      </c>
    </row>
    <row r="196" spans="1:4" ht="54" thickTop="1" thickBot="1">
      <c r="A196" s="137" t="s">
        <v>1096</v>
      </c>
      <c r="B196" s="138" t="s">
        <v>1743</v>
      </c>
      <c r="C196" s="133" t="s">
        <v>387</v>
      </c>
      <c r="D196" s="178">
        <f>VLOOKUP('610.2'!A89,'610.2'!A89:N315,14,FALSE)</f>
        <v>843045.20661902835</v>
      </c>
    </row>
    <row r="197" spans="1:4" ht="54" thickTop="1" thickBot="1">
      <c r="A197" s="137" t="s">
        <v>1638</v>
      </c>
      <c r="B197" s="138" t="s">
        <v>1744</v>
      </c>
      <c r="C197" s="133" t="s">
        <v>387</v>
      </c>
      <c r="D197" s="178">
        <f>VLOOKUP('610.3'!A89,'610.3'!A89:N316,14,FALSE)</f>
        <v>843045.20661902835</v>
      </c>
    </row>
    <row r="198" spans="1:4" ht="54" thickTop="1" thickBot="1">
      <c r="A198" s="137" t="s">
        <v>1640</v>
      </c>
      <c r="B198" s="138" t="s">
        <v>1745</v>
      </c>
      <c r="C198" s="133" t="s">
        <v>387</v>
      </c>
      <c r="D198" s="178">
        <f>VLOOKUP('610.4'!A89,'610.4'!A89:N317,14,FALSE)</f>
        <v>843045.20661902835</v>
      </c>
    </row>
    <row r="199" spans="1:4" ht="54" thickTop="1" thickBot="1">
      <c r="A199" s="137" t="s">
        <v>1642</v>
      </c>
      <c r="B199" s="138" t="s">
        <v>1218</v>
      </c>
      <c r="C199" s="133" t="s">
        <v>387</v>
      </c>
      <c r="D199" s="178">
        <f>VLOOKUP('610.5'!A89,'610.5'!A89:N318,14,FALSE)</f>
        <v>789562.5101403906</v>
      </c>
    </row>
    <row r="200" spans="1:4" ht="54" thickTop="1" thickBot="1">
      <c r="A200" s="137" t="s">
        <v>1644</v>
      </c>
      <c r="B200" s="138" t="s">
        <v>1746</v>
      </c>
      <c r="C200" s="133" t="s">
        <v>387</v>
      </c>
      <c r="D200" s="178">
        <f>VLOOKUP('610.6'!A89,'610.6'!A89:N319,14,FALSE)</f>
        <v>455118.17292062717</v>
      </c>
    </row>
    <row r="201" spans="1:4" ht="54" thickTop="1" thickBot="1">
      <c r="A201" s="137" t="s">
        <v>1646</v>
      </c>
      <c r="B201" s="138" t="s">
        <v>1747</v>
      </c>
      <c r="C201" s="133" t="s">
        <v>387</v>
      </c>
      <c r="D201" s="178">
        <f>VLOOKUP('610.7'!A89,'610.7'!A89:N320,14,FALSE)</f>
        <v>661546.51778533508</v>
      </c>
    </row>
    <row r="202" spans="1:4" ht="54" thickTop="1" thickBot="1">
      <c r="A202" s="137" t="s">
        <v>1097</v>
      </c>
      <c r="B202" s="138" t="s">
        <v>1748</v>
      </c>
      <c r="C202" s="133" t="s">
        <v>144</v>
      </c>
      <c r="D202" s="178">
        <f>VLOOKUP('620.1'!A88,'620.1'!A88:N321,14,FALSE)</f>
        <v>458146.42004325247</v>
      </c>
    </row>
    <row r="203" spans="1:4" ht="54" thickTop="1" thickBot="1">
      <c r="A203" s="137" t="s">
        <v>1098</v>
      </c>
      <c r="B203" s="138" t="s">
        <v>1878</v>
      </c>
      <c r="C203" s="133" t="s">
        <v>144</v>
      </c>
      <c r="D203" s="178">
        <f>VLOOKUP('620.2'!A88,'620.2'!A88:N322,14,FALSE)</f>
        <v>458146.42004325247</v>
      </c>
    </row>
    <row r="204" spans="1:4" ht="54" thickTop="1" thickBot="1">
      <c r="A204" s="137" t="s">
        <v>1099</v>
      </c>
      <c r="B204" s="138" t="s">
        <v>1749</v>
      </c>
      <c r="C204" s="133" t="s">
        <v>1845</v>
      </c>
      <c r="D204" s="178">
        <f>VLOOKUP('620.3'!A91,'620.3'!A91:N321,14,FALSE)</f>
        <v>91925969.955965012</v>
      </c>
    </row>
    <row r="205" spans="1:4" ht="54" thickTop="1" thickBot="1">
      <c r="A205" s="137" t="s">
        <v>1650</v>
      </c>
      <c r="B205" s="138" t="s">
        <v>1750</v>
      </c>
      <c r="C205" s="133" t="s">
        <v>144</v>
      </c>
      <c r="D205" s="178">
        <f>VLOOKUP('621.1.1'!A95,'621.1.1'!A95:N325,14,FALSE)</f>
        <v>3124168.4068207368</v>
      </c>
    </row>
    <row r="206" spans="1:4" ht="54" thickTop="1" thickBot="1">
      <c r="A206" s="137" t="s">
        <v>1652</v>
      </c>
      <c r="B206" s="138" t="s">
        <v>1751</v>
      </c>
      <c r="C206" s="133" t="s">
        <v>144</v>
      </c>
      <c r="D206" s="178">
        <f>VLOOKUP('621.1.2'!A99,'621.1.2'!A99:N326,14,FALSE)</f>
        <v>6767734.0430823732</v>
      </c>
    </row>
    <row r="207" spans="1:4" ht="54" thickTop="1" thickBot="1">
      <c r="A207" s="137" t="s">
        <v>1100</v>
      </c>
      <c r="B207" s="138" t="s">
        <v>1752</v>
      </c>
      <c r="C207" s="133" t="s">
        <v>387</v>
      </c>
      <c r="D207" s="178">
        <f>VLOOKUP('621.2'!A89,'621.2'!A89:N326,14,FALSE)</f>
        <v>4136485.2094934345</v>
      </c>
    </row>
    <row r="208" spans="1:4" ht="54" thickTop="1" thickBot="1">
      <c r="A208" s="137" t="s">
        <v>1101</v>
      </c>
      <c r="B208" s="138" t="s">
        <v>1753</v>
      </c>
      <c r="C208" s="133" t="s">
        <v>144</v>
      </c>
      <c r="D208" s="178">
        <f>VLOOKUP('621.3'!A93,'621.3'!A93:N327,14,FALSE)</f>
        <v>55134627.869681902</v>
      </c>
    </row>
    <row r="209" spans="1:4" ht="54" thickTop="1" thickBot="1">
      <c r="A209" s="137" t="s">
        <v>1102</v>
      </c>
      <c r="B209" s="138" t="s">
        <v>1754</v>
      </c>
      <c r="C209" s="133" t="s">
        <v>387</v>
      </c>
      <c r="D209" s="178">
        <f>VLOOKUP('621.4'!A93,'621.4'!A93:N328,14,FALSE)</f>
        <v>45515147.560582012</v>
      </c>
    </row>
    <row r="210" spans="1:4" ht="54" thickTop="1" thickBot="1">
      <c r="A210" s="137" t="s">
        <v>1103</v>
      </c>
      <c r="B210" s="138" t="s">
        <v>1755</v>
      </c>
      <c r="C210" s="133" t="s">
        <v>144</v>
      </c>
      <c r="D210" s="178">
        <f>VLOOKUP('621.5'!A89,'621.5'!A89:N329,14,FALSE)</f>
        <v>4340247.9507249529</v>
      </c>
    </row>
    <row r="211" spans="1:4" ht="54" thickTop="1" thickBot="1">
      <c r="A211" s="137" t="s">
        <v>1656</v>
      </c>
      <c r="B211" s="138" t="s">
        <v>1756</v>
      </c>
      <c r="C211" s="133" t="s">
        <v>144</v>
      </c>
      <c r="D211" s="178">
        <f>VLOOKUP('621.5.1'!A89,'621.5.1'!A89:N330,14,FALSE)</f>
        <v>1073586.4565790005</v>
      </c>
    </row>
    <row r="212" spans="1:4" ht="54" thickTop="1" thickBot="1">
      <c r="A212" s="137" t="s">
        <v>1104</v>
      </c>
      <c r="B212" s="138" t="s">
        <v>1757</v>
      </c>
      <c r="C212" s="133" t="s">
        <v>1845</v>
      </c>
      <c r="D212" s="178">
        <f>VLOOKUP('621.6'!A98,'621.6'!A98:N331,14,FALSE)</f>
        <v>56749681.532436959</v>
      </c>
    </row>
    <row r="213" spans="1:4" ht="54" thickTop="1" thickBot="1">
      <c r="A213" s="137" t="s">
        <v>1731</v>
      </c>
      <c r="B213" s="138" t="s">
        <v>1758</v>
      </c>
      <c r="C213" s="133" t="s">
        <v>1845</v>
      </c>
      <c r="D213" s="178">
        <f>VLOOKUP('621.7'!A89,'621.7'!A89:N332,14,FALSE)</f>
        <v>685195.91379269888</v>
      </c>
    </row>
    <row r="214" spans="1:4" ht="54" thickTop="1" thickBot="1">
      <c r="A214" s="137" t="s">
        <v>1105</v>
      </c>
      <c r="B214" s="138" t="s">
        <v>1994</v>
      </c>
      <c r="C214" s="133" t="s">
        <v>233</v>
      </c>
      <c r="D214" s="178">
        <f>VLOOKUP('622.1'!A89,'622.1'!A89:N333,14,FALSE)</f>
        <v>124224.80993988689</v>
      </c>
    </row>
    <row r="215" spans="1:4" ht="54" thickTop="1" thickBot="1">
      <c r="A215" s="137" t="s">
        <v>1106</v>
      </c>
      <c r="B215" s="138" t="s">
        <v>1759</v>
      </c>
      <c r="C215" s="133" t="s">
        <v>233</v>
      </c>
      <c r="D215" s="178">
        <f>VLOOKUP('622.2'!A89,'622.2'!A89:N335,14,FALSE)</f>
        <v>651939.26764293946</v>
      </c>
    </row>
    <row r="216" spans="1:4" ht="54" thickTop="1" thickBot="1">
      <c r="A216" s="137" t="s">
        <v>1107</v>
      </c>
      <c r="B216" s="138" t="s">
        <v>1760</v>
      </c>
      <c r="C216" s="133" t="s">
        <v>233</v>
      </c>
      <c r="D216" s="178">
        <f>VLOOKUP('622.3'!A89,'622.3'!A89:N336,14,FALSE)</f>
        <v>1190918.2505773338</v>
      </c>
    </row>
    <row r="217" spans="1:4" ht="54" thickTop="1" thickBot="1">
      <c r="A217" s="137" t="s">
        <v>1108</v>
      </c>
      <c r="B217" s="138" t="s">
        <v>1761</v>
      </c>
      <c r="C217" s="133" t="s">
        <v>233</v>
      </c>
      <c r="D217" s="178">
        <f>VLOOKUP('622.4'!A89,'622.4'!A89:N337,14,FALSE)</f>
        <v>1154399.7485145412</v>
      </c>
    </row>
    <row r="218" spans="1:4" ht="54" thickTop="1" thickBot="1">
      <c r="A218" s="137" t="s">
        <v>1109</v>
      </c>
      <c r="B218" s="138" t="s">
        <v>1762</v>
      </c>
      <c r="C218" s="133" t="s">
        <v>144</v>
      </c>
      <c r="D218" s="178">
        <f>VLOOKUP('622.5'!A89,'622.5'!A89:N338,14,FALSE)</f>
        <v>121454.05421654638</v>
      </c>
    </row>
    <row r="219" spans="1:4" ht="54" thickTop="1" thickBot="1">
      <c r="A219" s="137" t="s">
        <v>1110</v>
      </c>
      <c r="B219" s="138" t="s">
        <v>1763</v>
      </c>
      <c r="C219" s="133" t="s">
        <v>144</v>
      </c>
      <c r="D219" s="178">
        <f>VLOOKUP('623.1'!A103,'623.1'!A103:N339,14,FALSE)</f>
        <v>652684.72945494682</v>
      </c>
    </row>
    <row r="220" spans="1:4" ht="54" thickTop="1" thickBot="1">
      <c r="A220" s="137" t="s">
        <v>1111</v>
      </c>
      <c r="B220" s="138" t="s">
        <v>1219</v>
      </c>
      <c r="C220" s="133" t="s">
        <v>1995</v>
      </c>
      <c r="D220" s="178">
        <f>VLOOKUP('623.2'!A89,'623.2'!A89:N340,14,FALSE)</f>
        <v>3035549.0404381249</v>
      </c>
    </row>
    <row r="221" spans="1:4" ht="54" thickTop="1" thickBot="1">
      <c r="A221" s="137" t="s">
        <v>1112</v>
      </c>
      <c r="B221" s="138" t="s">
        <v>2114</v>
      </c>
      <c r="C221" s="133" t="s">
        <v>387</v>
      </c>
      <c r="D221" s="178">
        <f>VLOOKUP('630.1'!A89,'630.1'!A89:N341,14,FALSE)</f>
        <v>1887767.5814096502</v>
      </c>
    </row>
    <row r="222" spans="1:4" ht="54" thickTop="1" thickBot="1">
      <c r="A222" s="137" t="s">
        <v>1113</v>
      </c>
      <c r="B222" s="138" t="s">
        <v>2115</v>
      </c>
      <c r="C222" s="133" t="s">
        <v>387</v>
      </c>
      <c r="D222" s="178">
        <f>VLOOKUP('630.2'!A89,'630.2'!A89:N342,14,FALSE)</f>
        <v>1844824.3883685735</v>
      </c>
    </row>
    <row r="223" spans="1:4" ht="54" thickTop="1" thickBot="1">
      <c r="A223" s="137" t="s">
        <v>1114</v>
      </c>
      <c r="B223" s="138" t="s">
        <v>2116</v>
      </c>
      <c r="C223" s="133" t="s">
        <v>387</v>
      </c>
      <c r="D223" s="178">
        <f>VLOOKUP('630.3'!A89,'630.3'!A89:N343,14,FALSE)</f>
        <v>1476713.7379366478</v>
      </c>
    </row>
    <row r="224" spans="1:4" ht="54" thickTop="1" thickBot="1">
      <c r="A224" s="137" t="s">
        <v>1115</v>
      </c>
      <c r="B224" s="138" t="s">
        <v>2117</v>
      </c>
      <c r="C224" s="133" t="s">
        <v>387</v>
      </c>
      <c r="D224" s="178">
        <f>VLOOKUP('630.4'!A89,'630.4'!A89:N344,14,FALSE)</f>
        <v>1465846.2937712283</v>
      </c>
    </row>
    <row r="225" spans="1:4" ht="54" thickTop="1" thickBot="1">
      <c r="A225" s="137" t="s">
        <v>1116</v>
      </c>
      <c r="B225" s="138" t="s">
        <v>2118</v>
      </c>
      <c r="C225" s="133" t="s">
        <v>387</v>
      </c>
      <c r="D225" s="178">
        <f>VLOOKUP('630.5'!A93,'630.5'!A93:N345,14,FALSE)</f>
        <v>1423224.6123487623</v>
      </c>
    </row>
    <row r="226" spans="1:4" ht="54" thickTop="1" thickBot="1">
      <c r="A226" s="137" t="s">
        <v>1117</v>
      </c>
      <c r="B226" s="138" t="s">
        <v>2119</v>
      </c>
      <c r="C226" s="133" t="s">
        <v>387</v>
      </c>
      <c r="D226" s="178">
        <f>VLOOKUP('630.6'!A93,'630.6'!A89:N346,14,FALSE)</f>
        <v>1261173.1886028275</v>
      </c>
    </row>
    <row r="227" spans="1:4" ht="54" thickTop="1" thickBot="1">
      <c r="A227" s="137" t="s">
        <v>1118</v>
      </c>
      <c r="B227" s="138" t="s">
        <v>2120</v>
      </c>
      <c r="C227" s="133" t="s">
        <v>387</v>
      </c>
      <c r="D227" s="178">
        <f>VLOOKUP('630.7'!A93,'630.7'!A90:N347,14,FALSE)</f>
        <v>946020.36975626403</v>
      </c>
    </row>
    <row r="228" spans="1:4" ht="54" thickTop="1" thickBot="1">
      <c r="A228" s="137" t="s">
        <v>1119</v>
      </c>
      <c r="B228" s="138" t="s">
        <v>1764</v>
      </c>
      <c r="C228" s="133" t="s">
        <v>144</v>
      </c>
      <c r="D228" s="178">
        <f>VLOOKUP('632.1'!A90,'632.1'!A90:N349,14,FALSE)</f>
        <v>495826.39674658509</v>
      </c>
    </row>
    <row r="229" spans="1:4" ht="54" thickTop="1" thickBot="1">
      <c r="A229" s="137" t="s">
        <v>1659</v>
      </c>
      <c r="B229" s="138" t="s">
        <v>1765</v>
      </c>
      <c r="C229" s="133" t="s">
        <v>144</v>
      </c>
      <c r="D229" s="178">
        <f>VLOOKUP('632.2'!A90,'632.2'!A90:N350,14,FALSE)</f>
        <v>497532.00949987432</v>
      </c>
    </row>
    <row r="230" spans="1:4" ht="54" thickTop="1" thickBot="1">
      <c r="A230" s="137" t="s">
        <v>1662</v>
      </c>
      <c r="B230" s="138" t="s">
        <v>1766</v>
      </c>
      <c r="C230" s="133" t="s">
        <v>377</v>
      </c>
      <c r="D230" s="178">
        <f>VLOOKUP('640.1'!A90,'640.1'!A90:N351,14,FALSE)</f>
        <v>5760.3132050413124</v>
      </c>
    </row>
    <row r="231" spans="1:4" ht="54" thickTop="1" thickBot="1">
      <c r="A231" s="137" t="s">
        <v>1663</v>
      </c>
      <c r="B231" s="138" t="s">
        <v>1767</v>
      </c>
      <c r="C231" s="133" t="s">
        <v>377</v>
      </c>
      <c r="D231" s="178">
        <f>VLOOKUP('640.2'!A90,'640.2'!A90:N352,14,FALSE)</f>
        <v>5794.6040625376372</v>
      </c>
    </row>
    <row r="232" spans="1:4" ht="54" thickTop="1" thickBot="1">
      <c r="A232" s="137" t="s">
        <v>1120</v>
      </c>
      <c r="B232" s="138" t="s">
        <v>1768</v>
      </c>
      <c r="C232" s="133" t="s">
        <v>1664</v>
      </c>
      <c r="D232" s="178">
        <f>VLOOKUP('641.1'!A90,'641.1'!A90:N353,14,FALSE)</f>
        <v>2119.6688672400887</v>
      </c>
    </row>
    <row r="233" spans="1:4" ht="54" thickTop="1" thickBot="1">
      <c r="A233" s="137" t="s">
        <v>1121</v>
      </c>
      <c r="B233" s="138" t="s">
        <v>1768</v>
      </c>
      <c r="C233" s="133" t="s">
        <v>377</v>
      </c>
      <c r="D233" s="178">
        <f>VLOOKUP('641.2'!A90,'641.2'!A90:N354,14,FALSE)</f>
        <v>44740.319242277619</v>
      </c>
    </row>
    <row r="234" spans="1:4" ht="54" thickTop="1" thickBot="1">
      <c r="A234" s="137" t="s">
        <v>1122</v>
      </c>
      <c r="B234" s="138" t="s">
        <v>1769</v>
      </c>
      <c r="C234" s="133" t="s">
        <v>1845</v>
      </c>
      <c r="D234" s="178">
        <f>VLOOKUP('642.1'!A90,'642.1'!A90:N355,14,FALSE)</f>
        <v>656826.76160712214</v>
      </c>
    </row>
    <row r="235" spans="1:4" ht="54" thickTop="1" thickBot="1">
      <c r="A235" s="137" t="s">
        <v>1123</v>
      </c>
      <c r="B235" s="138" t="s">
        <v>1770</v>
      </c>
      <c r="C235" s="133" t="s">
        <v>144</v>
      </c>
      <c r="D235" s="178">
        <f>VLOOKUP('642.2'!A90,'642.2'!A90:N356,14,FALSE)</f>
        <v>31183.865086454152</v>
      </c>
    </row>
    <row r="236" spans="1:4" ht="54" thickTop="1" thickBot="1">
      <c r="A236" s="137" t="s">
        <v>1124</v>
      </c>
      <c r="B236" s="138" t="s">
        <v>1771</v>
      </c>
      <c r="C236" s="133" t="s">
        <v>377</v>
      </c>
      <c r="D236" s="178">
        <f>VLOOKUP('650.1'!A95,'650.1'!A95:N358,14,FALSE)</f>
        <v>12922.093298504096</v>
      </c>
    </row>
    <row r="237" spans="1:4" ht="54" thickTop="1" thickBot="1">
      <c r="A237" s="137" t="s">
        <v>1125</v>
      </c>
      <c r="B237" s="138" t="s">
        <v>2127</v>
      </c>
      <c r="C237" s="133" t="s">
        <v>377</v>
      </c>
      <c r="D237" s="178">
        <f>VLOOKUP('650.2'!A93,'650.2'!A93:N359,14,FALSE)</f>
        <v>12731.685688441314</v>
      </c>
    </row>
    <row r="238" spans="1:4" ht="54" thickTop="1" thickBot="1">
      <c r="A238" s="137" t="s">
        <v>1126</v>
      </c>
      <c r="B238" s="138" t="s">
        <v>1772</v>
      </c>
      <c r="C238" s="133" t="s">
        <v>377</v>
      </c>
      <c r="D238" s="200">
        <f>VLOOKUP('650.3'!A90,'650.3'!A90:N360,14,FALSE)</f>
        <v>0.39942649690099563</v>
      </c>
    </row>
    <row r="239" spans="1:4" ht="54" thickTop="1" thickBot="1">
      <c r="A239" s="137" t="s">
        <v>1127</v>
      </c>
      <c r="B239" s="138" t="s">
        <v>2131</v>
      </c>
      <c r="C239" s="133" t="s">
        <v>377</v>
      </c>
      <c r="D239" s="178">
        <f>VLOOKUP('650.4'!A93,'650.4'!A93:N361,14,FALSE)</f>
        <v>4986.4512936724195</v>
      </c>
    </row>
    <row r="240" spans="1:4" ht="57.75" thickTop="1" thickBot="1">
      <c r="A240" s="137" t="s">
        <v>1128</v>
      </c>
      <c r="B240" s="138" t="s">
        <v>1773</v>
      </c>
      <c r="C240" s="133" t="s">
        <v>233</v>
      </c>
      <c r="D240" s="178">
        <f>VLOOKUP('660.1'!A87,'660.1'!A87:N362,14,FALSE)</f>
        <v>650417.65452361468</v>
      </c>
    </row>
    <row r="241" spans="1:4" ht="76.5" thickTop="1" thickBot="1">
      <c r="A241" s="137" t="s">
        <v>1129</v>
      </c>
      <c r="B241" s="138" t="s">
        <v>1880</v>
      </c>
      <c r="C241" s="133" t="s">
        <v>144</v>
      </c>
      <c r="D241" s="178">
        <f>VLOOKUP('660.2'!A87,'660.2'!A87:N363,14,FALSE)</f>
        <v>782614.42898083047</v>
      </c>
    </row>
    <row r="242" spans="1:4" ht="54" thickTop="1" thickBot="1">
      <c r="A242" s="137" t="s">
        <v>1677</v>
      </c>
      <c r="B242" s="138" t="s">
        <v>1774</v>
      </c>
      <c r="C242" s="133" t="s">
        <v>144</v>
      </c>
      <c r="D242" s="178">
        <f>VLOOKUP('661.1'!A87,'661.1'!A87:N364,14,FALSE)</f>
        <v>1232399.4531319831</v>
      </c>
    </row>
    <row r="243" spans="1:4" ht="54" thickTop="1" thickBot="1">
      <c r="A243" s="137" t="s">
        <v>1130</v>
      </c>
      <c r="B243" s="138" t="s">
        <v>1775</v>
      </c>
      <c r="C243" s="133" t="s">
        <v>144</v>
      </c>
      <c r="D243" s="178">
        <f>VLOOKUP('662.1'!A87,'662.1'!A87:N365,14,FALSE)</f>
        <v>762922.61355827528</v>
      </c>
    </row>
    <row r="244" spans="1:4" ht="54" thickTop="1" thickBot="1">
      <c r="A244" s="137" t="s">
        <v>1131</v>
      </c>
      <c r="B244" s="138" t="s">
        <v>1776</v>
      </c>
      <c r="C244" s="133" t="s">
        <v>144</v>
      </c>
      <c r="D244" s="178">
        <f>VLOOKUP('662.2'!A87,'662.2'!A87:N366,14,FALSE)</f>
        <v>740545.88938281138</v>
      </c>
    </row>
    <row r="245" spans="1:4" ht="54" thickTop="1" thickBot="1">
      <c r="A245" s="137" t="s">
        <v>1678</v>
      </c>
      <c r="B245" s="138" t="s">
        <v>1777</v>
      </c>
      <c r="C245" s="133" t="s">
        <v>144</v>
      </c>
      <c r="D245" s="178">
        <f>VLOOKUP('663.1'!A87,'663.1'!A87:N367,14,FALSE)</f>
        <v>28525.531844968198</v>
      </c>
    </row>
    <row r="246" spans="1:4" ht="54" thickTop="1" thickBot="1">
      <c r="A246" s="137" t="s">
        <v>1132</v>
      </c>
      <c r="B246" s="138" t="s">
        <v>1778</v>
      </c>
      <c r="C246" s="133" t="s">
        <v>387</v>
      </c>
      <c r="D246" s="178">
        <f>VLOOKUP('670.1'!A87,'670.1'!A87:N368,14,FALSE)</f>
        <v>803139.81543457042</v>
      </c>
    </row>
    <row r="247" spans="1:4" ht="54" thickTop="1" thickBot="1">
      <c r="A247" s="137" t="s">
        <v>1133</v>
      </c>
      <c r="B247" s="138" t="s">
        <v>1779</v>
      </c>
      <c r="C247" s="133" t="s">
        <v>387</v>
      </c>
      <c r="D247" s="178">
        <f>VLOOKUP('670.2'!A87,'670.2'!A87:N369,14,FALSE)</f>
        <v>831736.27725636878</v>
      </c>
    </row>
    <row r="248" spans="1:4" ht="54" thickTop="1" thickBot="1">
      <c r="A248" s="137" t="s">
        <v>1680</v>
      </c>
      <c r="B248" s="138" t="s">
        <v>1780</v>
      </c>
      <c r="C248" s="133" t="s">
        <v>387</v>
      </c>
      <c r="D248" s="178">
        <f>VLOOKUP('670.3'!A87,'670.3'!A87:N370,14,FALSE)</f>
        <v>839377.05617678212</v>
      </c>
    </row>
    <row r="249" spans="1:4" ht="54" thickTop="1" thickBot="1">
      <c r="A249" s="137" t="s">
        <v>1681</v>
      </c>
      <c r="B249" s="138" t="s">
        <v>1781</v>
      </c>
      <c r="C249" s="133" t="s">
        <v>387</v>
      </c>
      <c r="D249" s="178">
        <f>VLOOKUP('670.4'!A87,'670.4'!A87:N371,14,FALSE)</f>
        <v>843106.77934432845</v>
      </c>
    </row>
    <row r="250" spans="1:4" ht="54" thickTop="1" thickBot="1">
      <c r="A250" s="137" t="s">
        <v>1682</v>
      </c>
      <c r="B250" s="138" t="s">
        <v>1782</v>
      </c>
      <c r="C250" s="133" t="s">
        <v>387</v>
      </c>
      <c r="D250" s="178">
        <f>VLOOKUP('670.5'!A89,'670.5'!A89:N372,14,FALSE)</f>
        <v>1033172.3992160098</v>
      </c>
    </row>
    <row r="251" spans="1:4" ht="54" thickTop="1" thickBot="1">
      <c r="A251" s="137" t="s">
        <v>1134</v>
      </c>
      <c r="B251" s="138" t="s">
        <v>1783</v>
      </c>
      <c r="C251" s="133" t="s">
        <v>387</v>
      </c>
      <c r="D251" s="178">
        <f>VLOOKUP('671.1'!A89,'671.1'!A89:N373,14,FALSE)</f>
        <v>1301865.0337429293</v>
      </c>
    </row>
    <row r="252" spans="1:4" ht="54" thickTop="1" thickBot="1">
      <c r="A252" s="137" t="s">
        <v>1135</v>
      </c>
      <c r="B252" s="138" t="s">
        <v>1784</v>
      </c>
      <c r="C252" s="133" t="s">
        <v>144</v>
      </c>
      <c r="D252" s="178">
        <f>VLOOKUP('671.2'!A89,'671.2'!A89:N374,14,FALSE)</f>
        <v>69706.117630784298</v>
      </c>
    </row>
    <row r="253" spans="1:4" ht="54" thickTop="1" thickBot="1">
      <c r="A253" s="137" t="s">
        <v>1683</v>
      </c>
      <c r="B253" s="138" t="s">
        <v>1785</v>
      </c>
      <c r="C253" s="133" t="s">
        <v>387</v>
      </c>
      <c r="D253" s="178">
        <f>VLOOKUP('671.3'!A87,'671.3'!A87:N375,14,FALSE)</f>
        <v>1507749.0426394562</v>
      </c>
    </row>
    <row r="254" spans="1:4" ht="54" thickTop="1" thickBot="1">
      <c r="A254" s="137" t="s">
        <v>1684</v>
      </c>
      <c r="B254" s="138" t="s">
        <v>1786</v>
      </c>
      <c r="C254" s="133" t="s">
        <v>144</v>
      </c>
      <c r="D254" s="178">
        <f>VLOOKUP('671.4'!A87,'671.4'!A87:N376,14,FALSE)</f>
        <v>89198.578808480641</v>
      </c>
    </row>
    <row r="255" spans="1:4" ht="54" thickTop="1" thickBot="1">
      <c r="A255" s="137" t="s">
        <v>1136</v>
      </c>
      <c r="B255" s="138" t="s">
        <v>1787</v>
      </c>
      <c r="C255" s="133" t="s">
        <v>144</v>
      </c>
      <c r="D255" s="178">
        <f>VLOOKUP('672.1'!A87,'672.1'!A87:N377,14,FALSE)</f>
        <v>100849.00807688892</v>
      </c>
    </row>
    <row r="256" spans="1:4" ht="54" thickTop="1" thickBot="1">
      <c r="A256" s="137" t="s">
        <v>1685</v>
      </c>
      <c r="B256" s="138" t="s">
        <v>1788</v>
      </c>
      <c r="C256" s="133" t="s">
        <v>144</v>
      </c>
      <c r="D256" s="178">
        <f>VLOOKUP('672.2'!A87,'672.2'!A87:N378,14,FALSE)</f>
        <v>114466.38353481443</v>
      </c>
    </row>
    <row r="257" spans="1:4" ht="54" thickTop="1" thickBot="1">
      <c r="A257" s="137" t="s">
        <v>1686</v>
      </c>
      <c r="B257" s="138" t="s">
        <v>1789</v>
      </c>
      <c r="C257" s="133" t="s">
        <v>144</v>
      </c>
      <c r="D257" s="178">
        <f>VLOOKUP('672.3'!A87,'672.3'!A87:N379,14,FALSE)</f>
        <v>104498.5433918739</v>
      </c>
    </row>
    <row r="258" spans="1:4" ht="54" thickTop="1" thickBot="1">
      <c r="A258" s="137" t="s">
        <v>1687</v>
      </c>
      <c r="B258" s="138" t="s">
        <v>1790</v>
      </c>
      <c r="C258" s="133" t="s">
        <v>144</v>
      </c>
      <c r="D258" s="178">
        <f>VLOOKUP('672.4'!A87,'672.3'!A87:N380,14,FALSE)</f>
        <v>104498.5433918739</v>
      </c>
    </row>
    <row r="259" spans="1:4" ht="54" thickTop="1" thickBot="1">
      <c r="A259" s="137" t="s">
        <v>1732</v>
      </c>
      <c r="B259" s="138" t="s">
        <v>1791</v>
      </c>
      <c r="C259" s="133" t="s">
        <v>233</v>
      </c>
      <c r="D259" s="178">
        <f>VLOOKUP('673.1.1'!A87,'673.1.1'!A87:N381,14,FALSE)</f>
        <v>7715.4208936122004</v>
      </c>
    </row>
    <row r="260" spans="1:4" ht="54" thickTop="1" thickBot="1">
      <c r="A260" s="137" t="s">
        <v>1733</v>
      </c>
      <c r="B260" s="138" t="s">
        <v>2046</v>
      </c>
      <c r="C260" s="133" t="s">
        <v>233</v>
      </c>
      <c r="D260" s="178">
        <f>VLOOKUP('673.1.2'!A87,'673.1.2'!A87:N382,14,FALSE)</f>
        <v>8529.9186663535747</v>
      </c>
    </row>
    <row r="261" spans="1:4" ht="54" thickTop="1" thickBot="1">
      <c r="A261" s="137" t="s">
        <v>1137</v>
      </c>
      <c r="B261" s="138" t="s">
        <v>1792</v>
      </c>
      <c r="C261" s="133" t="s">
        <v>387</v>
      </c>
      <c r="D261" s="178">
        <f>VLOOKUP('673.2'!A87,'673.2'!A87:N383,14,FALSE)</f>
        <v>667579.81678417674</v>
      </c>
    </row>
    <row r="262" spans="1:4" ht="54" thickTop="1" thickBot="1">
      <c r="A262" s="137" t="s">
        <v>1138</v>
      </c>
      <c r="B262" s="138" t="s">
        <v>1793</v>
      </c>
      <c r="C262" s="133" t="s">
        <v>387</v>
      </c>
      <c r="D262" s="178">
        <f>VLOOKUP('673.3'!A89,'673.3'!A89:N384,14,FALSE)</f>
        <v>762530.13664662489</v>
      </c>
    </row>
    <row r="263" spans="1:4" ht="54" thickTop="1" thickBot="1">
      <c r="A263" s="137" t="s">
        <v>1139</v>
      </c>
      <c r="B263" s="138" t="s">
        <v>1996</v>
      </c>
      <c r="C263" s="133" t="s">
        <v>144</v>
      </c>
      <c r="D263" s="178">
        <f>VLOOKUP('674.1'!A89,'674.1'!A89:N385,14,FALSE)</f>
        <v>125212.39588742012</v>
      </c>
    </row>
    <row r="264" spans="1:4" ht="54" thickTop="1" thickBot="1">
      <c r="A264" s="137" t="s">
        <v>1140</v>
      </c>
      <c r="B264" s="138" t="s">
        <v>1794</v>
      </c>
      <c r="C264" s="133" t="s">
        <v>144</v>
      </c>
      <c r="D264" s="178">
        <f>VLOOKUP('674.2'!A89,'674.2'!A89:N386,14,FALSE)</f>
        <v>221450.3266946474</v>
      </c>
    </row>
    <row r="265" spans="1:4" ht="54" thickTop="1" thickBot="1">
      <c r="A265" s="137" t="s">
        <v>1141</v>
      </c>
      <c r="B265" s="138" t="s">
        <v>1795</v>
      </c>
      <c r="C265" s="133" t="s">
        <v>233</v>
      </c>
      <c r="D265" s="178">
        <f>VLOOKUP('680.1'!A87,'680.1'!A87:N387,14,FALSE)</f>
        <v>319655.08192542184</v>
      </c>
    </row>
    <row r="266" spans="1:4" ht="54" thickTop="1" thickBot="1">
      <c r="A266" s="137" t="s">
        <v>1142</v>
      </c>
      <c r="B266" s="138" t="s">
        <v>1796</v>
      </c>
      <c r="C266" s="133" t="s">
        <v>144</v>
      </c>
      <c r="D266" s="178">
        <f>VLOOKUP('680.2'!A87,'680.2'!A87:N388,14,FALSE)</f>
        <v>14876.110456200349</v>
      </c>
    </row>
    <row r="267" spans="1:4" ht="54" thickTop="1" thickBot="1">
      <c r="A267" s="137" t="s">
        <v>1143</v>
      </c>
      <c r="B267" s="138" t="s">
        <v>1797</v>
      </c>
      <c r="C267" s="133" t="s">
        <v>387</v>
      </c>
      <c r="D267" s="178">
        <f>VLOOKUP('680.3'!A89,'680.3'!A89:N389,14,FALSE)</f>
        <v>426513.42732041149</v>
      </c>
    </row>
    <row r="268" spans="1:4" ht="54" thickTop="1" thickBot="1">
      <c r="A268" s="137" t="s">
        <v>1144</v>
      </c>
      <c r="B268" s="138" t="s">
        <v>1798</v>
      </c>
      <c r="C268" s="133" t="s">
        <v>387</v>
      </c>
      <c r="D268" s="178">
        <f>VLOOKUP('681.1'!A89,'681.1'!A89:N390,14,FALSE)</f>
        <v>610559.85297558643</v>
      </c>
    </row>
    <row r="269" spans="1:4" ht="54" thickTop="1" thickBot="1">
      <c r="A269" s="137" t="s">
        <v>1692</v>
      </c>
      <c r="B269" s="138" t="s">
        <v>1799</v>
      </c>
      <c r="C269" s="133" t="s">
        <v>387</v>
      </c>
      <c r="D269" s="178">
        <f>VLOOKUP('681.2'!A89,'681.2'!A89:N391,14,FALSE)</f>
        <v>639156.31479738466</v>
      </c>
    </row>
    <row r="270" spans="1:4" ht="54" thickTop="1" thickBot="1">
      <c r="A270" s="137" t="s">
        <v>1693</v>
      </c>
      <c r="B270" s="138" t="s">
        <v>1800</v>
      </c>
      <c r="C270" s="133" t="s">
        <v>387</v>
      </c>
      <c r="D270" s="178">
        <f>VLOOKUP('681.3'!A89,'681.3'!A89:N392,14,FALSE)</f>
        <v>646797.09371779801</v>
      </c>
    </row>
    <row r="271" spans="1:4" ht="54" thickTop="1" thickBot="1">
      <c r="A271" s="137" t="s">
        <v>1694</v>
      </c>
      <c r="B271" s="138" t="s">
        <v>1801</v>
      </c>
      <c r="C271" s="133" t="s">
        <v>387</v>
      </c>
      <c r="D271" s="178">
        <f>VLOOKUP('681.4'!A89,'681.4'!A89:N393,14,FALSE)</f>
        <v>650526.81688534433</v>
      </c>
    </row>
    <row r="272" spans="1:4" ht="54" thickTop="1" thickBot="1">
      <c r="A272" s="137" t="s">
        <v>1145</v>
      </c>
      <c r="B272" s="138" t="s">
        <v>1802</v>
      </c>
      <c r="C272" s="133" t="s">
        <v>387</v>
      </c>
      <c r="D272" s="178">
        <f>VLOOKUP('682.1'!A89,'682.1'!A89:N394,14,FALSE)</f>
        <v>631690.57894636947</v>
      </c>
    </row>
    <row r="273" spans="1:4" ht="54" thickTop="1" thickBot="1">
      <c r="A273" s="137" t="s">
        <v>1695</v>
      </c>
      <c r="B273" s="138" t="s">
        <v>1803</v>
      </c>
      <c r="C273" s="133" t="s">
        <v>387</v>
      </c>
      <c r="D273" s="178">
        <f>VLOOKUP('682.2'!A89,'682.2'!A89:N395,14,FALSE)</f>
        <v>631690.57894636947</v>
      </c>
    </row>
    <row r="274" spans="1:4" ht="54" thickTop="1" thickBot="1">
      <c r="A274" s="137" t="s">
        <v>1697</v>
      </c>
      <c r="B274" s="138" t="s">
        <v>1804</v>
      </c>
      <c r="C274" s="133" t="s">
        <v>387</v>
      </c>
      <c r="D274" s="178">
        <f>VLOOKUP('682.3'!A89,'682.3'!A89:N396,14,FALSE)</f>
        <v>631690.57894636947</v>
      </c>
    </row>
    <row r="275" spans="1:4" ht="54" thickTop="1" thickBot="1">
      <c r="A275" s="137" t="s">
        <v>1699</v>
      </c>
      <c r="B275" s="138" t="s">
        <v>1997</v>
      </c>
      <c r="C275" s="133" t="s">
        <v>387</v>
      </c>
      <c r="D275" s="178">
        <f>VLOOKUP('682.4'!A89,'682.4'!A89:N397,14,FALSE)</f>
        <v>631690.57894636947</v>
      </c>
    </row>
    <row r="276" spans="1:4" ht="54" thickTop="1" thickBot="1">
      <c r="A276" s="137" t="s">
        <v>1701</v>
      </c>
      <c r="B276" s="138" t="s">
        <v>1805</v>
      </c>
      <c r="C276" s="133" t="s">
        <v>233</v>
      </c>
      <c r="D276" s="178">
        <f>VLOOKUP('683.1'!A89,'683.1'!A89:N398,14,FALSE)</f>
        <v>10610.740670667488</v>
      </c>
    </row>
    <row r="277" spans="1:4" ht="54" thickTop="1" thickBot="1">
      <c r="A277" s="137" t="s">
        <v>1703</v>
      </c>
      <c r="B277" s="138" t="s">
        <v>1806</v>
      </c>
      <c r="C277" s="133" t="s">
        <v>233</v>
      </c>
      <c r="D277" s="178">
        <f>VLOOKUP('683.2'!A89,'683.2'!A89:N399,14,FALSE)</f>
        <v>22099.070688352163</v>
      </c>
    </row>
    <row r="278" spans="1:4" ht="54" thickTop="1" thickBot="1">
      <c r="A278" s="137" t="s">
        <v>1705</v>
      </c>
      <c r="B278" s="138" t="s">
        <v>1807</v>
      </c>
      <c r="C278" s="133" t="s">
        <v>233</v>
      </c>
      <c r="D278" s="178">
        <f>VLOOKUP('683.3'!A89,'683.3'!A89:N400,14,FALSE)</f>
        <v>10610.740670667488</v>
      </c>
    </row>
    <row r="279" spans="1:4" ht="54" thickTop="1" thickBot="1">
      <c r="A279" s="137" t="s">
        <v>1706</v>
      </c>
      <c r="B279" s="138" t="s">
        <v>1808</v>
      </c>
      <c r="C279" s="133" t="s">
        <v>233</v>
      </c>
      <c r="D279" s="178">
        <f>VLOOKUP('683.4'!A89,'683.4'!A89:N401,14,FALSE)</f>
        <v>22099.070688352163</v>
      </c>
    </row>
    <row r="280" spans="1:4" ht="54" thickTop="1" thickBot="1">
      <c r="A280" s="137" t="s">
        <v>1707</v>
      </c>
      <c r="B280" s="138" t="s">
        <v>1809</v>
      </c>
      <c r="C280" s="133" t="s">
        <v>233</v>
      </c>
      <c r="D280" s="178">
        <f>VLOOKUP('683.5'!A87,'683.5'!A87:N402,14,FALSE)</f>
        <v>535808.02078000316</v>
      </c>
    </row>
    <row r="281" spans="1:4" ht="54" thickTop="1" thickBot="1">
      <c r="A281" s="137" t="s">
        <v>2047</v>
      </c>
      <c r="B281" s="138" t="s">
        <v>1810</v>
      </c>
      <c r="C281" s="133" t="s">
        <v>233</v>
      </c>
      <c r="D281" s="178">
        <f>VLOOKUP('690.1.1'!A89,'690.1.1'!A89:N403,14,FALSE)</f>
        <v>14283.286139268226</v>
      </c>
    </row>
    <row r="282" spans="1:4" ht="54" thickTop="1" thickBot="1">
      <c r="A282" s="137" t="s">
        <v>1710</v>
      </c>
      <c r="B282" s="138" t="s">
        <v>1811</v>
      </c>
      <c r="C282" s="133" t="s">
        <v>233</v>
      </c>
      <c r="D282" s="178">
        <f>VLOOKUP('690.1.2'!A89,'690.1.2'!A89:N404,14,FALSE)</f>
        <v>32971.205236751084</v>
      </c>
    </row>
    <row r="283" spans="1:4" ht="54" thickTop="1" thickBot="1">
      <c r="A283" s="137" t="s">
        <v>1146</v>
      </c>
      <c r="B283" s="138" t="s">
        <v>1812</v>
      </c>
      <c r="C283" s="133" t="s">
        <v>144</v>
      </c>
      <c r="D283" s="178">
        <f>VLOOKUP('700.1'!A89,'700.1'!A89:N405,14,FALSE)</f>
        <v>1642.9792801148553</v>
      </c>
    </row>
    <row r="284" spans="1:4" ht="54" thickTop="1" thickBot="1">
      <c r="A284" s="137" t="s">
        <v>1147</v>
      </c>
      <c r="B284" s="138" t="s">
        <v>1813</v>
      </c>
      <c r="C284" s="133" t="s">
        <v>144</v>
      </c>
      <c r="D284" s="178">
        <f>VLOOKUP('700.2'!A89,'700.2'!A89:N406,14,FALSE)</f>
        <v>3559.4203037370025</v>
      </c>
    </row>
    <row r="285" spans="1:4" ht="54" thickTop="1" thickBot="1">
      <c r="A285" s="137" t="s">
        <v>1148</v>
      </c>
      <c r="B285" s="138" t="s">
        <v>1814</v>
      </c>
      <c r="C285" s="133" t="s">
        <v>233</v>
      </c>
      <c r="D285" s="178">
        <f>VLOOKUP('700.3'!A89,'700.3'!A89:N407,14,FALSE)</f>
        <v>49124.418485393646</v>
      </c>
    </row>
    <row r="286" spans="1:4" ht="54" thickTop="1" thickBot="1">
      <c r="A286" s="137" t="s">
        <v>1149</v>
      </c>
      <c r="B286" s="138" t="s">
        <v>1815</v>
      </c>
      <c r="C286" s="133" t="s">
        <v>233</v>
      </c>
      <c r="D286" s="178">
        <f>VLOOKUP('700.4'!A89,'700.4'!A89:N408,14,FALSE)</f>
        <v>66510.345931896605</v>
      </c>
    </row>
    <row r="287" spans="1:4" ht="54" thickTop="1" thickBot="1">
      <c r="A287" s="137" t="s">
        <v>1150</v>
      </c>
      <c r="B287" s="138" t="s">
        <v>1816</v>
      </c>
      <c r="C287" s="133" t="s">
        <v>1845</v>
      </c>
      <c r="D287" s="178">
        <f>VLOOKUP('701.1'!A89,'701.1'!A89:N409,14,FALSE)</f>
        <v>9183.6332995246066</v>
      </c>
    </row>
    <row r="288" spans="1:4" ht="54" thickTop="1" thickBot="1">
      <c r="A288" s="137" t="s">
        <v>1713</v>
      </c>
      <c r="B288" s="138" t="s">
        <v>1817</v>
      </c>
      <c r="C288" s="133" t="s">
        <v>1845</v>
      </c>
      <c r="D288" s="178">
        <f>VLOOKUP('710.1'!A89,'710.1'!A89:N410,14,FALSE)</f>
        <v>404823.74252595217</v>
      </c>
    </row>
    <row r="289" spans="1:4" ht="54" thickTop="1" thickBot="1">
      <c r="A289" s="137" t="s">
        <v>1151</v>
      </c>
      <c r="B289" s="138" t="s">
        <v>1818</v>
      </c>
      <c r="C289" s="133" t="s">
        <v>233</v>
      </c>
      <c r="D289" s="178">
        <f>VLOOKUP('710.2'!A89,'710.2'!A89:N411,14,FALSE)</f>
        <v>445433.56998521963</v>
      </c>
    </row>
    <row r="290" spans="1:4" ht="54" thickTop="1" thickBot="1">
      <c r="A290" s="137" t="s">
        <v>1152</v>
      </c>
      <c r="B290" s="138" t="s">
        <v>1819</v>
      </c>
      <c r="C290" s="133" t="s">
        <v>1845</v>
      </c>
      <c r="D290" s="178">
        <f>VLOOKUP('720.1'!A89,'720.1'!A89:N412,14,FALSE)</f>
        <v>278287.41359537945</v>
      </c>
    </row>
    <row r="291" spans="1:4" ht="54" thickTop="1" thickBot="1">
      <c r="A291" s="137" t="s">
        <v>1153</v>
      </c>
      <c r="B291" s="138" t="s">
        <v>1820</v>
      </c>
      <c r="C291" s="133" t="s">
        <v>144</v>
      </c>
      <c r="D291" s="178">
        <f>VLOOKUP('730.1'!A89,'730.1'!A89:N413,14,FALSE)</f>
        <v>202289.16760117532</v>
      </c>
    </row>
    <row r="292" spans="1:4" ht="54" thickTop="1" thickBot="1">
      <c r="A292" s="137" t="s">
        <v>1154</v>
      </c>
      <c r="B292" s="138" t="s">
        <v>1821</v>
      </c>
      <c r="C292" s="133" t="s">
        <v>1845</v>
      </c>
      <c r="D292" s="178">
        <f>VLOOKUP('730.2'!A89,'730.2'!A89:N414,14,FALSE)</f>
        <v>62151.087267663708</v>
      </c>
    </row>
    <row r="293" spans="1:4" ht="54" thickTop="1" thickBot="1">
      <c r="A293" s="137" t="s">
        <v>1155</v>
      </c>
      <c r="B293" s="138" t="s">
        <v>1822</v>
      </c>
      <c r="C293" s="133" t="s">
        <v>1845</v>
      </c>
      <c r="D293" s="178">
        <f>VLOOKUP('730.3'!A89,'730.3'!A89:N415,14,FALSE)</f>
        <v>34778.30544109342</v>
      </c>
    </row>
    <row r="294" spans="1:4" ht="54" thickTop="1" thickBot="1">
      <c r="A294" s="137" t="s">
        <v>1714</v>
      </c>
      <c r="B294" s="138" t="s">
        <v>1823</v>
      </c>
      <c r="C294" s="133" t="s">
        <v>1845</v>
      </c>
      <c r="D294" s="178">
        <f>VLOOKUP('730.4'!A89,'730.4'!A89:N416,14,FALSE)</f>
        <v>133375.67107352355</v>
      </c>
    </row>
    <row r="295" spans="1:4" ht="54" thickTop="1" thickBot="1">
      <c r="A295" s="137" t="s">
        <v>1156</v>
      </c>
      <c r="B295" s="138" t="s">
        <v>1824</v>
      </c>
      <c r="C295" s="133" t="s">
        <v>144</v>
      </c>
      <c r="D295" s="178">
        <f>VLOOKUP('731.1'!A89,'731.1'!A89:N417,14,FALSE)</f>
        <v>271070.27124636632</v>
      </c>
    </row>
    <row r="296" spans="1:4" ht="54" thickTop="1" thickBot="1">
      <c r="A296" s="137" t="s">
        <v>1157</v>
      </c>
      <c r="B296" s="138" t="s">
        <v>1825</v>
      </c>
      <c r="C296" s="133" t="s">
        <v>1995</v>
      </c>
      <c r="D296" s="178">
        <f>VLOOKUP('740.1'!A89,'740.1'!A89:N418,14,FALSE)</f>
        <v>14551.952053089155</v>
      </c>
    </row>
    <row r="297" spans="1:4" ht="54" thickTop="1" thickBot="1">
      <c r="A297" s="137" t="s">
        <v>1717</v>
      </c>
      <c r="B297" s="138" t="s">
        <v>1826</v>
      </c>
      <c r="C297" s="133" t="s">
        <v>1845</v>
      </c>
      <c r="D297" s="178">
        <f>VLOOKUP('741.1'!A89,'741.1'!A89:N419,14,FALSE)</f>
        <v>291493.86587813112</v>
      </c>
    </row>
    <row r="298" spans="1:4" ht="54" thickTop="1" thickBot="1">
      <c r="A298" s="137" t="s">
        <v>1158</v>
      </c>
      <c r="B298" s="138" t="s">
        <v>1827</v>
      </c>
      <c r="C298" s="133" t="s">
        <v>144</v>
      </c>
      <c r="D298" s="178">
        <f>VLOOKUP('800.1'!A89,'800.1'!A89:N420,14,FALSE)</f>
        <v>11161.15894972734</v>
      </c>
    </row>
    <row r="299" spans="1:4" ht="54" thickTop="1" thickBot="1">
      <c r="A299" s="137" t="s">
        <v>1159</v>
      </c>
      <c r="B299" s="138" t="s">
        <v>1828</v>
      </c>
      <c r="C299" s="133" t="s">
        <v>144</v>
      </c>
      <c r="D299" s="178">
        <f>VLOOKUP('800.2'!A89,'800.2'!A89:N421,14,FALSE)</f>
        <v>27851.583552672655</v>
      </c>
    </row>
    <row r="300" spans="1:4" ht="54" thickTop="1" thickBot="1">
      <c r="A300" s="137" t="s">
        <v>1160</v>
      </c>
      <c r="B300" s="138" t="s">
        <v>1829</v>
      </c>
      <c r="C300" s="133" t="s">
        <v>144</v>
      </c>
      <c r="D300" s="178">
        <f>VLOOKUP('800.3'!A89,'800.3'!A89:N422,14,FALSE)</f>
        <v>72374.779664733825</v>
      </c>
    </row>
    <row r="301" spans="1:4" ht="54" thickTop="1" thickBot="1">
      <c r="A301" s="137" t="s">
        <v>1161</v>
      </c>
      <c r="B301" s="138" t="s">
        <v>1830</v>
      </c>
      <c r="C301" s="133" t="s">
        <v>144</v>
      </c>
      <c r="D301" s="178">
        <f>VLOOKUP('800.4'!A89,'800.4'!A89:N423,14,FALSE)</f>
        <v>88604.959556474118</v>
      </c>
    </row>
    <row r="302" spans="1:4" ht="54" thickTop="1" thickBot="1">
      <c r="A302" s="137" t="s">
        <v>1718</v>
      </c>
      <c r="B302" s="138" t="s">
        <v>1831</v>
      </c>
      <c r="C302" s="133" t="s">
        <v>1845</v>
      </c>
      <c r="D302" s="178">
        <f>VLOOKUP('802.1'!A89,'802.1'!A89:N424,14,FALSE)</f>
        <v>414645.67633529555</v>
      </c>
    </row>
    <row r="303" spans="1:4" ht="54" thickTop="1" thickBot="1">
      <c r="A303" s="137" t="s">
        <v>1719</v>
      </c>
      <c r="B303" s="138" t="s">
        <v>1881</v>
      </c>
      <c r="C303" s="133" t="s">
        <v>1845</v>
      </c>
      <c r="D303" s="178">
        <f>VLOOKUP('802.2'!A89,'802.2'!A89:N425,14,FALSE)</f>
        <v>82582.314659424665</v>
      </c>
    </row>
    <row r="304" spans="1:4" ht="54" thickTop="1" thickBot="1">
      <c r="A304" s="137" t="s">
        <v>1720</v>
      </c>
      <c r="B304" s="138" t="s">
        <v>1832</v>
      </c>
      <c r="C304" s="133" t="s">
        <v>1845</v>
      </c>
      <c r="D304" s="178">
        <f>VLOOKUP('802.3'!A89,'802.3'!A89:N426,14,FALSE)</f>
        <v>56890.830838243433</v>
      </c>
    </row>
    <row r="305" spans="1:4" ht="54" thickTop="1" thickBot="1">
      <c r="A305" s="137" t="s">
        <v>1721</v>
      </c>
      <c r="B305" s="138" t="s">
        <v>1833</v>
      </c>
      <c r="C305" s="133" t="s">
        <v>1845</v>
      </c>
      <c r="D305" s="178">
        <f>VLOOKUP('802.4'!A89,'802.4'!A89:N427,14,FALSE)</f>
        <v>50196.088667336357</v>
      </c>
    </row>
    <row r="306" spans="1:4" ht="54" thickTop="1" thickBot="1">
      <c r="A306" s="137" t="s">
        <v>1722</v>
      </c>
      <c r="B306" s="138" t="s">
        <v>1834</v>
      </c>
      <c r="C306" s="133" t="s">
        <v>1845</v>
      </c>
      <c r="D306" s="178">
        <f>VLOOKUP('802.5'!A89,'802.5'!A89:N428,14,FALSE)</f>
        <v>384563.93854857155</v>
      </c>
    </row>
    <row r="307" spans="1:4" ht="54" thickTop="1" thickBot="1">
      <c r="A307" s="137" t="s">
        <v>1723</v>
      </c>
      <c r="B307" s="138" t="s">
        <v>1835</v>
      </c>
      <c r="C307" s="133" t="s">
        <v>1845</v>
      </c>
      <c r="D307" s="178">
        <f>VLOOKUP('802.6'!A89,'802.6'!A89:N429,14,FALSE)</f>
        <v>373051.0608171738</v>
      </c>
    </row>
    <row r="308" spans="1:4" ht="54" thickTop="1" thickBot="1">
      <c r="A308" s="137" t="s">
        <v>1724</v>
      </c>
      <c r="B308" s="138" t="s">
        <v>1836</v>
      </c>
      <c r="C308" s="133" t="s">
        <v>1845</v>
      </c>
      <c r="D308" s="178">
        <f>VLOOKUP('802.7'!A89,'802.7'!A89:N430,14,FALSE)</f>
        <v>248436.40576374991</v>
      </c>
    </row>
    <row r="309" spans="1:4" ht="54" thickTop="1" thickBot="1">
      <c r="A309" s="137" t="s">
        <v>1725</v>
      </c>
      <c r="B309" s="138" t="s">
        <v>1837</v>
      </c>
      <c r="C309" s="133" t="s">
        <v>1845</v>
      </c>
      <c r="D309" s="178">
        <f>VLOOKUP('802.8'!A89,'802.8'!A89:N431,14,FALSE)</f>
        <v>213339.29931301955</v>
      </c>
    </row>
    <row r="310" spans="1:4" ht="54" thickTop="1" thickBot="1">
      <c r="A310" s="137" t="s">
        <v>1162</v>
      </c>
      <c r="B310" s="138" t="s">
        <v>1838</v>
      </c>
      <c r="C310" s="133" t="s">
        <v>233</v>
      </c>
      <c r="D310" s="178">
        <f>VLOOKUP('810.1'!A89,'810.1'!A89:N432,14,FALSE)</f>
        <v>25969.414524719166</v>
      </c>
    </row>
    <row r="311" spans="1:4" ht="54" thickTop="1" thickBot="1">
      <c r="A311" s="137" t="s">
        <v>1163</v>
      </c>
      <c r="B311" s="138" t="s">
        <v>1839</v>
      </c>
      <c r="C311" s="133" t="s">
        <v>233</v>
      </c>
      <c r="D311" s="178">
        <f>VLOOKUP('810.2'!A89,'810.2'!A89:N433,14,FALSE)</f>
        <v>21499.846286783693</v>
      </c>
    </row>
    <row r="312" spans="1:4" ht="54" thickTop="1" thickBot="1">
      <c r="A312" s="137" t="s">
        <v>1164</v>
      </c>
      <c r="B312" s="138" t="s">
        <v>1840</v>
      </c>
      <c r="C312" s="133" t="s">
        <v>233</v>
      </c>
      <c r="D312" s="178">
        <f>VLOOKUP('810.3'!A89,'810.3'!A89:N435,14,FALSE)</f>
        <v>13503.873684311535</v>
      </c>
    </row>
    <row r="313" spans="1:4" ht="57.75" thickTop="1" thickBot="1">
      <c r="A313" s="137" t="s">
        <v>1726</v>
      </c>
      <c r="B313" s="138" t="s">
        <v>2050</v>
      </c>
      <c r="C313" s="133" t="s">
        <v>233</v>
      </c>
      <c r="D313" s="178">
        <f>VLOOKUP('811.1'!A89,'811.1'!A89:N436,14,FALSE)</f>
        <v>49913.854510572826</v>
      </c>
    </row>
    <row r="314" spans="1:4" ht="57.75" thickTop="1" thickBot="1">
      <c r="A314" s="137" t="s">
        <v>1727</v>
      </c>
      <c r="B314" s="138" t="s">
        <v>2051</v>
      </c>
      <c r="C314" s="133" t="s">
        <v>233</v>
      </c>
      <c r="D314" s="178">
        <f>VLOOKUP('811.2'!A89,'811.2'!A89:N437,14,FALSE)</f>
        <v>59021.056298096366</v>
      </c>
    </row>
    <row r="315" spans="1:4" ht="54" thickTop="1" thickBot="1">
      <c r="A315" s="137" t="s">
        <v>1165</v>
      </c>
      <c r="B315" s="138" t="s">
        <v>2053</v>
      </c>
      <c r="C315" s="133" t="s">
        <v>233</v>
      </c>
      <c r="D315" s="178">
        <f>VLOOKUP('812.1'!A89,'812.1'!A89:N438,14,FALSE)</f>
        <v>336692.87271834468</v>
      </c>
    </row>
    <row r="316" spans="1:4" ht="54" thickTop="1" thickBot="1">
      <c r="A316" s="137" t="s">
        <v>1728</v>
      </c>
      <c r="B316" s="138" t="s">
        <v>1841</v>
      </c>
      <c r="C316" s="133" t="s">
        <v>1995</v>
      </c>
      <c r="D316" s="178">
        <f>VLOOKUP('820.1'!A89,'820.1'!A89:N439,14,FALSE)</f>
        <v>90810.195268016629</v>
      </c>
    </row>
    <row r="317" spans="1:4" ht="54" thickTop="1" thickBot="1">
      <c r="A317" s="137" t="s">
        <v>1729</v>
      </c>
      <c r="B317" s="138" t="s">
        <v>1842</v>
      </c>
      <c r="C317" s="133" t="s">
        <v>984</v>
      </c>
      <c r="D317" s="178">
        <f>VLOOKUP('820.1.2'!A88,'820.1.2'!A88:N440,14,FALSE)</f>
        <v>18664451.550580952</v>
      </c>
    </row>
    <row r="318" spans="1:4" ht="57.75" thickTop="1" thickBot="1">
      <c r="A318" s="137" t="s">
        <v>1166</v>
      </c>
      <c r="B318" s="138" t="s">
        <v>1843</v>
      </c>
      <c r="C318" s="133" t="s">
        <v>1998</v>
      </c>
      <c r="D318" s="178">
        <f>VLOOKUP('900.1'!A88,'900.1'!A88:N441,14,FALSE)</f>
        <v>1931.2280399800006</v>
      </c>
    </row>
    <row r="319" spans="1:4" ht="57.75" thickTop="1" thickBot="1">
      <c r="A319" s="137" t="s">
        <v>1167</v>
      </c>
      <c r="B319" s="138" t="s">
        <v>2195</v>
      </c>
      <c r="C319" s="133" t="s">
        <v>1999</v>
      </c>
      <c r="D319" s="178">
        <f>VLOOKUP('900.2'!A88,'900.2'!A88:N442,14,FALSE)</f>
        <v>2370.1435036118191</v>
      </c>
    </row>
    <row r="320" spans="1:4" ht="54" thickTop="1" thickBot="1">
      <c r="A320" s="137" t="s">
        <v>1168</v>
      </c>
      <c r="B320" s="138" t="s">
        <v>1844</v>
      </c>
      <c r="C320" s="133" t="s">
        <v>1999</v>
      </c>
      <c r="D320" s="178">
        <f>VLOOKUP('900.3'!A88,'900.3'!A88:N443,14,FALSE)</f>
        <v>2370.1435036118191</v>
      </c>
    </row>
    <row r="321" spans="1:4" ht="53.25" thickTop="1">
      <c r="A321" s="112"/>
      <c r="B321" s="109"/>
      <c r="C321" s="136"/>
      <c r="D321" s="179" t="s">
        <v>2018</v>
      </c>
    </row>
    <row r="322" spans="1:4">
      <c r="A322" s="112"/>
      <c r="B322" s="109"/>
      <c r="C322" s="136"/>
      <c r="D322" s="179"/>
    </row>
    <row r="323" spans="1:4">
      <c r="A323" s="112"/>
      <c r="B323" s="109"/>
      <c r="C323" s="136"/>
      <c r="D323" s="179"/>
    </row>
    <row r="324" spans="1:4">
      <c r="A324" s="112"/>
      <c r="B324" s="109"/>
      <c r="C324" s="136"/>
      <c r="D324" s="179"/>
    </row>
    <row r="325" spans="1:4">
      <c r="A325" s="112"/>
      <c r="B325" s="109"/>
      <c r="C325" s="136"/>
      <c r="D325" s="179"/>
    </row>
    <row r="326" spans="1:4">
      <c r="A326" s="112"/>
      <c r="B326" s="109"/>
      <c r="C326" s="136"/>
      <c r="D326" s="179"/>
    </row>
    <row r="327" spans="1:4">
      <c r="A327" s="112"/>
      <c r="B327" s="109"/>
      <c r="C327" s="136"/>
      <c r="D327" s="179"/>
    </row>
    <row r="328" spans="1:4">
      <c r="A328" s="112"/>
      <c r="B328" s="109"/>
      <c r="C328" s="136"/>
      <c r="D328" s="179"/>
    </row>
    <row r="329" spans="1:4">
      <c r="A329" s="112"/>
      <c r="B329" s="109"/>
      <c r="C329" s="136"/>
      <c r="D329" s="179"/>
    </row>
    <row r="330" spans="1:4">
      <c r="A330" s="112"/>
      <c r="B330" s="109"/>
      <c r="C330" s="136"/>
      <c r="D330" s="179"/>
    </row>
    <row r="331" spans="1:4">
      <c r="A331" s="112"/>
      <c r="B331" s="109"/>
      <c r="C331" s="136"/>
      <c r="D331" s="179"/>
    </row>
    <row r="332" spans="1:4">
      <c r="A332" s="112"/>
      <c r="B332" s="109"/>
      <c r="C332" s="136"/>
      <c r="D332" s="179"/>
    </row>
    <row r="333" spans="1:4">
      <c r="A333" s="112"/>
      <c r="B333" s="109"/>
      <c r="C333" s="136"/>
      <c r="D333" s="179"/>
    </row>
    <row r="334" spans="1:4">
      <c r="A334" s="112"/>
      <c r="B334" s="109"/>
      <c r="C334" s="136"/>
      <c r="D334" s="179"/>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7109375" style="182" customWidth="1"/>
    <col min="5" max="5" width="10.710937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16.5" thickTop="1" thickBot="1">
      <c r="A6" s="648" t="s">
        <v>2237</v>
      </c>
      <c r="B6" s="649" t="s">
        <v>1882</v>
      </c>
      <c r="C6" s="650" t="s">
        <v>2238</v>
      </c>
      <c r="D6" s="651">
        <v>29260</v>
      </c>
    </row>
    <row r="7" spans="1:4" ht="16.5" thickTop="1" thickBot="1">
      <c r="A7" s="652"/>
      <c r="B7" s="653"/>
      <c r="C7" s="654"/>
      <c r="D7" s="655" t="s">
        <v>1848</v>
      </c>
    </row>
    <row r="8" spans="1:4" ht="16.5" thickTop="1" thickBot="1">
      <c r="A8" s="656" t="s">
        <v>98</v>
      </c>
      <c r="B8" s="657" t="s">
        <v>1882</v>
      </c>
      <c r="C8" s="658" t="s">
        <v>99</v>
      </c>
      <c r="D8" s="659">
        <v>58677.433987924393</v>
      </c>
    </row>
    <row r="9" spans="1:4" ht="16.5" thickTop="1" thickBot="1">
      <c r="A9" s="656" t="s">
        <v>102</v>
      </c>
      <c r="B9" s="657" t="s">
        <v>1882</v>
      </c>
      <c r="C9" s="658" t="s">
        <v>103</v>
      </c>
      <c r="D9" s="659">
        <f>$D$6*1.85</f>
        <v>54131</v>
      </c>
    </row>
    <row r="10" spans="1:4" ht="16.5" thickTop="1" thickBot="1">
      <c r="A10" s="656" t="s">
        <v>0</v>
      </c>
      <c r="B10" s="657" t="s">
        <v>1882</v>
      </c>
      <c r="C10" s="658" t="s">
        <v>1</v>
      </c>
      <c r="D10" s="659">
        <v>69346.058349365194</v>
      </c>
    </row>
    <row r="11" spans="1:4" ht="16.5" thickTop="1" thickBot="1">
      <c r="A11" s="656" t="s">
        <v>1674</v>
      </c>
      <c r="B11" s="657" t="s">
        <v>1882</v>
      </c>
      <c r="C11" s="658" t="s">
        <v>1673</v>
      </c>
      <c r="D11" s="659">
        <v>320058.73084322392</v>
      </c>
    </row>
    <row r="12" spans="1:4" ht="16.5" thickTop="1" thickBot="1">
      <c r="A12" s="656" t="s">
        <v>100</v>
      </c>
      <c r="B12" s="657" t="s">
        <v>1882</v>
      </c>
      <c r="C12" s="658" t="s">
        <v>101</v>
      </c>
      <c r="D12" s="659">
        <v>80014.682710805981</v>
      </c>
    </row>
    <row r="13" spans="1:4" ht="16.5" thickTop="1" thickBot="1">
      <c r="A13" s="656" t="s">
        <v>62</v>
      </c>
      <c r="B13" s="657" t="s">
        <v>1882</v>
      </c>
      <c r="C13" s="658" t="s">
        <v>63</v>
      </c>
      <c r="D13" s="659">
        <v>586774.33987924387</v>
      </c>
    </row>
    <row r="14" spans="1:4" ht="16.5" thickTop="1" thickBot="1">
      <c r="A14" s="656" t="s">
        <v>108</v>
      </c>
      <c r="B14" s="657" t="s">
        <v>1882</v>
      </c>
      <c r="C14" s="658" t="s">
        <v>109</v>
      </c>
      <c r="D14" s="659">
        <v>320058.73084322392</v>
      </c>
    </row>
    <row r="15" spans="1:4" ht="16.5" thickTop="1" thickBot="1">
      <c r="A15" s="656" t="s">
        <v>41</v>
      </c>
      <c r="B15" s="657" t="s">
        <v>1882</v>
      </c>
      <c r="C15" s="658" t="s">
        <v>42</v>
      </c>
      <c r="D15" s="659">
        <v>213372.48722881597</v>
      </c>
    </row>
    <row r="16" spans="1:4" ht="16.5" thickTop="1" thickBot="1">
      <c r="A16" s="656" t="s">
        <v>43</v>
      </c>
      <c r="B16" s="657" t="s">
        <v>1882</v>
      </c>
      <c r="C16" s="658" t="s">
        <v>44</v>
      </c>
      <c r="D16" s="659">
        <v>320058.73084322392</v>
      </c>
    </row>
    <row r="17" spans="1:4" ht="16.5" thickTop="1" thickBot="1">
      <c r="A17" s="656" t="s">
        <v>106</v>
      </c>
      <c r="B17" s="657" t="s">
        <v>1882</v>
      </c>
      <c r="C17" s="658" t="s">
        <v>107</v>
      </c>
      <c r="D17" s="659">
        <v>106686.24361440798</v>
      </c>
    </row>
    <row r="18" spans="1:4" ht="16.5" thickTop="1" thickBot="1">
      <c r="A18" s="656" t="s">
        <v>1675</v>
      </c>
      <c r="B18" s="657" t="s">
        <v>1882</v>
      </c>
      <c r="C18" s="658" t="s">
        <v>2000</v>
      </c>
      <c r="D18" s="659">
        <v>96017.619252967183</v>
      </c>
    </row>
    <row r="19" spans="1:4" ht="16.5" thickTop="1" thickBot="1">
      <c r="A19" s="656" t="s">
        <v>96</v>
      </c>
      <c r="B19" s="657" t="s">
        <v>92</v>
      </c>
      <c r="C19" s="658" t="s">
        <v>97</v>
      </c>
      <c r="D19" s="659">
        <v>2133724.8722881596</v>
      </c>
    </row>
    <row r="20" spans="1:4" ht="16.5" thickTop="1" thickBot="1">
      <c r="A20" s="656" t="s">
        <v>76</v>
      </c>
      <c r="B20" s="657" t="s">
        <v>1882</v>
      </c>
      <c r="C20" s="658" t="s">
        <v>77</v>
      </c>
      <c r="D20" s="659">
        <v>485912.31941843667</v>
      </c>
    </row>
    <row r="21" spans="1:4" ht="16.5" thickTop="1" thickBot="1">
      <c r="A21" s="656" t="s">
        <v>74</v>
      </c>
      <c r="B21" s="657" t="s">
        <v>1882</v>
      </c>
      <c r="C21" s="658" t="s">
        <v>75</v>
      </c>
      <c r="D21" s="659">
        <v>477235.31371453602</v>
      </c>
    </row>
    <row r="22" spans="1:4" ht="16.5" thickTop="1" thickBot="1">
      <c r="A22" s="656" t="s">
        <v>84</v>
      </c>
      <c r="B22" s="657" t="s">
        <v>1882</v>
      </c>
      <c r="C22" s="658" t="s">
        <v>85</v>
      </c>
      <c r="D22" s="659">
        <v>544482.10791976599</v>
      </c>
    </row>
    <row r="23" spans="1:4" ht="16.5" thickTop="1" thickBot="1">
      <c r="A23" s="656" t="s">
        <v>78</v>
      </c>
      <c r="B23" s="657" t="s">
        <v>1882</v>
      </c>
      <c r="C23" s="658" t="s">
        <v>79</v>
      </c>
      <c r="D23" s="659">
        <v>605221.14784707059</v>
      </c>
    </row>
    <row r="24" spans="1:4" ht="16.5" thickTop="1" thickBot="1">
      <c r="A24" s="656" t="s">
        <v>64</v>
      </c>
      <c r="B24" s="657" t="s">
        <v>1882</v>
      </c>
      <c r="C24" s="658" t="s">
        <v>65</v>
      </c>
      <c r="D24" s="659">
        <v>468558.30801063532</v>
      </c>
    </row>
    <row r="25" spans="1:4" ht="16.5" thickTop="1" thickBot="1">
      <c r="A25" s="656" t="s">
        <v>80</v>
      </c>
      <c r="B25" s="657" t="s">
        <v>1882</v>
      </c>
      <c r="C25" s="658" t="s">
        <v>81</v>
      </c>
      <c r="D25" s="659">
        <v>557497.61647561705</v>
      </c>
    </row>
    <row r="26" spans="1:4" ht="16.5" thickTop="1" thickBot="1">
      <c r="A26" s="656" t="s">
        <v>82</v>
      </c>
      <c r="B26" s="657" t="s">
        <v>1882</v>
      </c>
      <c r="C26" s="658" t="s">
        <v>83</v>
      </c>
      <c r="D26" s="659">
        <v>577020.87930939358</v>
      </c>
    </row>
    <row r="27" spans="1:4" ht="16.5" thickTop="1" thickBot="1">
      <c r="A27" s="656" t="s">
        <v>104</v>
      </c>
      <c r="B27" s="657" t="s">
        <v>1882</v>
      </c>
      <c r="C27" s="658" t="s">
        <v>105</v>
      </c>
      <c r="D27" s="659">
        <v>145339.84554033595</v>
      </c>
    </row>
    <row r="28" spans="1:4" ht="16.5" thickTop="1" thickBot="1">
      <c r="A28" s="656" t="s">
        <v>4</v>
      </c>
      <c r="B28" s="657" t="s">
        <v>1882</v>
      </c>
      <c r="C28" s="658" t="s">
        <v>5</v>
      </c>
      <c r="D28" s="659">
        <v>162693.85694813728</v>
      </c>
    </row>
    <row r="29" spans="1:4" ht="16.5" customHeight="1" thickTop="1" thickBot="1">
      <c r="A29" s="656" t="s">
        <v>45</v>
      </c>
      <c r="B29" s="657" t="s">
        <v>1882</v>
      </c>
      <c r="C29" s="658" t="s">
        <v>2226</v>
      </c>
      <c r="D29" s="659">
        <f>$D$43+$D$64</f>
        <v>160817.24361440798</v>
      </c>
    </row>
    <row r="30" spans="1:4" ht="16.5" thickTop="1" thickBot="1">
      <c r="A30" s="656" t="s">
        <v>66</v>
      </c>
      <c r="B30" s="657" t="s">
        <v>1882</v>
      </c>
      <c r="C30" s="658" t="s">
        <v>67</v>
      </c>
      <c r="D30" s="659">
        <v>160029.36542161196</v>
      </c>
    </row>
    <row r="31" spans="1:4" ht="16.5" thickTop="1" thickBot="1">
      <c r="A31" s="656" t="s">
        <v>23</v>
      </c>
      <c r="B31" s="657" t="s">
        <v>1882</v>
      </c>
      <c r="C31" s="658" t="s">
        <v>24</v>
      </c>
      <c r="D31" s="659">
        <f>$D$64*10</f>
        <v>541310</v>
      </c>
    </row>
    <row r="32" spans="1:4" ht="16.5" thickTop="1" thickBot="1">
      <c r="A32" s="656" t="s">
        <v>7</v>
      </c>
      <c r="B32" s="657" t="s">
        <v>1882</v>
      </c>
      <c r="C32" s="658" t="s">
        <v>8</v>
      </c>
      <c r="D32" s="659">
        <f>$D$64*2</f>
        <v>108262</v>
      </c>
    </row>
    <row r="33" spans="1:4" ht="16.5" thickTop="1" thickBot="1">
      <c r="A33" s="656" t="s">
        <v>9</v>
      </c>
      <c r="B33" s="657" t="s">
        <v>1882</v>
      </c>
      <c r="C33" s="658" t="s">
        <v>10</v>
      </c>
      <c r="D33" s="659">
        <f>$D$64*3</f>
        <v>162393</v>
      </c>
    </row>
    <row r="34" spans="1:4" ht="16.5" thickTop="1" thickBot="1">
      <c r="A34" s="656" t="s">
        <v>11</v>
      </c>
      <c r="B34" s="657" t="s">
        <v>1882</v>
      </c>
      <c r="C34" s="658" t="s">
        <v>12</v>
      </c>
      <c r="D34" s="659">
        <f>$D$64*4</f>
        <v>216524</v>
      </c>
    </row>
    <row r="35" spans="1:4" ht="16.5" thickTop="1" thickBot="1">
      <c r="A35" s="656" t="s">
        <v>13</v>
      </c>
      <c r="B35" s="657" t="s">
        <v>1882</v>
      </c>
      <c r="C35" s="658" t="s">
        <v>14</v>
      </c>
      <c r="D35" s="659">
        <f>$D$64*5</f>
        <v>270655</v>
      </c>
    </row>
    <row r="36" spans="1:4" ht="16.5" thickTop="1" thickBot="1">
      <c r="A36" s="656" t="s">
        <v>15</v>
      </c>
      <c r="B36" s="657" t="s">
        <v>1882</v>
      </c>
      <c r="C36" s="658" t="s">
        <v>16</v>
      </c>
      <c r="D36" s="659">
        <f>$D$64*6</f>
        <v>324786</v>
      </c>
    </row>
    <row r="37" spans="1:4" ht="16.5" thickTop="1" thickBot="1">
      <c r="A37" s="656" t="s">
        <v>17</v>
      </c>
      <c r="B37" s="657" t="s">
        <v>1882</v>
      </c>
      <c r="C37" s="658" t="s">
        <v>18</v>
      </c>
      <c r="D37" s="659">
        <f>$D$64*7</f>
        <v>378917</v>
      </c>
    </row>
    <row r="38" spans="1:4" ht="16.5" thickTop="1" thickBot="1">
      <c r="A38" s="656" t="s">
        <v>19</v>
      </c>
      <c r="B38" s="657" t="s">
        <v>1882</v>
      </c>
      <c r="C38" s="658" t="s">
        <v>20</v>
      </c>
      <c r="D38" s="659">
        <f>$D$64*8</f>
        <v>433048</v>
      </c>
    </row>
    <row r="39" spans="1:4" ht="16.5" thickTop="1" thickBot="1">
      <c r="A39" s="656" t="s">
        <v>21</v>
      </c>
      <c r="B39" s="657" t="s">
        <v>1882</v>
      </c>
      <c r="C39" s="658" t="s">
        <v>22</v>
      </c>
      <c r="D39" s="659">
        <f>$D$64*9</f>
        <v>487179</v>
      </c>
    </row>
    <row r="40" spans="1:4" ht="16.5" thickTop="1" thickBot="1">
      <c r="A40" s="656" t="s">
        <v>72</v>
      </c>
      <c r="B40" s="657" t="s">
        <v>1882</v>
      </c>
      <c r="C40" s="658" t="s">
        <v>73</v>
      </c>
      <c r="D40" s="659">
        <v>58677.433987924393</v>
      </c>
    </row>
    <row r="41" spans="1:4" ht="16.5" thickTop="1" thickBot="1">
      <c r="A41" s="656" t="s">
        <v>27</v>
      </c>
      <c r="B41" s="657" t="s">
        <v>1882</v>
      </c>
      <c r="C41" s="658" t="s">
        <v>28</v>
      </c>
      <c r="D41" s="659">
        <v>117354.86797584879</v>
      </c>
    </row>
    <row r="42" spans="1:4" ht="16.5" thickTop="1" thickBot="1">
      <c r="A42" s="656" t="s">
        <v>25</v>
      </c>
      <c r="B42" s="657" t="s">
        <v>1882</v>
      </c>
      <c r="C42" s="658" t="s">
        <v>26</v>
      </c>
      <c r="D42" s="659">
        <v>117354.86797584879</v>
      </c>
    </row>
    <row r="43" spans="1:4" ht="16.5" thickTop="1" thickBot="1">
      <c r="A43" s="656" t="s">
        <v>30</v>
      </c>
      <c r="B43" s="657" t="s">
        <v>1882</v>
      </c>
      <c r="C43" s="658" t="s">
        <v>31</v>
      </c>
      <c r="D43" s="659">
        <v>106686.24361440798</v>
      </c>
    </row>
    <row r="44" spans="1:4" ht="17.25" customHeight="1" thickTop="1" thickBot="1">
      <c r="A44" s="656" t="s">
        <v>40</v>
      </c>
      <c r="B44" s="657" t="s">
        <v>1882</v>
      </c>
      <c r="C44" s="658" t="s">
        <v>2225</v>
      </c>
      <c r="D44" s="659">
        <v>266715.60903601995</v>
      </c>
    </row>
    <row r="45" spans="1:4" ht="16.5" thickTop="1" thickBot="1">
      <c r="A45" s="656" t="s">
        <v>32</v>
      </c>
      <c r="B45" s="657" t="s">
        <v>1882</v>
      </c>
      <c r="C45" s="658" t="s">
        <v>33</v>
      </c>
      <c r="D45" s="659">
        <f>D43*2</f>
        <v>213372.48722881597</v>
      </c>
    </row>
    <row r="46" spans="1:4" ht="16.5" thickTop="1" thickBot="1">
      <c r="A46" s="656" t="s">
        <v>34</v>
      </c>
      <c r="B46" s="657" t="s">
        <v>1882</v>
      </c>
      <c r="C46" s="658" t="s">
        <v>35</v>
      </c>
      <c r="D46" s="659">
        <f>D43*3</f>
        <v>320058.73084322398</v>
      </c>
    </row>
    <row r="47" spans="1:4" ht="16.5" thickTop="1" thickBot="1">
      <c r="A47" s="656" t="s">
        <v>70</v>
      </c>
      <c r="B47" s="657" t="s">
        <v>1882</v>
      </c>
      <c r="C47" s="658" t="s">
        <v>71</v>
      </c>
      <c r="D47" s="659">
        <f>D43+(3*D8)</f>
        <v>282718.54557818116</v>
      </c>
    </row>
    <row r="48" spans="1:4" ht="16.5" thickTop="1" thickBot="1">
      <c r="A48" s="656" t="s">
        <v>36</v>
      </c>
      <c r="B48" s="657" t="s">
        <v>1882</v>
      </c>
      <c r="C48" s="658" t="s">
        <v>37</v>
      </c>
      <c r="D48" s="659">
        <v>117354.86797584879</v>
      </c>
    </row>
    <row r="49" spans="1:4" ht="16.5" thickTop="1" thickBot="1">
      <c r="A49" s="656" t="s">
        <v>38</v>
      </c>
      <c r="B49" s="657" t="s">
        <v>1882</v>
      </c>
      <c r="C49" s="658" t="s">
        <v>39</v>
      </c>
      <c r="D49" s="659">
        <v>128023.49233728957</v>
      </c>
    </row>
    <row r="50" spans="1:4" ht="16.5" thickTop="1" thickBot="1">
      <c r="A50" s="656" t="s">
        <v>89</v>
      </c>
      <c r="B50" s="657" t="s">
        <v>1882</v>
      </c>
      <c r="C50" s="658" t="s">
        <v>90</v>
      </c>
      <c r="D50" s="659">
        <v>133357.80451800997</v>
      </c>
    </row>
    <row r="51" spans="1:4" ht="16.5" thickTop="1" thickBot="1">
      <c r="A51" s="656" t="s">
        <v>46</v>
      </c>
      <c r="B51" s="657" t="s">
        <v>1882</v>
      </c>
      <c r="C51" s="658" t="s">
        <v>47</v>
      </c>
      <c r="D51" s="659">
        <f>$D$6*1.85</f>
        <v>54131</v>
      </c>
    </row>
    <row r="52" spans="1:4" ht="16.5" thickTop="1" thickBot="1">
      <c r="A52" s="656" t="s">
        <v>48</v>
      </c>
      <c r="B52" s="657" t="s">
        <v>1882</v>
      </c>
      <c r="C52" s="658" t="s">
        <v>49</v>
      </c>
      <c r="D52" s="659">
        <f>D51*2</f>
        <v>108262</v>
      </c>
    </row>
    <row r="53" spans="1:4" ht="16.5" thickTop="1" thickBot="1">
      <c r="A53" s="656" t="s">
        <v>50</v>
      </c>
      <c r="B53" s="657" t="s">
        <v>1882</v>
      </c>
      <c r="C53" s="658" t="s">
        <v>51</v>
      </c>
      <c r="D53" s="659">
        <v>106686.24361440798</v>
      </c>
    </row>
    <row r="54" spans="1:4" ht="16.5" thickTop="1" thickBot="1">
      <c r="A54" s="656" t="s">
        <v>68</v>
      </c>
      <c r="B54" s="657" t="s">
        <v>1882</v>
      </c>
      <c r="C54" s="658" t="s">
        <v>69</v>
      </c>
      <c r="D54" s="659">
        <v>213372.48722881597</v>
      </c>
    </row>
    <row r="55" spans="1:4" ht="46.5" thickTop="1" thickBot="1">
      <c r="A55" s="656" t="s">
        <v>29</v>
      </c>
      <c r="B55" s="657" t="s">
        <v>1882</v>
      </c>
      <c r="C55" s="658" t="s">
        <v>1883</v>
      </c>
      <c r="D55" s="660">
        <v>800146.82710805978</v>
      </c>
    </row>
    <row r="56" spans="1:4" ht="16.5" thickTop="1" thickBot="1">
      <c r="A56" s="656" t="s">
        <v>52</v>
      </c>
      <c r="B56" s="657" t="s">
        <v>1882</v>
      </c>
      <c r="C56" s="658" t="s">
        <v>53</v>
      </c>
      <c r="D56" s="659">
        <v>80014.682710805981</v>
      </c>
    </row>
    <row r="57" spans="1:4" ht="16.5" thickTop="1" thickBot="1">
      <c r="A57" s="656" t="s">
        <v>54</v>
      </c>
      <c r="B57" s="657" t="s">
        <v>1882</v>
      </c>
      <c r="C57" s="658" t="s">
        <v>55</v>
      </c>
      <c r="D57" s="659">
        <v>160029.36542161196</v>
      </c>
    </row>
    <row r="58" spans="1:4" ht="16.5" thickTop="1" thickBot="1">
      <c r="A58" s="656" t="s">
        <v>56</v>
      </c>
      <c r="B58" s="657" t="s">
        <v>1882</v>
      </c>
      <c r="C58" s="658" t="s">
        <v>57</v>
      </c>
      <c r="D58" s="659">
        <v>106686.24361440798</v>
      </c>
    </row>
    <row r="59" spans="1:4" ht="16.5" thickTop="1" thickBot="1">
      <c r="A59" s="656" t="s">
        <v>2</v>
      </c>
      <c r="B59" s="657" t="s">
        <v>1882</v>
      </c>
      <c r="C59" s="658" t="s">
        <v>3</v>
      </c>
      <c r="D59" s="659">
        <v>213372.48722881597</v>
      </c>
    </row>
    <row r="60" spans="1:4" ht="16.5" thickTop="1" thickBot="1">
      <c r="A60" s="656" t="s">
        <v>58</v>
      </c>
      <c r="B60" s="657" t="s">
        <v>1882</v>
      </c>
      <c r="C60" s="658" t="s">
        <v>59</v>
      </c>
      <c r="D60" s="659">
        <v>133357.80451800997</v>
      </c>
    </row>
    <row r="61" spans="1:4" ht="16.5" thickTop="1" thickBot="1">
      <c r="A61" s="656" t="s">
        <v>86</v>
      </c>
      <c r="B61" s="657" t="s">
        <v>1882</v>
      </c>
      <c r="C61" s="658" t="s">
        <v>87</v>
      </c>
      <c r="D61" s="659">
        <v>160029.36542161196</v>
      </c>
    </row>
    <row r="62" spans="1:4" ht="16.5" thickTop="1" thickBot="1">
      <c r="A62" s="656" t="s">
        <v>88</v>
      </c>
      <c r="B62" s="657" t="s">
        <v>1882</v>
      </c>
      <c r="C62" s="658" t="s">
        <v>87</v>
      </c>
      <c r="D62" s="659">
        <v>160029.36542161196</v>
      </c>
    </row>
    <row r="63" spans="1:4" ht="16.5" thickTop="1" thickBot="1">
      <c r="A63" s="656" t="s">
        <v>60</v>
      </c>
      <c r="B63" s="657" t="s">
        <v>1882</v>
      </c>
      <c r="C63" s="658" t="s">
        <v>61</v>
      </c>
      <c r="D63" s="659">
        <v>160029.36542161196</v>
      </c>
    </row>
    <row r="64" spans="1:4" ht="17.25" customHeight="1" thickTop="1" thickBot="1">
      <c r="A64" s="656" t="s">
        <v>6</v>
      </c>
      <c r="B64" s="657" t="s">
        <v>1882</v>
      </c>
      <c r="C64" s="658" t="s">
        <v>2224</v>
      </c>
      <c r="D64" s="659">
        <f>$D$6*1.85</f>
        <v>54131</v>
      </c>
    </row>
    <row r="65" spans="1:4" ht="16.5" thickTop="1" thickBot="1">
      <c r="A65" s="656" t="s">
        <v>91</v>
      </c>
      <c r="B65" s="657" t="s">
        <v>92</v>
      </c>
      <c r="C65" s="658" t="s">
        <v>93</v>
      </c>
      <c r="D65" s="659">
        <v>533431.21807203989</v>
      </c>
    </row>
    <row r="66" spans="1:4" ht="16.5" thickTop="1" thickBot="1">
      <c r="A66" s="656" t="s">
        <v>94</v>
      </c>
      <c r="B66" s="657" t="s">
        <v>92</v>
      </c>
      <c r="C66" s="658" t="s">
        <v>95</v>
      </c>
      <c r="D66" s="659">
        <v>266715.60903601995</v>
      </c>
    </row>
    <row r="67" spans="1:4" ht="16.5" thickTop="1" thickBot="1">
      <c r="A67" s="656" t="s">
        <v>2228</v>
      </c>
      <c r="B67" s="657" t="s">
        <v>1882</v>
      </c>
      <c r="C67" s="658" t="s">
        <v>2227</v>
      </c>
      <c r="D67" s="659">
        <f>$D$6*1.85</f>
        <v>54131</v>
      </c>
    </row>
    <row r="68" spans="1:4" ht="15.75" thickTop="1">
      <c r="A68" s="3"/>
      <c r="B68" s="4"/>
      <c r="C68" s="5"/>
      <c r="D68" s="183"/>
    </row>
    <row r="69" spans="1:4">
      <c r="A69" s="3"/>
      <c r="B69" s="4"/>
      <c r="C69" s="5"/>
      <c r="D69" s="183"/>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activeCell="C6" sqref="C6"/>
    </sheetView>
  </sheetViews>
  <sheetFormatPr baseColWidth="10" defaultRowHeight="15"/>
  <cols>
    <col min="1" max="1" width="11.5703125" customWidth="1"/>
    <col min="2" max="2" width="9.140625" style="6" customWidth="1"/>
    <col min="3" max="3" width="89.7109375" style="7" customWidth="1"/>
    <col min="4" max="4" width="17.140625" style="182" customWidth="1"/>
  </cols>
  <sheetData>
    <row r="1" spans="1:4" ht="15.75" customHeight="1" thickTop="1">
      <c r="A1" s="679" t="s">
        <v>1850</v>
      </c>
      <c r="B1" s="680"/>
      <c r="C1" s="680"/>
      <c r="D1" s="681"/>
    </row>
    <row r="2" spans="1:4" ht="89.25" customHeight="1" thickBot="1">
      <c r="A2" s="682"/>
      <c r="B2" s="683"/>
      <c r="C2" s="683"/>
      <c r="D2" s="684"/>
    </row>
    <row r="3" spans="1:4" ht="38.25" customHeight="1" thickTop="1" thickBot="1">
      <c r="A3" s="676" t="s">
        <v>110</v>
      </c>
      <c r="B3" s="677"/>
      <c r="C3" s="677"/>
      <c r="D3" s="678"/>
    </row>
    <row r="4" spans="1:4" ht="16.5" customHeight="1" thickTop="1" thickBot="1">
      <c r="A4" s="8"/>
      <c r="B4" s="8"/>
      <c r="C4" s="9"/>
      <c r="D4" s="184"/>
    </row>
    <row r="5" spans="1:4" ht="16.5" thickTop="1" thickBot="1">
      <c r="A5" s="8"/>
      <c r="B5" s="8"/>
      <c r="C5" s="9"/>
      <c r="D5" s="184"/>
    </row>
    <row r="6" spans="1:4" ht="16.5" thickTop="1" thickBot="1">
      <c r="A6" s="10"/>
      <c r="B6" s="8"/>
      <c r="C6" s="11" t="s">
        <v>111</v>
      </c>
      <c r="D6" s="185" t="s">
        <v>1846</v>
      </c>
    </row>
    <row r="7" spans="1:4" ht="30" customHeight="1" thickTop="1" thickBot="1">
      <c r="A7" s="10" t="s">
        <v>115</v>
      </c>
      <c r="B7" s="8" t="s">
        <v>92</v>
      </c>
      <c r="C7" s="11" t="s">
        <v>116</v>
      </c>
      <c r="D7" s="646">
        <v>82512.248565299335</v>
      </c>
    </row>
    <row r="8" spans="1:4" ht="30" customHeight="1" thickTop="1" thickBot="1">
      <c r="A8" s="10" t="s">
        <v>112</v>
      </c>
      <c r="B8" s="8" t="s">
        <v>113</v>
      </c>
      <c r="C8" s="11" t="s">
        <v>114</v>
      </c>
      <c r="D8" s="646">
        <v>3855.7125497803431</v>
      </c>
    </row>
    <row r="9" spans="1:4" ht="30" customHeight="1" thickTop="1" thickBot="1">
      <c r="A9" s="10" t="s">
        <v>117</v>
      </c>
      <c r="B9" s="8" t="s">
        <v>113</v>
      </c>
      <c r="C9" s="11" t="s">
        <v>118</v>
      </c>
      <c r="D9" s="646">
        <v>65600.664909457235</v>
      </c>
    </row>
    <row r="10" spans="1:4" ht="30" customHeight="1" thickTop="1" thickBot="1">
      <c r="A10" s="10" t="s">
        <v>119</v>
      </c>
      <c r="B10" s="8" t="s">
        <v>113</v>
      </c>
      <c r="C10" s="11" t="s">
        <v>120</v>
      </c>
      <c r="D10" s="646">
        <v>81376.999948791621</v>
      </c>
    </row>
    <row r="11" spans="1:4" ht="30" customHeight="1" thickTop="1" thickBot="1">
      <c r="A11" s="10" t="s">
        <v>123</v>
      </c>
      <c r="B11" s="8" t="s">
        <v>113</v>
      </c>
      <c r="C11" s="11" t="s">
        <v>124</v>
      </c>
      <c r="D11" s="646">
        <v>27948.732194590568</v>
      </c>
    </row>
    <row r="12" spans="1:4" ht="30" customHeight="1" thickTop="1" thickBot="1">
      <c r="A12" s="10" t="s">
        <v>121</v>
      </c>
      <c r="B12" s="8" t="s">
        <v>113</v>
      </c>
      <c r="C12" s="11" t="s">
        <v>122</v>
      </c>
      <c r="D12" s="646">
        <v>66955.221795671823</v>
      </c>
    </row>
    <row r="13" spans="1:4" ht="30" customHeight="1" thickTop="1" thickBot="1">
      <c r="A13" s="10" t="s">
        <v>125</v>
      </c>
      <c r="B13" s="8" t="s">
        <v>113</v>
      </c>
      <c r="C13" s="11" t="s">
        <v>126</v>
      </c>
      <c r="D13" s="646">
        <v>53767.043971363193</v>
      </c>
    </row>
    <row r="14" spans="1:4" ht="30" customHeight="1" thickTop="1" thickBot="1">
      <c r="A14" s="10" t="s">
        <v>131</v>
      </c>
      <c r="B14" s="8" t="s">
        <v>113</v>
      </c>
      <c r="C14" s="11" t="s">
        <v>132</v>
      </c>
      <c r="D14" s="646">
        <v>343801.0356887473</v>
      </c>
    </row>
    <row r="15" spans="1:4" ht="30" customHeight="1" thickTop="1" thickBot="1">
      <c r="A15" s="10" t="s">
        <v>129</v>
      </c>
      <c r="B15" s="8" t="s">
        <v>113</v>
      </c>
      <c r="C15" s="11" t="s">
        <v>130</v>
      </c>
      <c r="D15" s="646">
        <v>315150.9493813517</v>
      </c>
    </row>
    <row r="16" spans="1:4" ht="30" customHeight="1" thickTop="1" thickBot="1">
      <c r="A16" s="10" t="s">
        <v>127</v>
      </c>
      <c r="B16" s="8" t="s">
        <v>113</v>
      </c>
      <c r="C16" s="11" t="s">
        <v>128</v>
      </c>
      <c r="D16" s="646">
        <v>286500.8630739561</v>
      </c>
    </row>
    <row r="17" spans="1:4" ht="30" customHeight="1" thickTop="1" thickBot="1">
      <c r="A17" s="10" t="s">
        <v>1711</v>
      </c>
      <c r="B17" s="8" t="s">
        <v>113</v>
      </c>
      <c r="C17" s="11" t="s">
        <v>1712</v>
      </c>
      <c r="D17" s="646">
        <v>64604.289125348594</v>
      </c>
    </row>
    <row r="18" spans="1:4" ht="30" customHeight="1" thickTop="1" thickBot="1">
      <c r="A18" s="10" t="s">
        <v>133</v>
      </c>
      <c r="B18" s="8" t="s">
        <v>113</v>
      </c>
      <c r="C18" s="11" t="s">
        <v>134</v>
      </c>
      <c r="D18" s="646">
        <v>84055.915215541827</v>
      </c>
    </row>
    <row r="19" spans="1:4" ht="30" customHeight="1" thickTop="1" thickBot="1">
      <c r="A19" s="10" t="s">
        <v>146</v>
      </c>
      <c r="B19" s="8" t="s">
        <v>113</v>
      </c>
      <c r="C19" s="11" t="s">
        <v>147</v>
      </c>
      <c r="D19" s="646">
        <v>229200.69045916491</v>
      </c>
    </row>
    <row r="20" spans="1:4" ht="30" customHeight="1" thickTop="1" thickBot="1">
      <c r="A20" s="10" t="s">
        <v>135</v>
      </c>
      <c r="B20" s="8" t="s">
        <v>113</v>
      </c>
      <c r="C20" s="11" t="s">
        <v>1884</v>
      </c>
      <c r="D20" s="646">
        <v>59676.983774852757</v>
      </c>
    </row>
    <row r="21" spans="1:4" ht="30" customHeight="1" thickTop="1" thickBot="1">
      <c r="A21" s="10" t="s">
        <v>136</v>
      </c>
      <c r="B21" s="8" t="s">
        <v>113</v>
      </c>
      <c r="C21" s="11" t="s">
        <v>137</v>
      </c>
      <c r="D21" s="646">
        <v>159760.90327420403</v>
      </c>
    </row>
    <row r="22" spans="1:4" ht="30" customHeight="1" thickTop="1" thickBot="1">
      <c r="A22" s="10" t="s">
        <v>138</v>
      </c>
      <c r="B22" s="8" t="s">
        <v>113</v>
      </c>
      <c r="C22" s="11" t="s">
        <v>139</v>
      </c>
      <c r="D22" s="646">
        <v>60495.230239791985</v>
      </c>
    </row>
    <row r="23" spans="1:4" ht="30" customHeight="1" thickTop="1" thickBot="1">
      <c r="A23" s="10" t="s">
        <v>143</v>
      </c>
      <c r="B23" s="8" t="s">
        <v>144</v>
      </c>
      <c r="C23" s="11" t="s">
        <v>145</v>
      </c>
      <c r="D23" s="646">
        <v>35739.657201434289</v>
      </c>
    </row>
    <row r="24" spans="1:4" ht="30" customHeight="1" thickTop="1" thickBot="1">
      <c r="A24" s="10" t="s">
        <v>140</v>
      </c>
      <c r="B24" s="8" t="s">
        <v>998</v>
      </c>
      <c r="C24" s="11" t="s">
        <v>142</v>
      </c>
      <c r="D24" s="646">
        <v>37815.335226157447</v>
      </c>
    </row>
    <row r="25" spans="1:4" ht="30" customHeight="1" thickTop="1" thickBot="1">
      <c r="A25" s="10" t="s">
        <v>148</v>
      </c>
      <c r="B25" s="8" t="s">
        <v>113</v>
      </c>
      <c r="C25" s="11" t="s">
        <v>149</v>
      </c>
      <c r="D25" s="646">
        <v>214206.25276557464</v>
      </c>
    </row>
    <row r="26" spans="1:4" ht="30" customHeight="1" thickTop="1" thickBot="1">
      <c r="A26" s="10" t="s">
        <v>150</v>
      </c>
      <c r="B26" s="8" t="s">
        <v>113</v>
      </c>
      <c r="C26" s="11" t="s">
        <v>151</v>
      </c>
      <c r="D26" s="646">
        <v>284819.49982077064</v>
      </c>
    </row>
    <row r="27" spans="1:4" ht="30" customHeight="1" thickTop="1" thickBot="1">
      <c r="A27" s="10" t="s">
        <v>152</v>
      </c>
      <c r="B27" s="8" t="s">
        <v>113</v>
      </c>
      <c r="C27" s="11" t="s">
        <v>153</v>
      </c>
      <c r="D27" s="646">
        <v>241978.6289522633</v>
      </c>
    </row>
    <row r="28" spans="1:4" ht="30" customHeight="1" thickTop="1" thickBot="1">
      <c r="A28" s="10" t="s">
        <v>154</v>
      </c>
      <c r="B28" s="8" t="s">
        <v>113</v>
      </c>
      <c r="C28" s="11" t="s">
        <v>155</v>
      </c>
      <c r="D28" s="646">
        <v>286500.8630739561</v>
      </c>
    </row>
    <row r="29" spans="1:4" ht="30" customHeight="1" thickTop="1" thickBot="1">
      <c r="A29" s="10" t="s">
        <v>156</v>
      </c>
      <c r="B29" s="8" t="s">
        <v>113</v>
      </c>
      <c r="C29" s="11" t="s">
        <v>157</v>
      </c>
      <c r="D29" s="646">
        <v>2057.0761968710053</v>
      </c>
    </row>
    <row r="30" spans="1:4" ht="30" customHeight="1" thickTop="1" thickBot="1">
      <c r="A30" s="10" t="s">
        <v>166</v>
      </c>
      <c r="B30" s="8" t="s">
        <v>113</v>
      </c>
      <c r="C30" s="11" t="s">
        <v>167</v>
      </c>
      <c r="D30" s="646">
        <v>223786.74985917695</v>
      </c>
    </row>
    <row r="31" spans="1:4" ht="30" customHeight="1" thickTop="1" thickBot="1">
      <c r="A31" s="10" t="s">
        <v>162</v>
      </c>
      <c r="B31" s="8" t="s">
        <v>113</v>
      </c>
      <c r="C31" s="11" t="s">
        <v>163</v>
      </c>
      <c r="D31" s="646">
        <v>55644.197626223759</v>
      </c>
    </row>
    <row r="32" spans="1:4" ht="30" customHeight="1" thickTop="1" thickBot="1">
      <c r="A32" s="10" t="s">
        <v>164</v>
      </c>
      <c r="B32" s="8" t="s">
        <v>113</v>
      </c>
      <c r="C32" s="11" t="s">
        <v>165</v>
      </c>
      <c r="D32" s="646">
        <v>60495.230239791985</v>
      </c>
    </row>
    <row r="33" spans="1:4" ht="30" customHeight="1" thickTop="1" thickBot="1">
      <c r="A33" s="10" t="s">
        <v>171</v>
      </c>
      <c r="B33" s="8" t="s">
        <v>113</v>
      </c>
      <c r="C33" s="11" t="s">
        <v>172</v>
      </c>
      <c r="D33" s="646">
        <v>55644.197626223759</v>
      </c>
    </row>
    <row r="34" spans="1:4" ht="30" customHeight="1" thickTop="1" thickBot="1">
      <c r="A34" s="10" t="s">
        <v>160</v>
      </c>
      <c r="B34" s="8" t="s">
        <v>113</v>
      </c>
      <c r="C34" s="11" t="s">
        <v>161</v>
      </c>
      <c r="D34" s="646">
        <v>17404.258037202941</v>
      </c>
    </row>
    <row r="35" spans="1:4" ht="30" customHeight="1" thickTop="1" thickBot="1">
      <c r="A35" s="10" t="s">
        <v>173</v>
      </c>
      <c r="B35" s="8" t="s">
        <v>113</v>
      </c>
      <c r="C35" s="11" t="s">
        <v>1886</v>
      </c>
      <c r="D35" s="646">
        <v>148980.44879845719</v>
      </c>
    </row>
    <row r="36" spans="1:4" ht="30" customHeight="1" thickTop="1" thickBot="1">
      <c r="A36" s="10" t="s">
        <v>170</v>
      </c>
      <c r="B36" s="8" t="s">
        <v>113</v>
      </c>
      <c r="C36" s="11" t="s">
        <v>1885</v>
      </c>
      <c r="D36" s="646">
        <v>85950.258922186826</v>
      </c>
    </row>
    <row r="37" spans="1:4" ht="30" customHeight="1" thickTop="1" thickBot="1">
      <c r="A37" s="10" t="s">
        <v>168</v>
      </c>
      <c r="B37" s="8" t="s">
        <v>113</v>
      </c>
      <c r="C37" s="11" t="s">
        <v>169</v>
      </c>
      <c r="D37" s="646">
        <v>126060.37975254067</v>
      </c>
    </row>
    <row r="38" spans="1:4" ht="30" customHeight="1" thickTop="1" thickBot="1">
      <c r="A38" s="10" t="s">
        <v>174</v>
      </c>
      <c r="B38" s="8" t="s">
        <v>113</v>
      </c>
      <c r="C38" s="11" t="s">
        <v>175</v>
      </c>
      <c r="D38" s="646">
        <v>203495.94012729594</v>
      </c>
    </row>
    <row r="39" spans="1:4" ht="30" customHeight="1" thickTop="1" thickBot="1">
      <c r="A39" s="10" t="s">
        <v>176</v>
      </c>
      <c r="B39" s="8" t="s">
        <v>113</v>
      </c>
      <c r="C39" s="11" t="s">
        <v>177</v>
      </c>
      <c r="D39" s="646">
        <v>108890.95603024466</v>
      </c>
    </row>
    <row r="40" spans="1:4" ht="30" customHeight="1" thickTop="1" thickBot="1">
      <c r="A40" s="10" t="s">
        <v>180</v>
      </c>
      <c r="B40" s="8" t="s">
        <v>113</v>
      </c>
      <c r="C40" s="11" t="s">
        <v>181</v>
      </c>
      <c r="D40" s="646">
        <v>217780.76605703699</v>
      </c>
    </row>
    <row r="41" spans="1:4" ht="30" customHeight="1" thickTop="1" thickBot="1">
      <c r="A41" s="10" t="s">
        <v>178</v>
      </c>
      <c r="B41" s="8" t="s">
        <v>113</v>
      </c>
      <c r="C41" s="11" t="s">
        <v>179</v>
      </c>
      <c r="D41" s="646">
        <v>160654.68957418099</v>
      </c>
    </row>
    <row r="42" spans="1:4" ht="30" customHeight="1" thickTop="1" thickBot="1">
      <c r="A42" s="10" t="s">
        <v>182</v>
      </c>
      <c r="B42" s="8" t="s">
        <v>113</v>
      </c>
      <c r="C42" s="11" t="s">
        <v>183</v>
      </c>
      <c r="D42" s="646">
        <v>286500.8630739561</v>
      </c>
    </row>
    <row r="43" spans="1:4" ht="30" customHeight="1" thickTop="1" thickBot="1">
      <c r="A43" s="10" t="s">
        <v>1672</v>
      </c>
      <c r="B43" s="8" t="s">
        <v>113</v>
      </c>
      <c r="C43" s="11" t="s">
        <v>1671</v>
      </c>
      <c r="D43" s="646">
        <v>8537.9178416578488</v>
      </c>
    </row>
    <row r="44" spans="1:4" ht="30" customHeight="1" thickTop="1" thickBot="1">
      <c r="A44" s="10" t="s">
        <v>184</v>
      </c>
      <c r="B44" s="8" t="s">
        <v>113</v>
      </c>
      <c r="C44" s="11" t="s">
        <v>185</v>
      </c>
      <c r="D44" s="646">
        <v>72593.588685679017</v>
      </c>
    </row>
    <row r="45" spans="1:4" ht="30" customHeight="1" thickTop="1" thickBot="1">
      <c r="A45" s="10" t="s">
        <v>1603</v>
      </c>
      <c r="B45" s="8" t="s">
        <v>113</v>
      </c>
      <c r="C45" s="11" t="s">
        <v>1604</v>
      </c>
      <c r="D45" s="646">
        <v>3445.3244220466572</v>
      </c>
    </row>
    <row r="46" spans="1:4" ht="30" customHeight="1" thickTop="1" thickBot="1">
      <c r="A46" s="10" t="s">
        <v>188</v>
      </c>
      <c r="B46" s="8" t="s">
        <v>113</v>
      </c>
      <c r="C46" s="11" t="s">
        <v>189</v>
      </c>
      <c r="D46" s="646">
        <v>3430.6308424746908</v>
      </c>
    </row>
    <row r="47" spans="1:4" ht="30" customHeight="1" thickTop="1" thickBot="1">
      <c r="A47" s="10" t="s">
        <v>186</v>
      </c>
      <c r="B47" s="8" t="s">
        <v>113</v>
      </c>
      <c r="C47" s="11" t="s">
        <v>187</v>
      </c>
      <c r="D47" s="646">
        <v>5444.6624018574621</v>
      </c>
    </row>
    <row r="48" spans="1:4" ht="30" customHeight="1" thickTop="1" thickBot="1">
      <c r="A48" s="10" t="s">
        <v>190</v>
      </c>
      <c r="B48" s="8" t="s">
        <v>113</v>
      </c>
      <c r="C48" s="11" t="s">
        <v>191</v>
      </c>
      <c r="D48" s="646">
        <v>6049.7522246696581</v>
      </c>
    </row>
    <row r="49" spans="1:4" ht="30" customHeight="1" thickTop="1" thickBot="1">
      <c r="A49" s="10" t="s">
        <v>201</v>
      </c>
      <c r="B49" s="8" t="s">
        <v>113</v>
      </c>
      <c r="C49" s="11" t="s">
        <v>1888</v>
      </c>
      <c r="D49" s="646">
        <v>119933.68550837485</v>
      </c>
    </row>
    <row r="50" spans="1:4" ht="30" customHeight="1" thickTop="1" thickBot="1">
      <c r="A50" s="10" t="s">
        <v>192</v>
      </c>
      <c r="B50" s="8" t="s">
        <v>113</v>
      </c>
      <c r="C50" s="11" t="s">
        <v>193</v>
      </c>
      <c r="D50" s="646">
        <v>33004.899426119744</v>
      </c>
    </row>
    <row r="51" spans="1:4" ht="30" customHeight="1" thickTop="1" thickBot="1">
      <c r="A51" s="10" t="s">
        <v>194</v>
      </c>
      <c r="B51" s="8" t="s">
        <v>113</v>
      </c>
      <c r="C51" s="11" t="s">
        <v>1887</v>
      </c>
      <c r="D51" s="646">
        <v>6211.9813302016655</v>
      </c>
    </row>
    <row r="52" spans="1:4" ht="30" customHeight="1" thickTop="1" thickBot="1">
      <c r="A52" s="10" t="s">
        <v>224</v>
      </c>
      <c r="B52" s="8" t="s">
        <v>92</v>
      </c>
      <c r="C52" s="11" t="s">
        <v>1891</v>
      </c>
      <c r="D52" s="646">
        <v>223909.20460021202</v>
      </c>
    </row>
    <row r="53" spans="1:4" ht="30" customHeight="1" thickTop="1" thickBot="1">
      <c r="A53" s="10" t="s">
        <v>195</v>
      </c>
      <c r="B53" s="8" t="s">
        <v>113</v>
      </c>
      <c r="C53" s="11" t="s">
        <v>196</v>
      </c>
      <c r="D53" s="646">
        <v>40110.120830353844</v>
      </c>
    </row>
    <row r="54" spans="1:4" ht="30" customHeight="1" thickTop="1" thickBot="1">
      <c r="A54" s="10" t="s">
        <v>214</v>
      </c>
      <c r="B54" s="8" t="s">
        <v>113</v>
      </c>
      <c r="C54" s="11" t="s">
        <v>215</v>
      </c>
      <c r="D54" s="646">
        <v>14782.141483596053</v>
      </c>
    </row>
    <row r="55" spans="1:4" ht="30" customHeight="1" thickTop="1" thickBot="1">
      <c r="A55" s="10" t="s">
        <v>197</v>
      </c>
      <c r="B55" s="8" t="s">
        <v>113</v>
      </c>
      <c r="C55" s="11" t="s">
        <v>198</v>
      </c>
      <c r="D55" s="646">
        <v>149756.29313566143</v>
      </c>
    </row>
    <row r="56" spans="1:4" ht="30" customHeight="1" thickTop="1" thickBot="1">
      <c r="A56" s="10" t="s">
        <v>199</v>
      </c>
      <c r="B56" s="8" t="s">
        <v>113</v>
      </c>
      <c r="C56" s="11" t="s">
        <v>200</v>
      </c>
      <c r="D56" s="646">
        <v>57300.172614791227</v>
      </c>
    </row>
    <row r="57" spans="1:4" ht="30" customHeight="1" thickTop="1" thickBot="1">
      <c r="A57" s="10" t="s">
        <v>202</v>
      </c>
      <c r="B57" s="8" t="s">
        <v>113</v>
      </c>
      <c r="C57" s="11" t="s">
        <v>203</v>
      </c>
      <c r="D57" s="646">
        <v>95619.484756533435</v>
      </c>
    </row>
    <row r="58" spans="1:4" ht="30" customHeight="1" thickTop="1" thickBot="1">
      <c r="A58" s="10" t="s">
        <v>212</v>
      </c>
      <c r="B58" s="8" t="s">
        <v>113</v>
      </c>
      <c r="C58" s="11" t="s">
        <v>213</v>
      </c>
      <c r="D58" s="646">
        <v>43548.131187241335</v>
      </c>
    </row>
    <row r="59" spans="1:4" ht="30" customHeight="1" thickTop="1" thickBot="1">
      <c r="A59" s="10" t="s">
        <v>206</v>
      </c>
      <c r="B59" s="8" t="s">
        <v>113</v>
      </c>
      <c r="C59" s="11" t="s">
        <v>207</v>
      </c>
      <c r="D59" s="646">
        <v>10343.707502669778</v>
      </c>
    </row>
    <row r="60" spans="1:4" ht="30" customHeight="1" thickTop="1" thickBot="1">
      <c r="A60" s="10" t="s">
        <v>204</v>
      </c>
      <c r="B60" s="8" t="s">
        <v>113</v>
      </c>
      <c r="C60" s="11" t="s">
        <v>205</v>
      </c>
      <c r="D60" s="646">
        <v>28650.086307395613</v>
      </c>
    </row>
    <row r="61" spans="1:4" ht="30" customHeight="1" thickTop="1" thickBot="1">
      <c r="A61" s="10" t="s">
        <v>208</v>
      </c>
      <c r="B61" s="8" t="s">
        <v>113</v>
      </c>
      <c r="C61" s="11" t="s">
        <v>209</v>
      </c>
      <c r="D61" s="646">
        <v>34380.103568874729</v>
      </c>
    </row>
    <row r="62" spans="1:4" ht="30" customHeight="1" thickTop="1" thickBot="1">
      <c r="A62" s="10" t="s">
        <v>210</v>
      </c>
      <c r="B62" s="8" t="s">
        <v>113</v>
      </c>
      <c r="C62" s="11" t="s">
        <v>211</v>
      </c>
      <c r="D62" s="646">
        <v>40110.120830353844</v>
      </c>
    </row>
    <row r="63" spans="1:4" ht="30" customHeight="1" thickTop="1" thickBot="1">
      <c r="A63" s="10" t="s">
        <v>217</v>
      </c>
      <c r="B63" s="8" t="s">
        <v>113</v>
      </c>
      <c r="C63" s="11" t="s">
        <v>218</v>
      </c>
      <c r="D63" s="646">
        <v>20628.062141324834</v>
      </c>
    </row>
    <row r="64" spans="1:4" ht="30" customHeight="1" thickTop="1" thickBot="1">
      <c r="A64" s="10" t="s">
        <v>219</v>
      </c>
      <c r="B64" s="8" t="s">
        <v>113</v>
      </c>
      <c r="C64" s="11" t="s">
        <v>220</v>
      </c>
      <c r="D64" s="646">
        <v>16856.442225454171</v>
      </c>
    </row>
    <row r="65" spans="1:4" ht="30" customHeight="1" thickTop="1" thickBot="1">
      <c r="A65" s="10" t="s">
        <v>216</v>
      </c>
      <c r="B65" s="8" t="s">
        <v>113</v>
      </c>
      <c r="C65" s="11" t="s">
        <v>1889</v>
      </c>
      <c r="D65" s="646">
        <v>19278.562748901724</v>
      </c>
    </row>
    <row r="66" spans="1:4" ht="30" customHeight="1" thickTop="1" thickBot="1">
      <c r="A66" s="10" t="s">
        <v>221</v>
      </c>
      <c r="B66" s="8" t="s">
        <v>113</v>
      </c>
      <c r="C66" s="11" t="s">
        <v>1890</v>
      </c>
      <c r="D66" s="646">
        <v>213614.62486557799</v>
      </c>
    </row>
    <row r="67" spans="1:4" ht="30" customHeight="1" thickTop="1" thickBot="1">
      <c r="A67" s="10" t="s">
        <v>222</v>
      </c>
      <c r="B67" s="8" t="s">
        <v>113</v>
      </c>
      <c r="C67" s="11" t="s">
        <v>223</v>
      </c>
      <c r="D67" s="646">
        <v>74972.188467951128</v>
      </c>
    </row>
    <row r="68" spans="1:4" ht="30" customHeight="1" thickTop="1" thickBot="1">
      <c r="A68" s="10" t="s">
        <v>225</v>
      </c>
      <c r="B68" s="8" t="s">
        <v>113</v>
      </c>
      <c r="C68" s="11" t="s">
        <v>226</v>
      </c>
      <c r="D68" s="646">
        <v>120989.31447613165</v>
      </c>
    </row>
    <row r="69" spans="1:4" ht="30" customHeight="1" thickTop="1" thickBot="1">
      <c r="A69" s="10" t="s">
        <v>227</v>
      </c>
      <c r="B69" s="8" t="s">
        <v>113</v>
      </c>
      <c r="C69" s="11" t="s">
        <v>1892</v>
      </c>
      <c r="D69" s="646">
        <v>26198.784922934839</v>
      </c>
    </row>
    <row r="70" spans="1:4" ht="30" customHeight="1" thickTop="1" thickBot="1">
      <c r="A70" s="10" t="s">
        <v>232</v>
      </c>
      <c r="B70" s="8" t="s">
        <v>233</v>
      </c>
      <c r="C70" s="11" t="s">
        <v>1895</v>
      </c>
      <c r="D70" s="646">
        <v>15472.192609445927</v>
      </c>
    </row>
    <row r="71" spans="1:4" ht="30" customHeight="1" thickTop="1" thickBot="1">
      <c r="A71" s="10" t="s">
        <v>228</v>
      </c>
      <c r="B71" s="8" t="s">
        <v>113</v>
      </c>
      <c r="C71" s="11" t="s">
        <v>1893</v>
      </c>
      <c r="D71" s="646">
        <v>6589.51985070099</v>
      </c>
    </row>
    <row r="72" spans="1:4" ht="30" customHeight="1" thickTop="1" thickBot="1">
      <c r="A72" s="10" t="s">
        <v>229</v>
      </c>
      <c r="B72" s="8" t="s">
        <v>113</v>
      </c>
      <c r="C72" s="11" t="s">
        <v>1894</v>
      </c>
      <c r="D72" s="646">
        <v>15472.192609445927</v>
      </c>
    </row>
    <row r="73" spans="1:4" ht="30" customHeight="1" thickTop="1" thickBot="1">
      <c r="A73" s="10" t="s">
        <v>230</v>
      </c>
      <c r="B73" s="8" t="s">
        <v>113</v>
      </c>
      <c r="C73" s="11" t="s">
        <v>231</v>
      </c>
      <c r="D73" s="646">
        <v>15472.192609445927</v>
      </c>
    </row>
    <row r="74" spans="1:4" ht="30" customHeight="1" thickTop="1" thickBot="1">
      <c r="A74" s="10" t="s">
        <v>234</v>
      </c>
      <c r="B74" s="8" t="s">
        <v>113</v>
      </c>
      <c r="C74" s="11" t="s">
        <v>235</v>
      </c>
      <c r="D74" s="646">
        <v>18164.154718888818</v>
      </c>
    </row>
    <row r="75" spans="1:4" ht="30" customHeight="1" thickTop="1" thickBot="1">
      <c r="A75" s="10" t="s">
        <v>236</v>
      </c>
      <c r="B75" s="8" t="s">
        <v>113</v>
      </c>
      <c r="C75" s="11" t="s">
        <v>237</v>
      </c>
      <c r="D75" s="646">
        <v>366458.66994408815</v>
      </c>
    </row>
    <row r="76" spans="1:4" ht="30" customHeight="1" thickTop="1" thickBot="1">
      <c r="A76" s="10" t="s">
        <v>238</v>
      </c>
      <c r="B76" s="8" t="s">
        <v>113</v>
      </c>
      <c r="C76" s="11" t="s">
        <v>239</v>
      </c>
      <c r="D76" s="646">
        <v>486056.73622913269</v>
      </c>
    </row>
    <row r="77" spans="1:4" ht="30" customHeight="1" thickTop="1" thickBot="1">
      <c r="A77" s="10" t="s">
        <v>240</v>
      </c>
      <c r="B77" s="8" t="s">
        <v>113</v>
      </c>
      <c r="C77" s="11" t="s">
        <v>1896</v>
      </c>
      <c r="D77" s="646">
        <v>166773.29839880212</v>
      </c>
    </row>
    <row r="78" spans="1:4" ht="30" customHeight="1" thickTop="1" thickBot="1">
      <c r="A78" s="10" t="s">
        <v>241</v>
      </c>
      <c r="B78" s="8" t="s">
        <v>113</v>
      </c>
      <c r="C78" s="11" t="s">
        <v>1897</v>
      </c>
      <c r="D78" s="646">
        <v>181484.54471592366</v>
      </c>
    </row>
    <row r="79" spans="1:4" ht="30" customHeight="1" thickTop="1" thickBot="1">
      <c r="A79" s="10" t="s">
        <v>246</v>
      </c>
      <c r="B79" s="8" t="s">
        <v>113</v>
      </c>
      <c r="C79" s="11" t="s">
        <v>1902</v>
      </c>
      <c r="D79" s="646">
        <v>158224.94024914579</v>
      </c>
    </row>
    <row r="80" spans="1:4" ht="30" customHeight="1" thickTop="1" thickBot="1">
      <c r="A80" s="10" t="s">
        <v>243</v>
      </c>
      <c r="B80" s="8" t="s">
        <v>113</v>
      </c>
      <c r="C80" s="11" t="s">
        <v>1899</v>
      </c>
      <c r="D80" s="646">
        <v>191153.3758429435</v>
      </c>
    </row>
    <row r="81" spans="1:4" ht="30" customHeight="1" thickTop="1" thickBot="1">
      <c r="A81" s="10" t="s">
        <v>244</v>
      </c>
      <c r="B81" s="8" t="s">
        <v>113</v>
      </c>
      <c r="C81" s="11" t="s">
        <v>1900</v>
      </c>
      <c r="D81" s="646">
        <v>376868.23241734924</v>
      </c>
    </row>
    <row r="82" spans="1:4" ht="30" customHeight="1" thickTop="1" thickBot="1">
      <c r="A82" s="10" t="s">
        <v>245</v>
      </c>
      <c r="B82" s="8" t="s">
        <v>113</v>
      </c>
      <c r="C82" s="11" t="s">
        <v>1901</v>
      </c>
      <c r="D82" s="646">
        <v>187954.6674778283</v>
      </c>
    </row>
    <row r="83" spans="1:4" ht="30" customHeight="1" thickTop="1" thickBot="1">
      <c r="A83" s="10" t="s">
        <v>247</v>
      </c>
      <c r="B83" s="8" t="s">
        <v>113</v>
      </c>
      <c r="C83" s="11" t="s">
        <v>1903</v>
      </c>
      <c r="D83" s="646">
        <v>163080.92547868323</v>
      </c>
    </row>
    <row r="84" spans="1:4" ht="30" customHeight="1" thickTop="1" thickBot="1">
      <c r="A84" s="10" t="s">
        <v>242</v>
      </c>
      <c r="B84" s="8" t="s">
        <v>113</v>
      </c>
      <c r="C84" s="11" t="s">
        <v>1898</v>
      </c>
      <c r="D84" s="646">
        <v>216028.52677847672</v>
      </c>
    </row>
    <row r="85" spans="1:4" ht="30" customHeight="1" thickTop="1" thickBot="1">
      <c r="A85" s="10" t="s">
        <v>248</v>
      </c>
      <c r="B85" s="8" t="s">
        <v>113</v>
      </c>
      <c r="C85" s="11" t="s">
        <v>1904</v>
      </c>
      <c r="D85" s="646">
        <v>302473.85919205542</v>
      </c>
    </row>
    <row r="86" spans="1:4" ht="30" customHeight="1" thickTop="1" thickBot="1">
      <c r="A86" s="10" t="s">
        <v>249</v>
      </c>
      <c r="B86" s="8" t="s">
        <v>113</v>
      </c>
      <c r="C86" s="11" t="s">
        <v>250</v>
      </c>
      <c r="D86" s="646">
        <v>15736.919406926261</v>
      </c>
    </row>
    <row r="87" spans="1:4" ht="30" customHeight="1" thickTop="1" thickBot="1">
      <c r="A87" s="10" t="s">
        <v>255</v>
      </c>
      <c r="B87" s="8" t="s">
        <v>113</v>
      </c>
      <c r="C87" s="11" t="s">
        <v>256</v>
      </c>
      <c r="D87" s="646">
        <v>1859706.925755837</v>
      </c>
    </row>
    <row r="88" spans="1:4" ht="30" customHeight="1" thickTop="1" thickBot="1">
      <c r="A88" s="10" t="s">
        <v>253</v>
      </c>
      <c r="B88" s="8" t="s">
        <v>113</v>
      </c>
      <c r="C88" s="11" t="s">
        <v>254</v>
      </c>
      <c r="D88" s="646">
        <v>26627.840292246445</v>
      </c>
    </row>
    <row r="89" spans="1:4" ht="30" customHeight="1" thickTop="1" thickBot="1">
      <c r="A89" s="10" t="s">
        <v>251</v>
      </c>
      <c r="B89" s="8" t="s">
        <v>113</v>
      </c>
      <c r="C89" s="11" t="s">
        <v>252</v>
      </c>
      <c r="D89" s="646">
        <v>25151.055837336797</v>
      </c>
    </row>
    <row r="90" spans="1:4" ht="30" customHeight="1" thickTop="1" thickBot="1">
      <c r="A90" s="10" t="s">
        <v>257</v>
      </c>
      <c r="B90" s="8" t="s">
        <v>113</v>
      </c>
      <c r="C90" s="11" t="s">
        <v>258</v>
      </c>
      <c r="D90" s="646">
        <v>19670.346706371973</v>
      </c>
    </row>
    <row r="91" spans="1:4" ht="30" customHeight="1" thickTop="1" thickBot="1">
      <c r="A91" s="10" t="s">
        <v>259</v>
      </c>
      <c r="B91" s="8" t="s">
        <v>113</v>
      </c>
      <c r="C91" s="11" t="s">
        <v>260</v>
      </c>
      <c r="D91" s="646">
        <v>73548.209561441399</v>
      </c>
    </row>
    <row r="92" spans="1:4" ht="30" customHeight="1" thickTop="1" thickBot="1">
      <c r="A92" s="10" t="s">
        <v>261</v>
      </c>
      <c r="B92" s="8" t="s">
        <v>113</v>
      </c>
      <c r="C92" s="11" t="s">
        <v>262</v>
      </c>
      <c r="D92" s="646">
        <v>12093.774432077838</v>
      </c>
    </row>
    <row r="93" spans="1:4" ht="30" customHeight="1" thickTop="1" thickBot="1">
      <c r="A93" s="10" t="s">
        <v>263</v>
      </c>
      <c r="B93" s="8" t="s">
        <v>113</v>
      </c>
      <c r="C93" s="11" t="s">
        <v>264</v>
      </c>
      <c r="D93" s="646">
        <v>15728.897382760191</v>
      </c>
    </row>
    <row r="94" spans="1:4" ht="30" customHeight="1" thickTop="1" thickBot="1">
      <c r="A94" s="10" t="s">
        <v>265</v>
      </c>
      <c r="B94" s="8" t="s">
        <v>113</v>
      </c>
      <c r="C94" s="11" t="s">
        <v>266</v>
      </c>
      <c r="D94" s="646">
        <v>36297.367344565653</v>
      </c>
    </row>
    <row r="95" spans="1:4" ht="30" customHeight="1" thickTop="1" thickBot="1">
      <c r="A95" s="10" t="s">
        <v>267</v>
      </c>
      <c r="B95" s="8" t="s">
        <v>113</v>
      </c>
      <c r="C95" s="11" t="s">
        <v>268</v>
      </c>
      <c r="D95" s="646">
        <v>94327.544158469318</v>
      </c>
    </row>
    <row r="96" spans="1:4" ht="30" customHeight="1" thickTop="1" thickBot="1">
      <c r="A96" s="10" t="s">
        <v>269</v>
      </c>
      <c r="B96" s="8" t="s">
        <v>113</v>
      </c>
      <c r="C96" s="11" t="s">
        <v>270</v>
      </c>
      <c r="D96" s="646">
        <v>229200.69045916491</v>
      </c>
    </row>
    <row r="97" spans="1:4" ht="30" customHeight="1" thickTop="1" thickBot="1">
      <c r="A97" s="10" t="s">
        <v>271</v>
      </c>
      <c r="B97" s="8" t="s">
        <v>113</v>
      </c>
      <c r="C97" s="11" t="s">
        <v>272</v>
      </c>
      <c r="D97" s="646">
        <v>257850.77676656048</v>
      </c>
    </row>
    <row r="98" spans="1:4" ht="30" customHeight="1" thickTop="1" thickBot="1">
      <c r="A98" s="10" t="s">
        <v>273</v>
      </c>
      <c r="B98" s="8" t="s">
        <v>113</v>
      </c>
      <c r="C98" s="11" t="s">
        <v>274</v>
      </c>
      <c r="D98" s="646">
        <v>14518.717737135799</v>
      </c>
    </row>
    <row r="99" spans="1:4" ht="30" customHeight="1" thickTop="1" thickBot="1">
      <c r="A99" s="10" t="s">
        <v>275</v>
      </c>
      <c r="B99" s="8" t="s">
        <v>113</v>
      </c>
      <c r="C99" s="11" t="s">
        <v>276</v>
      </c>
      <c r="D99" s="646">
        <v>15432.082488615575</v>
      </c>
    </row>
    <row r="100" spans="1:4" ht="30" customHeight="1" thickTop="1" thickBot="1">
      <c r="A100" s="10" t="s">
        <v>277</v>
      </c>
      <c r="B100" s="8" t="s">
        <v>113</v>
      </c>
      <c r="C100" s="11" t="s">
        <v>278</v>
      </c>
      <c r="D100" s="646">
        <v>425584.42605838651</v>
      </c>
    </row>
    <row r="101" spans="1:4" ht="30" customHeight="1" thickTop="1" thickBot="1">
      <c r="A101" s="10" t="s">
        <v>279</v>
      </c>
      <c r="B101" s="8" t="s">
        <v>113</v>
      </c>
      <c r="C101" s="11" t="s">
        <v>1905</v>
      </c>
      <c r="D101" s="646">
        <v>425584.42605838651</v>
      </c>
    </row>
    <row r="102" spans="1:4" ht="30" customHeight="1" thickTop="1" thickBot="1">
      <c r="A102" s="10" t="s">
        <v>280</v>
      </c>
      <c r="B102" s="8" t="s">
        <v>113</v>
      </c>
      <c r="C102" s="11" t="s">
        <v>281</v>
      </c>
      <c r="D102" s="646">
        <v>624424.04705587809</v>
      </c>
    </row>
    <row r="103" spans="1:4" ht="30" customHeight="1" thickTop="1" thickBot="1">
      <c r="A103" s="10" t="s">
        <v>282</v>
      </c>
      <c r="B103" s="8" t="s">
        <v>113</v>
      </c>
      <c r="C103" s="11" t="s">
        <v>283</v>
      </c>
      <c r="D103" s="646">
        <v>624424.04705587809</v>
      </c>
    </row>
    <row r="104" spans="1:4" ht="30" customHeight="1" thickTop="1" thickBot="1">
      <c r="A104" s="10" t="s">
        <v>284</v>
      </c>
      <c r="B104" s="8" t="s">
        <v>113</v>
      </c>
      <c r="C104" s="11" t="s">
        <v>285</v>
      </c>
      <c r="D104" s="646">
        <v>589003.37235231884</v>
      </c>
    </row>
    <row r="105" spans="1:4" ht="30" customHeight="1" thickTop="1" thickBot="1">
      <c r="A105" s="10" t="s">
        <v>286</v>
      </c>
      <c r="B105" s="8" t="s">
        <v>113</v>
      </c>
      <c r="C105" s="11" t="s">
        <v>287</v>
      </c>
      <c r="D105" s="646">
        <v>254078.13340160271</v>
      </c>
    </row>
    <row r="106" spans="1:4" ht="30" customHeight="1" thickTop="1" thickBot="1">
      <c r="A106" s="10" t="s">
        <v>288</v>
      </c>
      <c r="B106" s="8" t="s">
        <v>113</v>
      </c>
      <c r="C106" s="11" t="s">
        <v>289</v>
      </c>
      <c r="D106" s="646">
        <v>60495.230239791985</v>
      </c>
    </row>
    <row r="107" spans="1:4" ht="30" customHeight="1" thickTop="1" thickBot="1">
      <c r="A107" s="10" t="s">
        <v>290</v>
      </c>
      <c r="B107" s="8" t="s">
        <v>113</v>
      </c>
      <c r="C107" s="11" t="s">
        <v>291</v>
      </c>
      <c r="D107" s="646">
        <v>503828.95776733628</v>
      </c>
    </row>
    <row r="108" spans="1:4" ht="30" customHeight="1" thickTop="1" thickBot="1">
      <c r="A108" s="10" t="s">
        <v>292</v>
      </c>
      <c r="B108" s="8" t="s">
        <v>113</v>
      </c>
      <c r="C108" s="11" t="s">
        <v>293</v>
      </c>
      <c r="D108" s="646">
        <v>17404.258037202941</v>
      </c>
    </row>
    <row r="109" spans="1:4" ht="30" customHeight="1" thickTop="1" thickBot="1">
      <c r="A109" s="10" t="s">
        <v>294</v>
      </c>
      <c r="B109" s="8" t="s">
        <v>113</v>
      </c>
      <c r="C109" s="11" t="s">
        <v>1906</v>
      </c>
      <c r="D109" s="646">
        <v>870340.92297815112</v>
      </c>
    </row>
    <row r="110" spans="1:4" ht="30" customHeight="1" thickTop="1" thickBot="1">
      <c r="A110" s="10" t="s">
        <v>295</v>
      </c>
      <c r="B110" s="8" t="s">
        <v>113</v>
      </c>
      <c r="C110" s="11" t="s">
        <v>296</v>
      </c>
      <c r="D110" s="646">
        <v>6049.7522246696581</v>
      </c>
    </row>
    <row r="111" spans="1:4" ht="30" customHeight="1" thickTop="1" thickBot="1">
      <c r="A111" s="10" t="s">
        <v>297</v>
      </c>
      <c r="B111" s="8" t="s">
        <v>113</v>
      </c>
      <c r="C111" s="11" t="s">
        <v>298</v>
      </c>
      <c r="D111" s="646">
        <v>423463.17366818694</v>
      </c>
    </row>
    <row r="112" spans="1:4" ht="30" customHeight="1" thickTop="1" thickBot="1">
      <c r="A112" s="10" t="s">
        <v>299</v>
      </c>
      <c r="B112" s="8" t="s">
        <v>113</v>
      </c>
      <c r="C112" s="11" t="s">
        <v>300</v>
      </c>
      <c r="D112" s="646">
        <v>503828.95776733628</v>
      </c>
    </row>
    <row r="113" spans="1:4" ht="30" customHeight="1" thickTop="1" thickBot="1">
      <c r="A113" s="10" t="s">
        <v>301</v>
      </c>
      <c r="B113" s="8" t="s">
        <v>113</v>
      </c>
      <c r="C113" s="11" t="s">
        <v>302</v>
      </c>
      <c r="D113" s="646">
        <v>26618.222186475119</v>
      </c>
    </row>
    <row r="114" spans="1:4" ht="30" customHeight="1" thickTop="1" thickBot="1">
      <c r="A114" s="10" t="s">
        <v>305</v>
      </c>
      <c r="B114" s="8" t="s">
        <v>113</v>
      </c>
      <c r="C114" s="11" t="s">
        <v>306</v>
      </c>
      <c r="D114" s="646">
        <v>209283.82602105854</v>
      </c>
    </row>
    <row r="115" spans="1:4" ht="30" customHeight="1" thickTop="1" thickBot="1">
      <c r="A115" s="10" t="s">
        <v>303</v>
      </c>
      <c r="B115" s="8" t="s">
        <v>113</v>
      </c>
      <c r="C115" s="11" t="s">
        <v>304</v>
      </c>
      <c r="D115" s="646">
        <v>241938.518831433</v>
      </c>
    </row>
    <row r="116" spans="1:4" ht="30" customHeight="1" thickTop="1" thickBot="1">
      <c r="A116" s="10" t="s">
        <v>309</v>
      </c>
      <c r="B116" s="8" t="s">
        <v>113</v>
      </c>
      <c r="C116" s="11" t="s">
        <v>1907</v>
      </c>
      <c r="D116" s="646">
        <v>123799.57461496424</v>
      </c>
    </row>
    <row r="117" spans="1:4" ht="30" customHeight="1" thickTop="1" thickBot="1">
      <c r="A117" s="10" t="s">
        <v>310</v>
      </c>
      <c r="B117" s="8" t="s">
        <v>113</v>
      </c>
      <c r="C117" s="11" t="s">
        <v>311</v>
      </c>
      <c r="D117" s="646">
        <v>261604.78252632314</v>
      </c>
    </row>
    <row r="118" spans="1:4" ht="30" customHeight="1" thickTop="1" thickBot="1">
      <c r="A118" s="10" t="s">
        <v>313</v>
      </c>
      <c r="B118" s="8" t="s">
        <v>113</v>
      </c>
      <c r="C118" s="11" t="s">
        <v>1909</v>
      </c>
      <c r="D118" s="646">
        <v>261604.78252632314</v>
      </c>
    </row>
    <row r="119" spans="1:4" ht="30" customHeight="1" thickTop="1" thickBot="1">
      <c r="A119" s="10" t="s">
        <v>318</v>
      </c>
      <c r="B119" s="8" t="s">
        <v>113</v>
      </c>
      <c r="C119" s="11" t="s">
        <v>319</v>
      </c>
      <c r="D119" s="646">
        <v>167312.08723204999</v>
      </c>
    </row>
    <row r="120" spans="1:4" ht="30" customHeight="1" thickTop="1" thickBot="1">
      <c r="A120" s="10" t="s">
        <v>314</v>
      </c>
      <c r="B120" s="8" t="s">
        <v>113</v>
      </c>
      <c r="C120" s="11" t="s">
        <v>315</v>
      </c>
      <c r="D120" s="646">
        <v>267757.81595696835</v>
      </c>
    </row>
    <row r="121" spans="1:4" ht="30" customHeight="1" thickTop="1" thickBot="1">
      <c r="A121" s="10" t="s">
        <v>1648</v>
      </c>
      <c r="B121" s="8" t="s">
        <v>113</v>
      </c>
      <c r="C121" s="11" t="s">
        <v>1649</v>
      </c>
      <c r="D121" s="646">
        <v>356024.37477596331</v>
      </c>
    </row>
    <row r="122" spans="1:4" ht="30" customHeight="1" thickTop="1" thickBot="1">
      <c r="A122" s="10" t="s">
        <v>322</v>
      </c>
      <c r="B122" s="8" t="s">
        <v>113</v>
      </c>
      <c r="C122" s="11" t="s">
        <v>323</v>
      </c>
      <c r="D122" s="646">
        <v>356024.37477596331</v>
      </c>
    </row>
    <row r="123" spans="1:4" ht="30" customHeight="1" thickTop="1" thickBot="1">
      <c r="A123" s="10" t="s">
        <v>320</v>
      </c>
      <c r="B123" s="8" t="s">
        <v>113</v>
      </c>
      <c r="C123" s="11" t="s">
        <v>321</v>
      </c>
      <c r="D123" s="646">
        <v>267757.81595696835</v>
      </c>
    </row>
    <row r="124" spans="1:4" ht="30" customHeight="1" thickTop="1" thickBot="1">
      <c r="A124" s="10" t="s">
        <v>312</v>
      </c>
      <c r="B124" s="8" t="s">
        <v>113</v>
      </c>
      <c r="C124" s="11" t="s">
        <v>1908</v>
      </c>
      <c r="D124" s="646">
        <v>356024.37477596331</v>
      </c>
    </row>
    <row r="125" spans="1:4" ht="30" customHeight="1" thickTop="1" thickBot="1">
      <c r="A125" s="10" t="s">
        <v>316</v>
      </c>
      <c r="B125" s="8" t="s">
        <v>113</v>
      </c>
      <c r="C125" s="11" t="s">
        <v>317</v>
      </c>
      <c r="D125" s="646">
        <v>267757.81595696835</v>
      </c>
    </row>
    <row r="126" spans="1:4" ht="30" customHeight="1" thickTop="1" thickBot="1">
      <c r="A126" s="10" t="s">
        <v>307</v>
      </c>
      <c r="B126" s="8" t="s">
        <v>113</v>
      </c>
      <c r="C126" s="11" t="s">
        <v>308</v>
      </c>
      <c r="D126" s="646">
        <v>122847.90387465569</v>
      </c>
    </row>
    <row r="127" spans="1:4" ht="30" customHeight="1" thickTop="1" thickBot="1">
      <c r="A127" s="10" t="s">
        <v>324</v>
      </c>
      <c r="B127" s="8" t="s">
        <v>113</v>
      </c>
      <c r="C127" s="11" t="s">
        <v>325</v>
      </c>
      <c r="D127" s="646">
        <v>5888.4133528232915</v>
      </c>
    </row>
    <row r="128" spans="1:4" ht="30" customHeight="1" thickTop="1" thickBot="1">
      <c r="A128" s="10" t="s">
        <v>326</v>
      </c>
      <c r="B128" s="8" t="s">
        <v>113</v>
      </c>
      <c r="C128" s="11" t="s">
        <v>327</v>
      </c>
      <c r="D128" s="646">
        <v>127000.36228577346</v>
      </c>
    </row>
    <row r="129" spans="1:4" ht="30" customHeight="1" thickTop="1" thickBot="1">
      <c r="A129" s="10" t="s">
        <v>328</v>
      </c>
      <c r="B129" s="8" t="s">
        <v>113</v>
      </c>
      <c r="C129" s="11" t="s">
        <v>329</v>
      </c>
      <c r="D129" s="646">
        <v>126.0603797525407</v>
      </c>
    </row>
    <row r="130" spans="1:4" ht="30" customHeight="1" thickTop="1" thickBot="1">
      <c r="A130" s="10" t="s">
        <v>330</v>
      </c>
      <c r="B130" s="8" t="s">
        <v>113</v>
      </c>
      <c r="C130" s="11" t="s">
        <v>331</v>
      </c>
      <c r="D130" s="646">
        <v>3523.9606158096594</v>
      </c>
    </row>
    <row r="131" spans="1:4" ht="30" customHeight="1" thickTop="1" thickBot="1">
      <c r="A131" s="10" t="s">
        <v>332</v>
      </c>
      <c r="B131" s="8" t="s">
        <v>113</v>
      </c>
      <c r="C131" s="11" t="s">
        <v>333</v>
      </c>
      <c r="D131" s="646">
        <v>3523.9606158096594</v>
      </c>
    </row>
    <row r="132" spans="1:4" ht="30" customHeight="1" thickTop="1" thickBot="1">
      <c r="A132" s="10" t="s">
        <v>334</v>
      </c>
      <c r="B132" s="8" t="s">
        <v>113</v>
      </c>
      <c r="C132" s="11" t="s">
        <v>1676</v>
      </c>
      <c r="D132" s="646">
        <v>3962.8156761631317</v>
      </c>
    </row>
    <row r="133" spans="1:4" ht="30" customHeight="1" thickTop="1" thickBot="1">
      <c r="A133" s="10" t="s">
        <v>335</v>
      </c>
      <c r="B133" s="8" t="s">
        <v>92</v>
      </c>
      <c r="C133" s="11" t="s">
        <v>1910</v>
      </c>
      <c r="D133" s="646">
        <v>352953.25951697928</v>
      </c>
    </row>
    <row r="134" spans="1:4" ht="30" customHeight="1" thickTop="1" thickBot="1">
      <c r="A134" s="10" t="s">
        <v>336</v>
      </c>
      <c r="B134" s="8" t="s">
        <v>113</v>
      </c>
      <c r="C134" s="11" t="s">
        <v>337</v>
      </c>
      <c r="D134" s="646">
        <v>68760.207137749458</v>
      </c>
    </row>
    <row r="135" spans="1:4" ht="30" customHeight="1" thickTop="1" thickBot="1">
      <c r="A135" s="10" t="s">
        <v>338</v>
      </c>
      <c r="B135" s="8" t="s">
        <v>339</v>
      </c>
      <c r="C135" s="11" t="s">
        <v>340</v>
      </c>
      <c r="D135" s="646">
        <v>2865.0086307395609</v>
      </c>
    </row>
    <row r="136" spans="1:4" ht="30" customHeight="1" thickTop="1" thickBot="1">
      <c r="A136" s="10" t="s">
        <v>352</v>
      </c>
      <c r="B136" s="8" t="s">
        <v>339</v>
      </c>
      <c r="C136" s="11" t="s">
        <v>353</v>
      </c>
      <c r="D136" s="646">
        <v>3438.0103568874733</v>
      </c>
    </row>
    <row r="137" spans="1:4" ht="30" customHeight="1" thickTop="1" thickBot="1">
      <c r="A137" s="10" t="s">
        <v>343</v>
      </c>
      <c r="B137" s="8" t="s">
        <v>344</v>
      </c>
      <c r="C137" s="11" t="s">
        <v>345</v>
      </c>
      <c r="D137" s="646">
        <v>605.1326640627484</v>
      </c>
    </row>
    <row r="138" spans="1:4" ht="30" customHeight="1" thickTop="1" thickBot="1">
      <c r="A138" s="10" t="s">
        <v>346</v>
      </c>
      <c r="B138" s="8" t="s">
        <v>344</v>
      </c>
      <c r="C138" s="11" t="s">
        <v>347</v>
      </c>
      <c r="D138" s="646">
        <v>605.1326640627484</v>
      </c>
    </row>
    <row r="139" spans="1:4" ht="30" customHeight="1" thickTop="1" thickBot="1">
      <c r="A139" s="10" t="s">
        <v>350</v>
      </c>
      <c r="B139" s="8" t="s">
        <v>339</v>
      </c>
      <c r="C139" s="11" t="s">
        <v>351</v>
      </c>
      <c r="D139" s="646">
        <v>3438.0103568874733</v>
      </c>
    </row>
    <row r="140" spans="1:4" ht="30" customHeight="1" thickTop="1" thickBot="1">
      <c r="A140" s="10" t="s">
        <v>348</v>
      </c>
      <c r="B140" s="8" t="s">
        <v>339</v>
      </c>
      <c r="C140" s="11" t="s">
        <v>349</v>
      </c>
      <c r="D140" s="646">
        <v>2865.0086307395609</v>
      </c>
    </row>
    <row r="141" spans="1:4" ht="30" customHeight="1" thickTop="1" thickBot="1">
      <c r="A141" s="10" t="s">
        <v>356</v>
      </c>
      <c r="B141" s="8" t="s">
        <v>113</v>
      </c>
      <c r="C141" s="11" t="s">
        <v>357</v>
      </c>
      <c r="D141" s="646">
        <v>78088.885598498789</v>
      </c>
    </row>
    <row r="142" spans="1:4" ht="30" customHeight="1" thickTop="1" thickBot="1">
      <c r="A142" s="10" t="s">
        <v>341</v>
      </c>
      <c r="B142" s="8" t="s">
        <v>339</v>
      </c>
      <c r="C142" s="11" t="s">
        <v>342</v>
      </c>
      <c r="D142" s="646">
        <v>2865.0086307395609</v>
      </c>
    </row>
    <row r="143" spans="1:4" ht="30" customHeight="1" thickTop="1" thickBot="1">
      <c r="A143" s="10" t="s">
        <v>354</v>
      </c>
      <c r="B143" s="8" t="s">
        <v>113</v>
      </c>
      <c r="C143" s="11" t="s">
        <v>355</v>
      </c>
      <c r="D143" s="646">
        <v>68972.593484014273</v>
      </c>
    </row>
    <row r="144" spans="1:4" ht="30" customHeight="1" thickTop="1" thickBot="1">
      <c r="A144" s="10" t="s">
        <v>359</v>
      </c>
      <c r="B144" s="8" t="s">
        <v>113</v>
      </c>
      <c r="C144" s="11" t="s">
        <v>360</v>
      </c>
      <c r="D144" s="646">
        <v>387165.80632362131</v>
      </c>
    </row>
    <row r="145" spans="1:4" ht="68.25" customHeight="1" thickTop="1" thickBot="1">
      <c r="A145" s="10" t="s">
        <v>358</v>
      </c>
      <c r="B145" s="8" t="s">
        <v>113</v>
      </c>
      <c r="C145" s="11" t="s">
        <v>2197</v>
      </c>
      <c r="D145" s="646">
        <v>387165.80632362131</v>
      </c>
    </row>
    <row r="146" spans="1:4" ht="30" customHeight="1" thickTop="1" thickBot="1">
      <c r="A146" s="10" t="s">
        <v>361</v>
      </c>
      <c r="B146" s="8" t="s">
        <v>113</v>
      </c>
      <c r="C146" s="11" t="s">
        <v>1911</v>
      </c>
      <c r="D146" s="646">
        <v>180330.51923946175</v>
      </c>
    </row>
    <row r="147" spans="1:4" ht="30" customHeight="1" thickTop="1" thickBot="1">
      <c r="A147" s="10" t="s">
        <v>362</v>
      </c>
      <c r="B147" s="8" t="s">
        <v>113</v>
      </c>
      <c r="C147" s="11" t="s">
        <v>1912</v>
      </c>
      <c r="D147" s="646">
        <v>157036.85306809685</v>
      </c>
    </row>
    <row r="148" spans="1:4" ht="30" customHeight="1" thickTop="1" thickBot="1">
      <c r="A148" s="10" t="s">
        <v>367</v>
      </c>
      <c r="B148" s="8" t="s">
        <v>113</v>
      </c>
      <c r="C148" s="11" t="s">
        <v>368</v>
      </c>
      <c r="D148" s="646">
        <v>26675.522359089911</v>
      </c>
    </row>
    <row r="149" spans="1:4" ht="30" customHeight="1" thickTop="1" thickBot="1">
      <c r="A149" s="10" t="s">
        <v>363</v>
      </c>
      <c r="B149" s="8" t="s">
        <v>113</v>
      </c>
      <c r="C149" s="11" t="s">
        <v>364</v>
      </c>
      <c r="D149" s="646">
        <v>11460.034522958244</v>
      </c>
    </row>
    <row r="150" spans="1:4" ht="30" customHeight="1" thickTop="1" thickBot="1">
      <c r="A150" s="10" t="s">
        <v>158</v>
      </c>
      <c r="B150" s="8" t="s">
        <v>113</v>
      </c>
      <c r="C150" s="11" t="s">
        <v>159</v>
      </c>
      <c r="D150" s="646">
        <v>198819.63472000562</v>
      </c>
    </row>
    <row r="151" spans="1:4" ht="30" customHeight="1" thickTop="1" thickBot="1">
      <c r="A151" s="10" t="s">
        <v>369</v>
      </c>
      <c r="B151" s="8" t="s">
        <v>113</v>
      </c>
      <c r="C151" s="11" t="s">
        <v>370</v>
      </c>
      <c r="D151" s="646">
        <v>181484.54471592366</v>
      </c>
    </row>
    <row r="152" spans="1:4" ht="30" customHeight="1" thickTop="1" thickBot="1">
      <c r="A152" s="10" t="s">
        <v>371</v>
      </c>
      <c r="B152" s="8" t="s">
        <v>113</v>
      </c>
      <c r="C152" s="11" t="s">
        <v>372</v>
      </c>
      <c r="D152" s="646">
        <v>181484.54471592366</v>
      </c>
    </row>
    <row r="153" spans="1:4" ht="30" customHeight="1" thickTop="1" thickBot="1">
      <c r="A153" s="10" t="s">
        <v>365</v>
      </c>
      <c r="B153" s="8" t="s">
        <v>113</v>
      </c>
      <c r="C153" s="11" t="s">
        <v>366</v>
      </c>
      <c r="D153" s="646">
        <v>181484.54471592366</v>
      </c>
    </row>
    <row r="154" spans="1:4" ht="30" customHeight="1" thickTop="1" thickBot="1">
      <c r="A154" s="10" t="s">
        <v>373</v>
      </c>
      <c r="B154" s="8" t="s">
        <v>113</v>
      </c>
      <c r="C154" s="11" t="s">
        <v>374</v>
      </c>
      <c r="D154" s="646">
        <v>120330.36249106158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87"/>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7" customWidth="1"/>
    <col min="4" max="4" width="17.85546875" style="182" customWidth="1"/>
  </cols>
  <sheetData>
    <row r="1" spans="1:7" ht="81.75" customHeight="1" thickTop="1" thickBot="1">
      <c r="A1" s="686" t="s">
        <v>1850</v>
      </c>
      <c r="B1" s="687"/>
      <c r="C1" s="687"/>
      <c r="D1" s="688"/>
    </row>
    <row r="2" spans="1:7" ht="48" customHeight="1" thickTop="1" thickBot="1">
      <c r="A2" s="685" t="s">
        <v>375</v>
      </c>
      <c r="B2" s="685"/>
      <c r="C2" s="685"/>
      <c r="D2" s="685"/>
    </row>
    <row r="3" spans="1:7" ht="16.5" customHeight="1" thickTop="1" thickBot="1">
      <c r="A3" s="191"/>
      <c r="B3" s="191"/>
      <c r="C3" s="196"/>
      <c r="D3" s="192"/>
    </row>
    <row r="4" spans="1:7" ht="16.5" customHeight="1" thickTop="1" thickBot="1">
      <c r="A4" s="191"/>
      <c r="B4" s="191"/>
      <c r="C4" s="196" t="s">
        <v>375</v>
      </c>
      <c r="D4" s="192"/>
    </row>
    <row r="5" spans="1:7" ht="16.5" thickTop="1" thickBot="1">
      <c r="A5" s="191"/>
      <c r="B5" s="191"/>
      <c r="C5" s="196"/>
      <c r="D5" s="193" t="s">
        <v>1846</v>
      </c>
    </row>
    <row r="6" spans="1:7" ht="16.5" thickTop="1" thickBot="1">
      <c r="A6" s="661" t="s">
        <v>742</v>
      </c>
      <c r="B6" s="661" t="s">
        <v>377</v>
      </c>
      <c r="C6" s="662" t="s">
        <v>2239</v>
      </c>
      <c r="D6" s="645">
        <v>3235.3804318597649</v>
      </c>
      <c r="G6" s="664"/>
    </row>
    <row r="7" spans="1:7" ht="16.5" thickTop="1" thickBot="1">
      <c r="A7" s="661" t="s">
        <v>747</v>
      </c>
      <c r="B7" s="661" t="s">
        <v>377</v>
      </c>
      <c r="C7" s="662" t="s">
        <v>748</v>
      </c>
      <c r="D7" s="645">
        <v>3235.3804318597649</v>
      </c>
    </row>
    <row r="8" spans="1:7" ht="16.5" thickTop="1" thickBot="1">
      <c r="A8" s="661" t="s">
        <v>743</v>
      </c>
      <c r="B8" s="661" t="s">
        <v>377</v>
      </c>
      <c r="C8" s="662" t="s">
        <v>744</v>
      </c>
      <c r="D8" s="645">
        <v>3235.3804318597649</v>
      </c>
    </row>
    <row r="9" spans="1:7" ht="16.5" thickTop="1" thickBot="1">
      <c r="A9" s="661" t="s">
        <v>745</v>
      </c>
      <c r="B9" s="661" t="s">
        <v>377</v>
      </c>
      <c r="C9" s="662" t="s">
        <v>746</v>
      </c>
      <c r="D9" s="645">
        <v>3210.2589245364511</v>
      </c>
    </row>
    <row r="10" spans="1:7" ht="16.5" thickTop="1" thickBot="1">
      <c r="A10" s="661" t="s">
        <v>1668</v>
      </c>
      <c r="B10" s="661" t="s">
        <v>377</v>
      </c>
      <c r="C10" s="662" t="s">
        <v>1667</v>
      </c>
      <c r="D10" s="645">
        <v>3418.5050667758883</v>
      </c>
    </row>
    <row r="11" spans="1:7" ht="16.5" thickTop="1" thickBot="1">
      <c r="A11" s="661" t="s">
        <v>751</v>
      </c>
      <c r="B11" s="661" t="s">
        <v>377</v>
      </c>
      <c r="C11" s="662" t="s">
        <v>752</v>
      </c>
      <c r="D11" s="645">
        <v>16848.913285087358</v>
      </c>
    </row>
    <row r="12" spans="1:7" ht="16.5" thickTop="1" thickBot="1">
      <c r="A12" s="661" t="s">
        <v>749</v>
      </c>
      <c r="B12" s="661" t="s">
        <v>377</v>
      </c>
      <c r="C12" s="662" t="s">
        <v>750</v>
      </c>
      <c r="D12" s="645">
        <v>6168.3998560875443</v>
      </c>
    </row>
    <row r="13" spans="1:7" ht="16.5" thickTop="1" thickBot="1">
      <c r="A13" s="661" t="s">
        <v>753</v>
      </c>
      <c r="B13" s="661" t="s">
        <v>92</v>
      </c>
      <c r="C13" s="662" t="s">
        <v>1935</v>
      </c>
      <c r="D13" s="645">
        <v>40005.950444625305</v>
      </c>
    </row>
    <row r="14" spans="1:7" ht="16.5" thickTop="1" thickBot="1">
      <c r="A14" s="661" t="s">
        <v>755</v>
      </c>
      <c r="B14" s="661" t="s">
        <v>233</v>
      </c>
      <c r="C14" s="662" t="s">
        <v>1937</v>
      </c>
      <c r="D14" s="645">
        <v>64075.82707650122</v>
      </c>
    </row>
    <row r="15" spans="1:7" ht="16.5" thickTop="1" thickBot="1">
      <c r="A15" s="661" t="s">
        <v>756</v>
      </c>
      <c r="B15" s="661" t="s">
        <v>92</v>
      </c>
      <c r="C15" s="662" t="s">
        <v>1938</v>
      </c>
      <c r="D15" s="645">
        <v>1552.9826072926867</v>
      </c>
    </row>
    <row r="16" spans="1:7" ht="16.5" thickTop="1" thickBot="1">
      <c r="A16" s="661" t="s">
        <v>754</v>
      </c>
      <c r="B16" s="661" t="s">
        <v>233</v>
      </c>
      <c r="C16" s="662" t="s">
        <v>1936</v>
      </c>
      <c r="D16" s="645">
        <v>57625.312268112357</v>
      </c>
    </row>
    <row r="17" spans="1:4" ht="16.5" thickTop="1" thickBot="1">
      <c r="A17" s="661" t="s">
        <v>776</v>
      </c>
      <c r="B17" s="661" t="s">
        <v>422</v>
      </c>
      <c r="C17" s="662" t="s">
        <v>777</v>
      </c>
      <c r="D17" s="645">
        <v>14578.089497876585</v>
      </c>
    </row>
    <row r="18" spans="1:4" ht="16.5" thickTop="1" thickBot="1">
      <c r="A18" s="661" t="s">
        <v>757</v>
      </c>
      <c r="B18" s="661" t="s">
        <v>387</v>
      </c>
      <c r="C18" s="662" t="s">
        <v>1939</v>
      </c>
      <c r="D18" s="645">
        <v>426923.82713588874</v>
      </c>
    </row>
    <row r="19" spans="1:4" ht="16.5" thickTop="1" thickBot="1">
      <c r="A19" s="661" t="s">
        <v>758</v>
      </c>
      <c r="B19" s="661" t="s">
        <v>387</v>
      </c>
      <c r="C19" s="662" t="s">
        <v>2240</v>
      </c>
      <c r="D19" s="645">
        <v>458835.77033647569</v>
      </c>
    </row>
    <row r="20" spans="1:4" ht="16.5" thickTop="1" thickBot="1">
      <c r="A20" s="661" t="s">
        <v>761</v>
      </c>
      <c r="B20" s="661" t="s">
        <v>387</v>
      </c>
      <c r="C20" s="662" t="s">
        <v>762</v>
      </c>
      <c r="D20" s="645">
        <v>458835.77033647569</v>
      </c>
    </row>
    <row r="21" spans="1:4" ht="16.5" thickTop="1" thickBot="1">
      <c r="A21" s="661" t="s">
        <v>759</v>
      </c>
      <c r="B21" s="661" t="s">
        <v>387</v>
      </c>
      <c r="C21" s="662" t="s">
        <v>2241</v>
      </c>
      <c r="D21" s="645">
        <v>458835.77033647569</v>
      </c>
    </row>
    <row r="22" spans="1:4" ht="16.5" thickTop="1" thickBot="1">
      <c r="A22" s="661" t="s">
        <v>760</v>
      </c>
      <c r="B22" s="661" t="s">
        <v>387</v>
      </c>
      <c r="C22" s="662" t="s">
        <v>2242</v>
      </c>
      <c r="D22" s="645">
        <v>458835.77033647569</v>
      </c>
    </row>
    <row r="23" spans="1:4" ht="16.5" thickTop="1" thickBot="1">
      <c r="A23" s="661" t="s">
        <v>763</v>
      </c>
      <c r="B23" s="661" t="s">
        <v>387</v>
      </c>
      <c r="C23" s="662" t="s">
        <v>764</v>
      </c>
      <c r="D23" s="645">
        <v>426923.82713588874</v>
      </c>
    </row>
    <row r="24" spans="1:4" ht="16.5" thickTop="1" thickBot="1">
      <c r="A24" s="661" t="s">
        <v>772</v>
      </c>
      <c r="B24" s="661" t="s">
        <v>387</v>
      </c>
      <c r="C24" s="662" t="s">
        <v>773</v>
      </c>
      <c r="D24" s="645">
        <v>458835.77033647569</v>
      </c>
    </row>
    <row r="25" spans="1:4" ht="16.5" thickTop="1" thickBot="1">
      <c r="A25" s="661" t="s">
        <v>765</v>
      </c>
      <c r="B25" s="661" t="s">
        <v>387</v>
      </c>
      <c r="C25" s="662" t="s">
        <v>766</v>
      </c>
      <c r="D25" s="645">
        <v>458835.77033647569</v>
      </c>
    </row>
    <row r="26" spans="1:4" ht="16.5" thickTop="1" thickBot="1">
      <c r="A26" s="661" t="s">
        <v>768</v>
      </c>
      <c r="B26" s="661" t="s">
        <v>387</v>
      </c>
      <c r="C26" s="662" t="s">
        <v>2002</v>
      </c>
      <c r="D26" s="645">
        <v>458835.77033647569</v>
      </c>
    </row>
    <row r="27" spans="1:4" ht="16.5" thickTop="1" thickBot="1">
      <c r="A27" s="661" t="s">
        <v>767</v>
      </c>
      <c r="B27" s="661" t="s">
        <v>387</v>
      </c>
      <c r="C27" s="662" t="s">
        <v>2004</v>
      </c>
      <c r="D27" s="645">
        <v>458835.77033647569</v>
      </c>
    </row>
    <row r="28" spans="1:4" ht="16.5" thickTop="1" thickBot="1">
      <c r="A28" s="661" t="s">
        <v>770</v>
      </c>
      <c r="B28" s="661" t="s">
        <v>387</v>
      </c>
      <c r="C28" s="662" t="s">
        <v>2003</v>
      </c>
      <c r="D28" s="645">
        <v>458835.77033647569</v>
      </c>
    </row>
    <row r="29" spans="1:4" ht="16.5" thickTop="1" thickBot="1">
      <c r="A29" s="661" t="s">
        <v>769</v>
      </c>
      <c r="B29" s="661" t="s">
        <v>387</v>
      </c>
      <c r="C29" s="662" t="s">
        <v>2001</v>
      </c>
      <c r="D29" s="645">
        <v>458835.77033647569</v>
      </c>
    </row>
    <row r="30" spans="1:4" ht="16.5" thickTop="1" thickBot="1">
      <c r="A30" s="661" t="s">
        <v>771</v>
      </c>
      <c r="B30" s="661" t="s">
        <v>387</v>
      </c>
      <c r="C30" s="662" t="s">
        <v>2243</v>
      </c>
      <c r="D30" s="645">
        <v>426923.82713588874</v>
      </c>
    </row>
    <row r="31" spans="1:4" ht="16.5" thickTop="1" thickBot="1">
      <c r="A31" s="661" t="s">
        <v>774</v>
      </c>
      <c r="B31" s="661" t="s">
        <v>422</v>
      </c>
      <c r="C31" s="662" t="s">
        <v>775</v>
      </c>
      <c r="D31" s="645">
        <v>629.42855674362693</v>
      </c>
    </row>
    <row r="32" spans="1:4" ht="16.5" thickTop="1" thickBot="1">
      <c r="A32" s="661" t="s">
        <v>779</v>
      </c>
      <c r="B32" s="661" t="s">
        <v>144</v>
      </c>
      <c r="C32" s="662" t="s">
        <v>1941</v>
      </c>
      <c r="D32" s="645">
        <v>465.01233769961829</v>
      </c>
    </row>
    <row r="33" spans="1:4" ht="16.5" thickTop="1" thickBot="1">
      <c r="A33" s="661" t="s">
        <v>780</v>
      </c>
      <c r="B33" s="661" t="s">
        <v>377</v>
      </c>
      <c r="C33" s="662" t="s">
        <v>781</v>
      </c>
      <c r="D33" s="645">
        <v>6498.1763861690397</v>
      </c>
    </row>
    <row r="34" spans="1:4" ht="16.5" thickTop="1" thickBot="1">
      <c r="A34" s="661" t="s">
        <v>786</v>
      </c>
      <c r="B34" s="661" t="s">
        <v>377</v>
      </c>
      <c r="C34" s="662" t="s">
        <v>787</v>
      </c>
      <c r="D34" s="645">
        <v>6460.3058912089164</v>
      </c>
    </row>
    <row r="35" spans="1:4" ht="16.5" thickTop="1" thickBot="1">
      <c r="A35" s="661" t="s">
        <v>782</v>
      </c>
      <c r="B35" s="661" t="s">
        <v>377</v>
      </c>
      <c r="C35" s="662" t="s">
        <v>783</v>
      </c>
      <c r="D35" s="645">
        <v>3850.1021508463018</v>
      </c>
    </row>
    <row r="36" spans="1:4" ht="16.5" thickTop="1" thickBot="1">
      <c r="A36" s="661" t="s">
        <v>784</v>
      </c>
      <c r="B36" s="661" t="s">
        <v>377</v>
      </c>
      <c r="C36" s="662" t="s">
        <v>785</v>
      </c>
      <c r="D36" s="645">
        <v>6503.344438610623</v>
      </c>
    </row>
    <row r="37" spans="1:4" ht="16.5" thickTop="1" thickBot="1">
      <c r="A37" s="661" t="s">
        <v>898</v>
      </c>
      <c r="B37" s="661" t="s">
        <v>377</v>
      </c>
      <c r="C37" s="662" t="s">
        <v>899</v>
      </c>
      <c r="D37" s="645">
        <v>6163.0788522801149</v>
      </c>
    </row>
    <row r="38" spans="1:4" ht="16.5" thickTop="1" thickBot="1">
      <c r="A38" s="661" t="s">
        <v>788</v>
      </c>
      <c r="B38" s="661" t="s">
        <v>377</v>
      </c>
      <c r="C38" s="662" t="s">
        <v>789</v>
      </c>
      <c r="D38" s="645">
        <v>5206.3881358035214</v>
      </c>
    </row>
    <row r="39" spans="1:4" ht="16.5" thickTop="1" thickBot="1">
      <c r="A39" s="661" t="s">
        <v>917</v>
      </c>
      <c r="B39" s="661" t="s">
        <v>92</v>
      </c>
      <c r="C39" s="662" t="s">
        <v>2244</v>
      </c>
      <c r="D39" s="645">
        <v>503542.84539490164</v>
      </c>
    </row>
    <row r="40" spans="1:4" ht="16.5" thickTop="1" thickBot="1">
      <c r="A40" s="661" t="s">
        <v>896</v>
      </c>
      <c r="B40" s="661" t="s">
        <v>92</v>
      </c>
      <c r="C40" s="662" t="s">
        <v>897</v>
      </c>
      <c r="D40" s="645">
        <v>98826.165918625542</v>
      </c>
    </row>
    <row r="41" spans="1:4" ht="16.5" thickTop="1" thickBot="1">
      <c r="A41" s="661" t="s">
        <v>827</v>
      </c>
      <c r="B41" s="661" t="s">
        <v>92</v>
      </c>
      <c r="C41" s="662" t="s">
        <v>828</v>
      </c>
      <c r="D41" s="645">
        <v>2470.654147965638</v>
      </c>
    </row>
    <row r="42" spans="1:4" ht="16.5" thickTop="1" thickBot="1">
      <c r="A42" s="661" t="s">
        <v>432</v>
      </c>
      <c r="B42" s="661" t="s">
        <v>92</v>
      </c>
      <c r="C42" s="662" t="s">
        <v>433</v>
      </c>
      <c r="D42" s="645">
        <v>29079.599321555565</v>
      </c>
    </row>
    <row r="43" spans="1:4" ht="16.5" thickTop="1" thickBot="1">
      <c r="A43" s="661" t="s">
        <v>376</v>
      </c>
      <c r="B43" s="661" t="s">
        <v>377</v>
      </c>
      <c r="C43" s="662" t="s">
        <v>378</v>
      </c>
      <c r="D43" s="645">
        <v>14099.199671057244</v>
      </c>
    </row>
    <row r="44" spans="1:4" ht="16.5" thickTop="1" thickBot="1">
      <c r="A44" s="661" t="s">
        <v>379</v>
      </c>
      <c r="B44" s="661" t="s">
        <v>144</v>
      </c>
      <c r="C44" s="662" t="s">
        <v>2245</v>
      </c>
      <c r="D44" s="645">
        <v>12147.544798456776</v>
      </c>
    </row>
    <row r="45" spans="1:4" ht="16.5" thickTop="1" thickBot="1">
      <c r="A45" s="661" t="s">
        <v>778</v>
      </c>
      <c r="B45" s="661" t="s">
        <v>377</v>
      </c>
      <c r="C45" s="662" t="s">
        <v>1940</v>
      </c>
      <c r="D45" s="645">
        <v>15423.404213504351</v>
      </c>
    </row>
    <row r="46" spans="1:4" ht="16.5" thickTop="1" thickBot="1">
      <c r="A46" s="661" t="s">
        <v>913</v>
      </c>
      <c r="B46" s="661" t="s">
        <v>92</v>
      </c>
      <c r="C46" s="662" t="s">
        <v>1954</v>
      </c>
      <c r="D46" s="645">
        <v>11329.714021385282</v>
      </c>
    </row>
    <row r="47" spans="1:4" ht="16.5" thickTop="1" thickBot="1">
      <c r="A47" s="661" t="s">
        <v>914</v>
      </c>
      <c r="B47" s="661" t="s">
        <v>92</v>
      </c>
      <c r="C47" s="662" t="s">
        <v>1955</v>
      </c>
      <c r="D47" s="645">
        <v>19889.942393098616</v>
      </c>
    </row>
    <row r="48" spans="1:4" ht="16.5" thickTop="1" thickBot="1">
      <c r="A48" s="661" t="s">
        <v>797</v>
      </c>
      <c r="B48" s="661" t="s">
        <v>387</v>
      </c>
      <c r="C48" s="662" t="s">
        <v>798</v>
      </c>
      <c r="D48" s="645">
        <v>385272.72204946057</v>
      </c>
    </row>
    <row r="49" spans="1:4" ht="16.5" thickTop="1" thickBot="1">
      <c r="A49" s="661" t="s">
        <v>800</v>
      </c>
      <c r="B49" s="661" t="s">
        <v>387</v>
      </c>
      <c r="C49" s="662" t="s">
        <v>801</v>
      </c>
      <c r="D49" s="645">
        <v>275716.68549674196</v>
      </c>
    </row>
    <row r="50" spans="1:4" ht="16.5" thickTop="1" thickBot="1">
      <c r="A50" s="661" t="s">
        <v>799</v>
      </c>
      <c r="B50" s="661" t="s">
        <v>387</v>
      </c>
      <c r="C50" s="662" t="s">
        <v>1943</v>
      </c>
      <c r="D50" s="645">
        <v>281122.89501628594</v>
      </c>
    </row>
    <row r="51" spans="1:4" ht="16.5" thickTop="1" thickBot="1">
      <c r="A51" s="661" t="s">
        <v>796</v>
      </c>
      <c r="B51" s="661" t="s">
        <v>387</v>
      </c>
      <c r="C51" s="662" t="s">
        <v>1942</v>
      </c>
      <c r="D51" s="645">
        <v>458835.77033647569</v>
      </c>
    </row>
    <row r="52" spans="1:4" ht="16.5" thickTop="1" thickBot="1">
      <c r="A52" s="661" t="s">
        <v>802</v>
      </c>
      <c r="B52" s="661" t="s">
        <v>387</v>
      </c>
      <c r="C52" s="662" t="s">
        <v>803</v>
      </c>
      <c r="D52" s="645">
        <v>385272.72204946057</v>
      </c>
    </row>
    <row r="53" spans="1:4" ht="16.5" thickTop="1" thickBot="1">
      <c r="A53" s="661" t="s">
        <v>380</v>
      </c>
      <c r="B53" s="661" t="s">
        <v>144</v>
      </c>
      <c r="C53" s="662" t="s">
        <v>381</v>
      </c>
      <c r="D53" s="645">
        <v>6823.7114562860506</v>
      </c>
    </row>
    <row r="54" spans="1:4" ht="16.5" thickTop="1" thickBot="1">
      <c r="A54" s="661" t="s">
        <v>794</v>
      </c>
      <c r="B54" s="661" t="s">
        <v>377</v>
      </c>
      <c r="C54" s="662" t="s">
        <v>795</v>
      </c>
      <c r="D54" s="645">
        <v>5294.2588884977968</v>
      </c>
    </row>
    <row r="55" spans="1:4" ht="16.5" thickTop="1" thickBot="1">
      <c r="A55" s="661" t="s">
        <v>790</v>
      </c>
      <c r="B55" s="661" t="s">
        <v>422</v>
      </c>
      <c r="C55" s="662" t="s">
        <v>791</v>
      </c>
      <c r="D55" s="645">
        <v>10322.62833059548</v>
      </c>
    </row>
    <row r="56" spans="1:4" ht="16.5" thickTop="1" thickBot="1">
      <c r="A56" s="661" t="s">
        <v>792</v>
      </c>
      <c r="B56" s="661" t="s">
        <v>606</v>
      </c>
      <c r="C56" s="662" t="s">
        <v>793</v>
      </c>
      <c r="D56" s="645">
        <v>10322.62833059548</v>
      </c>
    </row>
    <row r="57" spans="1:4" ht="16.5" thickTop="1" thickBot="1">
      <c r="A57" s="661" t="s">
        <v>382</v>
      </c>
      <c r="B57" s="661" t="s">
        <v>377</v>
      </c>
      <c r="C57" s="662" t="s">
        <v>383</v>
      </c>
      <c r="D57" s="645">
        <v>7529.6126414190876</v>
      </c>
    </row>
    <row r="58" spans="1:4" ht="16.5" thickTop="1" thickBot="1">
      <c r="A58" s="661" t="s">
        <v>384</v>
      </c>
      <c r="B58" s="661" t="s">
        <v>377</v>
      </c>
      <c r="C58" s="662" t="s">
        <v>385</v>
      </c>
      <c r="D58" s="645">
        <v>5035.4284539490154</v>
      </c>
    </row>
    <row r="59" spans="1:4" ht="16.5" thickTop="1" thickBot="1">
      <c r="A59" s="661" t="s">
        <v>386</v>
      </c>
      <c r="B59" s="661" t="s">
        <v>387</v>
      </c>
      <c r="C59" s="662" t="s">
        <v>2246</v>
      </c>
      <c r="D59" s="645">
        <v>291557.7356049972</v>
      </c>
    </row>
    <row r="60" spans="1:4" ht="16.5" thickTop="1" thickBot="1">
      <c r="A60" s="661" t="s">
        <v>388</v>
      </c>
      <c r="B60" s="661" t="s">
        <v>377</v>
      </c>
      <c r="C60" s="662" t="s">
        <v>389</v>
      </c>
      <c r="D60" s="645">
        <v>9567.3140625031301</v>
      </c>
    </row>
    <row r="61" spans="1:4" ht="16.5" thickTop="1" thickBot="1">
      <c r="A61" s="661" t="s">
        <v>390</v>
      </c>
      <c r="B61" s="661" t="s">
        <v>233</v>
      </c>
      <c r="C61" s="662" t="s">
        <v>391</v>
      </c>
      <c r="D61" s="645">
        <v>122738.56856500726</v>
      </c>
    </row>
    <row r="62" spans="1:4" ht="16.5" thickTop="1" thickBot="1">
      <c r="A62" s="661" t="s">
        <v>398</v>
      </c>
      <c r="B62" s="661" t="s">
        <v>233</v>
      </c>
      <c r="C62" s="662" t="s">
        <v>399</v>
      </c>
      <c r="D62" s="645">
        <v>4915.4862243518401</v>
      </c>
    </row>
    <row r="63" spans="1:4" ht="16.5" thickTop="1" thickBot="1">
      <c r="A63" s="661" t="s">
        <v>392</v>
      </c>
      <c r="B63" s="661" t="s">
        <v>387</v>
      </c>
      <c r="C63" s="662" t="s">
        <v>393</v>
      </c>
      <c r="D63" s="645">
        <v>33989.142064155858</v>
      </c>
    </row>
    <row r="64" spans="1:4" ht="16.5" thickTop="1" thickBot="1">
      <c r="A64" s="661" t="s">
        <v>400</v>
      </c>
      <c r="B64" s="661" t="s">
        <v>92</v>
      </c>
      <c r="C64" s="662" t="s">
        <v>401</v>
      </c>
      <c r="D64" s="645">
        <v>69237.141241798963</v>
      </c>
    </row>
    <row r="65" spans="1:4" ht="16.5" thickTop="1" thickBot="1">
      <c r="A65" s="661" t="s">
        <v>394</v>
      </c>
      <c r="B65" s="661" t="s">
        <v>92</v>
      </c>
      <c r="C65" s="662" t="s">
        <v>395</v>
      </c>
      <c r="D65" s="645">
        <v>45067.084662843692</v>
      </c>
    </row>
    <row r="66" spans="1:4" ht="16.5" thickTop="1" thickBot="1">
      <c r="A66" s="661" t="s">
        <v>396</v>
      </c>
      <c r="B66" s="661" t="s">
        <v>92</v>
      </c>
      <c r="C66" s="662" t="s">
        <v>397</v>
      </c>
      <c r="D66" s="645">
        <v>176239.99588821549</v>
      </c>
    </row>
    <row r="67" spans="1:4" ht="16.5" thickTop="1" thickBot="1">
      <c r="A67" s="661" t="s">
        <v>918</v>
      </c>
      <c r="B67" s="661" t="s">
        <v>144</v>
      </c>
      <c r="C67" s="662" t="s">
        <v>919</v>
      </c>
      <c r="D67" s="645">
        <v>13469.771114313615</v>
      </c>
    </row>
    <row r="68" spans="1:4" ht="16.5" thickTop="1" thickBot="1">
      <c r="A68" s="661" t="s">
        <v>402</v>
      </c>
      <c r="B68" s="661" t="s">
        <v>377</v>
      </c>
      <c r="C68" s="662" t="s">
        <v>403</v>
      </c>
      <c r="D68" s="645">
        <v>1946.2354270358255</v>
      </c>
    </row>
    <row r="69" spans="1:4" ht="16.5" thickTop="1" thickBot="1">
      <c r="A69" s="661" t="s">
        <v>404</v>
      </c>
      <c r="B69" s="661" t="s">
        <v>377</v>
      </c>
      <c r="C69" s="662" t="s">
        <v>405</v>
      </c>
      <c r="D69" s="645">
        <v>10322.62833059548</v>
      </c>
    </row>
    <row r="70" spans="1:4" ht="16.5" thickTop="1" thickBot="1">
      <c r="A70" s="661" t="s">
        <v>406</v>
      </c>
      <c r="B70" s="661" t="s">
        <v>144</v>
      </c>
      <c r="C70" s="662" t="s">
        <v>407</v>
      </c>
      <c r="D70" s="645">
        <v>59166.284333900934</v>
      </c>
    </row>
    <row r="71" spans="1:4" ht="16.5" thickTop="1" thickBot="1">
      <c r="A71" s="661" t="s">
        <v>408</v>
      </c>
      <c r="B71" s="661" t="s">
        <v>92</v>
      </c>
      <c r="C71" s="662" t="s">
        <v>409</v>
      </c>
      <c r="D71" s="645">
        <v>10412.776271607043</v>
      </c>
    </row>
    <row r="72" spans="1:4" ht="16.5" thickTop="1" thickBot="1">
      <c r="A72" s="661" t="s">
        <v>410</v>
      </c>
      <c r="B72" s="661" t="s">
        <v>92</v>
      </c>
      <c r="C72" s="662" t="s">
        <v>411</v>
      </c>
      <c r="D72" s="645">
        <v>270654.2793997596</v>
      </c>
    </row>
    <row r="73" spans="1:4" ht="16.5" thickTop="1" thickBot="1">
      <c r="A73" s="661" t="s">
        <v>810</v>
      </c>
      <c r="B73" s="661" t="s">
        <v>377</v>
      </c>
      <c r="C73" s="662" t="s">
        <v>811</v>
      </c>
      <c r="D73" s="645">
        <v>28368.198547661897</v>
      </c>
    </row>
    <row r="74" spans="1:4" ht="16.5" thickTop="1" thickBot="1">
      <c r="A74" s="661" t="s">
        <v>805</v>
      </c>
      <c r="B74" s="661" t="s">
        <v>377</v>
      </c>
      <c r="C74" s="662" t="s">
        <v>806</v>
      </c>
      <c r="D74" s="645">
        <v>2265.9428042770569</v>
      </c>
    </row>
    <row r="75" spans="1:4" ht="16.5" thickTop="1" thickBot="1">
      <c r="A75" s="661" t="s">
        <v>808</v>
      </c>
      <c r="B75" s="661" t="s">
        <v>377</v>
      </c>
      <c r="C75" s="662" t="s">
        <v>809</v>
      </c>
      <c r="D75" s="645">
        <v>2140.0570929283313</v>
      </c>
    </row>
    <row r="76" spans="1:4" ht="16.5" thickTop="1" thickBot="1">
      <c r="A76" s="661" t="s">
        <v>822</v>
      </c>
      <c r="B76" s="661" t="s">
        <v>377</v>
      </c>
      <c r="C76" s="662" t="s">
        <v>823</v>
      </c>
      <c r="D76" s="645">
        <v>2876.4477906185475</v>
      </c>
    </row>
    <row r="77" spans="1:4" ht="16.5" thickTop="1" thickBot="1">
      <c r="A77" s="661" t="s">
        <v>807</v>
      </c>
      <c r="B77" s="661" t="s">
        <v>377</v>
      </c>
      <c r="C77" s="662" t="s">
        <v>2037</v>
      </c>
      <c r="D77" s="645">
        <v>2265.9428042770569</v>
      </c>
    </row>
    <row r="78" spans="1:4" ht="16.5" thickTop="1" thickBot="1">
      <c r="A78" s="661" t="s">
        <v>817</v>
      </c>
      <c r="B78" s="661" t="s">
        <v>377</v>
      </c>
      <c r="C78" s="662" t="s">
        <v>818</v>
      </c>
      <c r="D78" s="645">
        <v>2604.1542993926223</v>
      </c>
    </row>
    <row r="79" spans="1:4" ht="16.5" thickTop="1" thickBot="1">
      <c r="A79" s="661" t="s">
        <v>819</v>
      </c>
      <c r="B79" s="661" t="s">
        <v>377</v>
      </c>
      <c r="C79" s="662" t="s">
        <v>2023</v>
      </c>
      <c r="D79" s="645">
        <v>2643.5999383232333</v>
      </c>
    </row>
    <row r="80" spans="1:4" ht="16.5" thickTop="1" thickBot="1">
      <c r="A80" s="661" t="s">
        <v>820</v>
      </c>
      <c r="B80" s="661" t="s">
        <v>377</v>
      </c>
      <c r="C80" s="662" t="s">
        <v>2024</v>
      </c>
      <c r="D80" s="645">
        <v>2517.7142269745077</v>
      </c>
    </row>
    <row r="81" spans="1:4" ht="16.5" thickTop="1" thickBot="1">
      <c r="A81" s="661" t="s">
        <v>812</v>
      </c>
      <c r="B81" s="661" t="s">
        <v>377</v>
      </c>
      <c r="C81" s="662" t="s">
        <v>2247</v>
      </c>
      <c r="D81" s="645">
        <v>3398.9142064155858</v>
      </c>
    </row>
    <row r="82" spans="1:4" ht="16.5" thickTop="1" thickBot="1">
      <c r="A82" s="661" t="s">
        <v>813</v>
      </c>
      <c r="B82" s="661" t="s">
        <v>377</v>
      </c>
      <c r="C82" s="662" t="s">
        <v>2248</v>
      </c>
      <c r="D82" s="645">
        <v>3524.799917764311</v>
      </c>
    </row>
    <row r="83" spans="1:4" ht="16.5" thickTop="1" thickBot="1">
      <c r="A83" s="661" t="s">
        <v>814</v>
      </c>
      <c r="B83" s="661" t="s">
        <v>377</v>
      </c>
      <c r="C83" s="662" t="s">
        <v>2249</v>
      </c>
      <c r="D83" s="645">
        <v>3650.6856291130357</v>
      </c>
    </row>
    <row r="84" spans="1:4" ht="16.5" thickTop="1" thickBot="1">
      <c r="A84" s="661" t="s">
        <v>815</v>
      </c>
      <c r="B84" s="661" t="s">
        <v>377</v>
      </c>
      <c r="C84" s="662" t="s">
        <v>2250</v>
      </c>
      <c r="D84" s="645">
        <v>3776.5713404617613</v>
      </c>
    </row>
    <row r="85" spans="1:4" ht="16.5" thickTop="1" thickBot="1">
      <c r="A85" s="661" t="s">
        <v>821</v>
      </c>
      <c r="B85" s="661" t="s">
        <v>377</v>
      </c>
      <c r="C85" s="662" t="s">
        <v>1944</v>
      </c>
      <c r="D85" s="645">
        <v>4405.9998972053882</v>
      </c>
    </row>
    <row r="86" spans="1:4" ht="16.5" thickTop="1" thickBot="1">
      <c r="A86" s="661" t="s">
        <v>816</v>
      </c>
      <c r="B86" s="661" t="s">
        <v>377</v>
      </c>
      <c r="C86" s="662" t="s">
        <v>2251</v>
      </c>
      <c r="D86" s="645">
        <v>4405.9998972053882</v>
      </c>
    </row>
    <row r="87" spans="1:4" ht="16.5" thickTop="1" thickBot="1">
      <c r="A87" s="661" t="s">
        <v>804</v>
      </c>
      <c r="B87" s="661" t="s">
        <v>377</v>
      </c>
      <c r="C87" s="662" t="s">
        <v>2252</v>
      </c>
      <c r="D87" s="645">
        <v>612.27124477049415</v>
      </c>
    </row>
    <row r="88" spans="1:4" ht="16.5" thickTop="1" thickBot="1">
      <c r="A88" s="661" t="s">
        <v>826</v>
      </c>
      <c r="B88" s="661" t="s">
        <v>377</v>
      </c>
      <c r="C88" s="662" t="s">
        <v>1945</v>
      </c>
      <c r="D88" s="645">
        <v>931.55426398056795</v>
      </c>
    </row>
    <row r="89" spans="1:4" ht="16.5" thickTop="1" thickBot="1">
      <c r="A89" s="661" t="s">
        <v>824</v>
      </c>
      <c r="B89" s="661" t="s">
        <v>377</v>
      </c>
      <c r="C89" s="662" t="s">
        <v>825</v>
      </c>
      <c r="D89" s="645">
        <v>859.79940851179447</v>
      </c>
    </row>
    <row r="90" spans="1:4" ht="16.5" thickTop="1" thickBot="1">
      <c r="A90" s="661" t="s">
        <v>915</v>
      </c>
      <c r="B90" s="661" t="s">
        <v>233</v>
      </c>
      <c r="C90" s="662" t="s">
        <v>916</v>
      </c>
      <c r="D90" s="645">
        <v>9441.4283511544018</v>
      </c>
    </row>
    <row r="91" spans="1:4" ht="16.5" thickTop="1" thickBot="1">
      <c r="A91" s="661" t="s">
        <v>412</v>
      </c>
      <c r="B91" s="661" t="s">
        <v>377</v>
      </c>
      <c r="C91" s="662" t="s">
        <v>2253</v>
      </c>
      <c r="D91" s="645">
        <v>23162.970888165473</v>
      </c>
    </row>
    <row r="92" spans="1:4" ht="16.5" thickTop="1" thickBot="1">
      <c r="A92" s="661" t="s">
        <v>413</v>
      </c>
      <c r="B92" s="661" t="s">
        <v>144</v>
      </c>
      <c r="C92" s="662" t="s">
        <v>414</v>
      </c>
      <c r="D92" s="645">
        <v>21762.702407658719</v>
      </c>
    </row>
    <row r="93" spans="1:4" ht="16.5" thickTop="1" thickBot="1">
      <c r="A93" s="661" t="s">
        <v>415</v>
      </c>
      <c r="B93" s="661" t="s">
        <v>144</v>
      </c>
      <c r="C93" s="662" t="s">
        <v>416</v>
      </c>
      <c r="D93" s="645">
        <v>994.49711965493043</v>
      </c>
    </row>
    <row r="94" spans="1:4" ht="16.5" thickTop="1" thickBot="1">
      <c r="A94" s="661" t="s">
        <v>417</v>
      </c>
      <c r="B94" s="661" t="s">
        <v>144</v>
      </c>
      <c r="C94" s="662" t="s">
        <v>418</v>
      </c>
      <c r="D94" s="645">
        <v>994.49711965493043</v>
      </c>
    </row>
    <row r="95" spans="1:4" ht="16.5" thickTop="1" thickBot="1">
      <c r="A95" s="661" t="s">
        <v>419</v>
      </c>
      <c r="B95" s="661" t="s">
        <v>377</v>
      </c>
      <c r="C95" s="662" t="s">
        <v>420</v>
      </c>
      <c r="D95" s="645">
        <v>5610.0817165219532</v>
      </c>
    </row>
    <row r="96" spans="1:4" ht="16.5" thickTop="1" thickBot="1">
      <c r="A96" s="661" t="s">
        <v>436</v>
      </c>
      <c r="B96" s="661" t="s">
        <v>377</v>
      </c>
      <c r="C96" s="662" t="s">
        <v>437</v>
      </c>
      <c r="D96" s="645">
        <v>3776.5713404617613</v>
      </c>
    </row>
    <row r="97" spans="1:4" ht="16.5" thickTop="1" thickBot="1">
      <c r="A97" s="661" t="s">
        <v>434</v>
      </c>
      <c r="B97" s="661" t="s">
        <v>377</v>
      </c>
      <c r="C97" s="662" t="s">
        <v>435</v>
      </c>
      <c r="D97" s="645">
        <v>5916.6284333900921</v>
      </c>
    </row>
    <row r="98" spans="1:4" ht="16.5" thickTop="1" thickBot="1">
      <c r="A98" s="661" t="s">
        <v>421</v>
      </c>
      <c r="B98" s="661" t="s">
        <v>422</v>
      </c>
      <c r="C98" s="662" t="s">
        <v>423</v>
      </c>
      <c r="D98" s="645">
        <v>3911.3681280579726</v>
      </c>
    </row>
    <row r="99" spans="1:4" ht="16.5" thickTop="1" thickBot="1">
      <c r="A99" s="661" t="s">
        <v>835</v>
      </c>
      <c r="B99" s="661" t="s">
        <v>387</v>
      </c>
      <c r="C99" s="662" t="s">
        <v>2254</v>
      </c>
      <c r="D99" s="645">
        <v>424266.59359309904</v>
      </c>
    </row>
    <row r="100" spans="1:4" ht="16.5" thickTop="1" thickBot="1">
      <c r="A100" s="661" t="s">
        <v>836</v>
      </c>
      <c r="B100" s="661" t="s">
        <v>387</v>
      </c>
      <c r="C100" s="662" t="s">
        <v>2255</v>
      </c>
      <c r="D100" s="645">
        <v>464158.73253633198</v>
      </c>
    </row>
    <row r="101" spans="1:4" ht="16.5" thickTop="1" thickBot="1">
      <c r="A101" s="661" t="s">
        <v>837</v>
      </c>
      <c r="B101" s="661" t="s">
        <v>387</v>
      </c>
      <c r="C101" s="662" t="s">
        <v>2256</v>
      </c>
      <c r="D101" s="645">
        <v>1161795.700531461</v>
      </c>
    </row>
    <row r="102" spans="1:4" ht="16.5" thickTop="1" thickBot="1">
      <c r="A102" s="661" t="s">
        <v>838</v>
      </c>
      <c r="B102" s="661" t="s">
        <v>387</v>
      </c>
      <c r="C102" s="662" t="s">
        <v>2257</v>
      </c>
      <c r="D102" s="645">
        <v>1059499.9856360166</v>
      </c>
    </row>
    <row r="103" spans="1:4" ht="16.5" thickTop="1" thickBot="1">
      <c r="A103" s="661" t="s">
        <v>839</v>
      </c>
      <c r="B103" s="661" t="s">
        <v>387</v>
      </c>
      <c r="C103" s="662" t="s">
        <v>2258</v>
      </c>
      <c r="D103" s="645">
        <v>1082928.7322471323</v>
      </c>
    </row>
    <row r="104" spans="1:4" ht="16.5" thickTop="1" thickBot="1">
      <c r="A104" s="661" t="s">
        <v>833</v>
      </c>
      <c r="B104" s="661" t="s">
        <v>387</v>
      </c>
      <c r="C104" s="662" t="s">
        <v>2006</v>
      </c>
      <c r="D104" s="645">
        <v>952769.02885204437</v>
      </c>
    </row>
    <row r="105" spans="1:4" ht="16.5" thickTop="1" thickBot="1">
      <c r="A105" s="661" t="s">
        <v>832</v>
      </c>
      <c r="B105" s="661" t="s">
        <v>387</v>
      </c>
      <c r="C105" s="662" t="s">
        <v>2007</v>
      </c>
      <c r="D105" s="645">
        <v>952769.02885204437</v>
      </c>
    </row>
    <row r="106" spans="1:4" ht="16.5" thickTop="1" thickBot="1">
      <c r="A106" s="661" t="s">
        <v>1661</v>
      </c>
      <c r="B106" s="661" t="s">
        <v>387</v>
      </c>
      <c r="C106" s="662" t="s">
        <v>2005</v>
      </c>
      <c r="D106" s="645">
        <v>963181.8051236514</v>
      </c>
    </row>
    <row r="107" spans="1:4" ht="16.5" thickTop="1" thickBot="1">
      <c r="A107" s="661" t="s">
        <v>829</v>
      </c>
      <c r="B107" s="661" t="s">
        <v>387</v>
      </c>
      <c r="C107" s="662" t="s">
        <v>2005</v>
      </c>
      <c r="D107" s="645">
        <v>984007.35766686557</v>
      </c>
    </row>
    <row r="108" spans="1:4" ht="16.5" thickTop="1" thickBot="1">
      <c r="A108" s="661" t="s">
        <v>831</v>
      </c>
      <c r="B108" s="661" t="s">
        <v>387</v>
      </c>
      <c r="C108" s="662" t="s">
        <v>2008</v>
      </c>
      <c r="D108" s="645">
        <v>989213.74580266909</v>
      </c>
    </row>
    <row r="109" spans="1:4" ht="16.5" thickTop="1" thickBot="1">
      <c r="A109" s="661" t="s">
        <v>830</v>
      </c>
      <c r="B109" s="661" t="s">
        <v>387</v>
      </c>
      <c r="C109" s="662" t="s">
        <v>2009</v>
      </c>
      <c r="D109" s="645">
        <v>1015245.6864816867</v>
      </c>
    </row>
    <row r="110" spans="1:4" ht="16.5" thickTop="1" thickBot="1">
      <c r="A110" s="661" t="s">
        <v>834</v>
      </c>
      <c r="B110" s="661" t="s">
        <v>387</v>
      </c>
      <c r="C110" s="662" t="s">
        <v>2010</v>
      </c>
      <c r="D110" s="645">
        <v>902097.00752496626</v>
      </c>
    </row>
    <row r="111" spans="1:4" ht="16.5" thickTop="1" thickBot="1">
      <c r="A111" s="661" t="s">
        <v>424</v>
      </c>
      <c r="B111" s="661" t="s">
        <v>144</v>
      </c>
      <c r="C111" s="662" t="s">
        <v>425</v>
      </c>
      <c r="D111" s="645">
        <v>3294.2055306208508</v>
      </c>
    </row>
    <row r="112" spans="1:4" ht="16.5" thickTop="1" thickBot="1">
      <c r="A112" s="661" t="s">
        <v>426</v>
      </c>
      <c r="B112" s="661" t="s">
        <v>233</v>
      </c>
      <c r="C112" s="662" t="s">
        <v>427</v>
      </c>
      <c r="D112" s="645">
        <v>1394.6037659115664</v>
      </c>
    </row>
    <row r="113" spans="1:4" ht="16.5" thickTop="1" thickBot="1">
      <c r="A113" s="661" t="s">
        <v>428</v>
      </c>
      <c r="B113" s="661" t="s">
        <v>92</v>
      </c>
      <c r="C113" s="662" t="s">
        <v>427</v>
      </c>
      <c r="D113" s="645">
        <v>4117.7569132760646</v>
      </c>
    </row>
    <row r="114" spans="1:4" ht="16.5" thickTop="1" thickBot="1">
      <c r="A114" s="661" t="s">
        <v>429</v>
      </c>
      <c r="B114" s="661" t="s">
        <v>144</v>
      </c>
      <c r="C114" s="662" t="s">
        <v>2259</v>
      </c>
      <c r="D114" s="645">
        <v>52002.155639703989</v>
      </c>
    </row>
    <row r="115" spans="1:4" ht="16.5" thickTop="1" thickBot="1">
      <c r="A115" s="661" t="s">
        <v>430</v>
      </c>
      <c r="B115" s="661" t="s">
        <v>92</v>
      </c>
      <c r="C115" s="662" t="s">
        <v>431</v>
      </c>
      <c r="D115" s="645">
        <v>53042.130940831579</v>
      </c>
    </row>
    <row r="116" spans="1:4" ht="16.5" thickTop="1" thickBot="1">
      <c r="A116" s="661" t="s">
        <v>438</v>
      </c>
      <c r="B116" s="661" t="s">
        <v>92</v>
      </c>
      <c r="C116" s="662" t="s">
        <v>1913</v>
      </c>
      <c r="D116" s="645">
        <v>447070.75058425841</v>
      </c>
    </row>
    <row r="117" spans="1:4" ht="16.5" thickTop="1" thickBot="1">
      <c r="A117" s="661" t="s">
        <v>440</v>
      </c>
      <c r="B117" s="661" t="s">
        <v>92</v>
      </c>
      <c r="C117" s="662" t="s">
        <v>441</v>
      </c>
      <c r="D117" s="645">
        <v>193234.5669202935</v>
      </c>
    </row>
    <row r="118" spans="1:4" ht="16.5" thickTop="1" thickBot="1">
      <c r="A118" s="661" t="s">
        <v>439</v>
      </c>
      <c r="B118" s="661" t="s">
        <v>92</v>
      </c>
      <c r="C118" s="662" t="s">
        <v>2260</v>
      </c>
      <c r="D118" s="645">
        <v>193234.5669202935</v>
      </c>
    </row>
    <row r="119" spans="1:4" ht="16.5" thickTop="1" thickBot="1">
      <c r="A119" s="661" t="s">
        <v>443</v>
      </c>
      <c r="B119" s="661" t="s">
        <v>387</v>
      </c>
      <c r="C119" s="662" t="s">
        <v>2261</v>
      </c>
      <c r="D119" s="645">
        <v>5406.3502545877709</v>
      </c>
    </row>
    <row r="120" spans="1:4" ht="16.5" thickTop="1" thickBot="1">
      <c r="A120" s="661" t="s">
        <v>442</v>
      </c>
      <c r="B120" s="661" t="s">
        <v>387</v>
      </c>
      <c r="C120" s="662" t="s">
        <v>2262</v>
      </c>
      <c r="D120" s="645">
        <v>5022.3825079664839</v>
      </c>
    </row>
    <row r="121" spans="1:4" ht="16.5" thickTop="1" thickBot="1">
      <c r="A121" s="661" t="s">
        <v>840</v>
      </c>
      <c r="B121" s="661" t="s">
        <v>606</v>
      </c>
      <c r="C121" s="662" t="s">
        <v>2263</v>
      </c>
      <c r="D121" s="645">
        <v>36444.71695062465</v>
      </c>
    </row>
    <row r="122" spans="1:4" ht="16.5" thickTop="1" thickBot="1">
      <c r="A122" s="661" t="s">
        <v>841</v>
      </c>
      <c r="B122" s="661" t="s">
        <v>606</v>
      </c>
      <c r="C122" s="662" t="s">
        <v>1946</v>
      </c>
      <c r="D122" s="645">
        <v>31529.886550426127</v>
      </c>
    </row>
    <row r="123" spans="1:4" ht="16.5" thickTop="1" thickBot="1">
      <c r="A123" s="661" t="s">
        <v>444</v>
      </c>
      <c r="B123" s="661" t="s">
        <v>387</v>
      </c>
      <c r="C123" s="662" t="s">
        <v>1914</v>
      </c>
      <c r="D123" s="645">
        <v>3450.7095128613419</v>
      </c>
    </row>
    <row r="124" spans="1:4" ht="16.5" thickTop="1" thickBot="1">
      <c r="A124" s="661" t="s">
        <v>445</v>
      </c>
      <c r="B124" s="661" t="s">
        <v>144</v>
      </c>
      <c r="C124" s="662" t="s">
        <v>446</v>
      </c>
      <c r="D124" s="645">
        <v>18505.199568262633</v>
      </c>
    </row>
    <row r="125" spans="1:4" ht="16.5" thickTop="1" thickBot="1">
      <c r="A125" s="661" t="s">
        <v>865</v>
      </c>
      <c r="B125" s="661" t="s">
        <v>422</v>
      </c>
      <c r="C125" s="662" t="s">
        <v>1947</v>
      </c>
      <c r="D125" s="645">
        <v>2014.1713815796063</v>
      </c>
    </row>
    <row r="126" spans="1:4" ht="16.5" thickTop="1" thickBot="1">
      <c r="A126" s="661" t="s">
        <v>866</v>
      </c>
      <c r="B126" s="661" t="s">
        <v>422</v>
      </c>
      <c r="C126" s="662" t="s">
        <v>1948</v>
      </c>
      <c r="D126" s="645">
        <v>6671.942701482446</v>
      </c>
    </row>
    <row r="127" spans="1:4" ht="16.5" thickTop="1" thickBot="1">
      <c r="A127" s="661" t="s">
        <v>864</v>
      </c>
      <c r="B127" s="661" t="s">
        <v>422</v>
      </c>
      <c r="C127" s="662" t="s">
        <v>2264</v>
      </c>
      <c r="D127" s="645">
        <v>2552.2939243042697</v>
      </c>
    </row>
    <row r="128" spans="1:4" ht="16.5" thickTop="1" thickBot="1">
      <c r="A128" s="661" t="s">
        <v>846</v>
      </c>
      <c r="B128" s="661" t="s">
        <v>422</v>
      </c>
      <c r="C128" s="662" t="s">
        <v>847</v>
      </c>
      <c r="D128" s="645">
        <v>6608.9998458080827</v>
      </c>
    </row>
    <row r="129" spans="1:4" ht="16.5" thickTop="1" thickBot="1">
      <c r="A129" s="661" t="s">
        <v>848</v>
      </c>
      <c r="B129" s="661" t="s">
        <v>422</v>
      </c>
      <c r="C129" s="662" t="s">
        <v>849</v>
      </c>
      <c r="D129" s="645">
        <v>6608.9998458080827</v>
      </c>
    </row>
    <row r="130" spans="1:4" ht="16.5" thickTop="1" thickBot="1">
      <c r="A130" s="661" t="s">
        <v>850</v>
      </c>
      <c r="B130" s="661" t="s">
        <v>422</v>
      </c>
      <c r="C130" s="662" t="s">
        <v>851</v>
      </c>
      <c r="D130" s="645">
        <v>6608.9998458080827</v>
      </c>
    </row>
    <row r="131" spans="1:4" ht="16.5" thickTop="1" thickBot="1">
      <c r="A131" s="661" t="s">
        <v>852</v>
      </c>
      <c r="B131" s="661" t="s">
        <v>422</v>
      </c>
      <c r="C131" s="662" t="s">
        <v>853</v>
      </c>
      <c r="D131" s="645">
        <v>6608.9998458080827</v>
      </c>
    </row>
    <row r="132" spans="1:4" ht="16.5" thickTop="1" thickBot="1">
      <c r="A132" s="661" t="s">
        <v>854</v>
      </c>
      <c r="B132" s="661" t="s">
        <v>422</v>
      </c>
      <c r="C132" s="662" t="s">
        <v>855</v>
      </c>
      <c r="D132" s="645">
        <v>6608.9998458080827</v>
      </c>
    </row>
    <row r="133" spans="1:4" ht="16.5" thickTop="1" thickBot="1">
      <c r="A133" s="661" t="s">
        <v>858</v>
      </c>
      <c r="B133" s="661" t="s">
        <v>422</v>
      </c>
      <c r="C133" s="662" t="s">
        <v>859</v>
      </c>
      <c r="D133" s="645">
        <v>6608.9998458080827</v>
      </c>
    </row>
    <row r="134" spans="1:4" ht="16.5" thickTop="1" thickBot="1">
      <c r="A134" s="661" t="s">
        <v>856</v>
      </c>
      <c r="B134" s="661" t="s">
        <v>422</v>
      </c>
      <c r="C134" s="662" t="s">
        <v>857</v>
      </c>
      <c r="D134" s="645">
        <v>6608.9998458080827</v>
      </c>
    </row>
    <row r="135" spans="1:4" ht="16.5" thickTop="1" thickBot="1">
      <c r="A135" s="661" t="s">
        <v>860</v>
      </c>
      <c r="B135" s="661" t="s">
        <v>422</v>
      </c>
      <c r="C135" s="662" t="s">
        <v>861</v>
      </c>
      <c r="D135" s="645">
        <v>6608.9998458080827</v>
      </c>
    </row>
    <row r="136" spans="1:4" ht="16.5" thickTop="1" thickBot="1">
      <c r="A136" s="661" t="s">
        <v>862</v>
      </c>
      <c r="B136" s="661" t="s">
        <v>422</v>
      </c>
      <c r="C136" s="662" t="s">
        <v>863</v>
      </c>
      <c r="D136" s="645">
        <v>6608.9998458080827</v>
      </c>
    </row>
    <row r="137" spans="1:4" ht="16.5" thickTop="1" thickBot="1">
      <c r="A137" s="661" t="s">
        <v>845</v>
      </c>
      <c r="B137" s="661" t="s">
        <v>377</v>
      </c>
      <c r="C137" s="662" t="s">
        <v>2265</v>
      </c>
      <c r="D137" s="645">
        <v>8949.2141736331996</v>
      </c>
    </row>
    <row r="138" spans="1:4" ht="31.5" thickTop="1" thickBot="1">
      <c r="A138" s="661" t="s">
        <v>842</v>
      </c>
      <c r="B138" s="661" t="s">
        <v>843</v>
      </c>
      <c r="C138" s="662" t="s">
        <v>844</v>
      </c>
      <c r="D138" s="645">
        <v>4.8228622032284112E-2</v>
      </c>
    </row>
    <row r="139" spans="1:4" ht="16.5" thickTop="1" thickBot="1">
      <c r="A139" s="661" t="s">
        <v>447</v>
      </c>
      <c r="B139" s="661" t="s">
        <v>377</v>
      </c>
      <c r="C139" s="662" t="s">
        <v>448</v>
      </c>
      <c r="D139" s="645">
        <v>4499.5443818367839</v>
      </c>
    </row>
    <row r="140" spans="1:4" ht="16.5" thickTop="1" thickBot="1">
      <c r="A140" s="661" t="s">
        <v>449</v>
      </c>
      <c r="B140" s="661" t="s">
        <v>450</v>
      </c>
      <c r="C140" s="662" t="s">
        <v>2266</v>
      </c>
      <c r="D140" s="645">
        <v>1888.2856702308807</v>
      </c>
    </row>
    <row r="141" spans="1:4" ht="16.5" thickTop="1" thickBot="1">
      <c r="A141" s="661" t="s">
        <v>451</v>
      </c>
      <c r="B141" s="661" t="s">
        <v>144</v>
      </c>
      <c r="C141" s="662" t="s">
        <v>2267</v>
      </c>
      <c r="D141" s="645">
        <v>6329.0402584205031</v>
      </c>
    </row>
    <row r="142" spans="1:4" ht="16.5" thickTop="1" thickBot="1">
      <c r="A142" s="661" t="s">
        <v>452</v>
      </c>
      <c r="B142" s="661" t="s">
        <v>92</v>
      </c>
      <c r="C142" s="662" t="s">
        <v>2268</v>
      </c>
      <c r="D142" s="645">
        <v>1874.2997288892677</v>
      </c>
    </row>
    <row r="143" spans="1:4" ht="16.5" thickTop="1" thickBot="1">
      <c r="A143" s="661" t="s">
        <v>453</v>
      </c>
      <c r="B143" s="661" t="s">
        <v>454</v>
      </c>
      <c r="C143" s="662" t="s">
        <v>455</v>
      </c>
      <c r="D143" s="645">
        <v>8308.4569490158756</v>
      </c>
    </row>
    <row r="144" spans="1:4" ht="16.5" thickTop="1" thickBot="1">
      <c r="A144" s="661" t="s">
        <v>456</v>
      </c>
      <c r="B144" s="661" t="s">
        <v>422</v>
      </c>
      <c r="C144" s="662" t="s">
        <v>457</v>
      </c>
      <c r="D144" s="645">
        <v>29310.334203603277</v>
      </c>
    </row>
    <row r="145" spans="1:4" ht="16.5" thickTop="1" thickBot="1">
      <c r="A145" s="661" t="s">
        <v>873</v>
      </c>
      <c r="B145" s="661" t="s">
        <v>233</v>
      </c>
      <c r="C145" s="662" t="s">
        <v>875</v>
      </c>
      <c r="D145" s="645">
        <v>21462.356691953348</v>
      </c>
    </row>
    <row r="146" spans="1:4" ht="31.5" thickTop="1" thickBot="1">
      <c r="A146" s="661" t="s">
        <v>867</v>
      </c>
      <c r="B146" s="661" t="s">
        <v>233</v>
      </c>
      <c r="C146" s="662" t="s">
        <v>2269</v>
      </c>
      <c r="D146" s="645">
        <v>26435.999383232331</v>
      </c>
    </row>
    <row r="147" spans="1:4" ht="16.5" thickTop="1" thickBot="1">
      <c r="A147" s="661" t="s">
        <v>868</v>
      </c>
      <c r="B147" s="661" t="s">
        <v>233</v>
      </c>
      <c r="C147" s="662" t="s">
        <v>2270</v>
      </c>
      <c r="D147" s="645">
        <v>39024.570518104869</v>
      </c>
    </row>
    <row r="148" spans="1:4" ht="16.5" thickTop="1" thickBot="1">
      <c r="A148" s="661" t="s">
        <v>1691</v>
      </c>
      <c r="B148" s="661" t="s">
        <v>233</v>
      </c>
      <c r="C148" s="662" t="s">
        <v>1949</v>
      </c>
      <c r="D148" s="645">
        <v>26435.999383232331</v>
      </c>
    </row>
    <row r="149" spans="1:4" ht="16.5" thickTop="1" thickBot="1">
      <c r="A149" s="661" t="s">
        <v>869</v>
      </c>
      <c r="B149" s="661" t="s">
        <v>144</v>
      </c>
      <c r="C149" s="662" t="s">
        <v>2271</v>
      </c>
      <c r="D149" s="645">
        <v>53501.427323208285</v>
      </c>
    </row>
    <row r="150" spans="1:4" ht="16.5" thickTop="1" thickBot="1">
      <c r="A150" s="661" t="s">
        <v>870</v>
      </c>
      <c r="B150" s="661" t="s">
        <v>233</v>
      </c>
      <c r="C150" s="662" t="s">
        <v>871</v>
      </c>
      <c r="D150" s="645">
        <v>38772.799095407419</v>
      </c>
    </row>
    <row r="151" spans="1:4" ht="16.5" thickTop="1" thickBot="1">
      <c r="A151" s="661" t="s">
        <v>872</v>
      </c>
      <c r="B151" s="661" t="s">
        <v>450</v>
      </c>
      <c r="C151" s="662" t="s">
        <v>2272</v>
      </c>
      <c r="D151" s="645">
        <v>195122.85259052436</v>
      </c>
    </row>
    <row r="152" spans="1:4" ht="16.5" thickTop="1" thickBot="1">
      <c r="A152" s="661" t="s">
        <v>458</v>
      </c>
      <c r="B152" s="661" t="s">
        <v>92</v>
      </c>
      <c r="C152" s="662" t="s">
        <v>459</v>
      </c>
      <c r="D152" s="645">
        <v>1384.742824835979</v>
      </c>
    </row>
    <row r="153" spans="1:4" ht="16.5" thickTop="1" thickBot="1">
      <c r="A153" s="661" t="s">
        <v>460</v>
      </c>
      <c r="B153" s="661" t="s">
        <v>377</v>
      </c>
      <c r="C153" s="662" t="s">
        <v>461</v>
      </c>
      <c r="D153" s="645">
        <v>32226.742105273701</v>
      </c>
    </row>
    <row r="154" spans="1:4" ht="16.5" thickTop="1" thickBot="1">
      <c r="A154" s="661" t="s">
        <v>462</v>
      </c>
      <c r="B154" s="661" t="s">
        <v>377</v>
      </c>
      <c r="C154" s="662" t="s">
        <v>463</v>
      </c>
      <c r="D154" s="645">
        <v>10574.399753292933</v>
      </c>
    </row>
    <row r="155" spans="1:4" ht="16.5" thickTop="1" thickBot="1">
      <c r="A155" s="661" t="s">
        <v>909</v>
      </c>
      <c r="B155" s="661" t="s">
        <v>144</v>
      </c>
      <c r="C155" s="662" t="s">
        <v>2273</v>
      </c>
      <c r="D155" s="645">
        <v>59456.95251087621</v>
      </c>
    </row>
    <row r="156" spans="1:4" ht="16.5" thickTop="1" thickBot="1">
      <c r="A156" s="661" t="s">
        <v>910</v>
      </c>
      <c r="B156" s="661" t="s">
        <v>144</v>
      </c>
      <c r="C156" s="662" t="s">
        <v>2274</v>
      </c>
      <c r="D156" s="645">
        <v>17858.952583433238</v>
      </c>
    </row>
    <row r="157" spans="1:4" ht="16.5" thickTop="1" thickBot="1">
      <c r="A157" s="661" t="s">
        <v>911</v>
      </c>
      <c r="B157" s="661" t="s">
        <v>144</v>
      </c>
      <c r="C157" s="662" t="s">
        <v>2275</v>
      </c>
      <c r="D157" s="645">
        <v>29767.003527643054</v>
      </c>
    </row>
    <row r="158" spans="1:4" ht="16.5" thickTop="1" thickBot="1">
      <c r="A158" s="661" t="s">
        <v>912</v>
      </c>
      <c r="B158" s="661" t="s">
        <v>144</v>
      </c>
      <c r="C158" s="662" t="s">
        <v>2276</v>
      </c>
      <c r="D158" s="645">
        <v>29816.984853746766</v>
      </c>
    </row>
    <row r="159" spans="1:4" ht="16.5" thickTop="1" thickBot="1">
      <c r="A159" s="661" t="s">
        <v>466</v>
      </c>
      <c r="B159" s="661" t="s">
        <v>233</v>
      </c>
      <c r="C159" s="662" t="s">
        <v>467</v>
      </c>
      <c r="D159" s="645">
        <v>8323.6275762051228</v>
      </c>
    </row>
    <row r="160" spans="1:4" ht="16.5" thickTop="1" thickBot="1">
      <c r="A160" s="661" t="s">
        <v>902</v>
      </c>
      <c r="B160" s="661" t="s">
        <v>233</v>
      </c>
      <c r="C160" s="662" t="s">
        <v>467</v>
      </c>
      <c r="D160" s="645">
        <v>8591.3750469348615</v>
      </c>
    </row>
    <row r="161" spans="1:4" ht="16.5" thickTop="1" thickBot="1">
      <c r="A161" s="661" t="s">
        <v>468</v>
      </c>
      <c r="B161" s="661" t="s">
        <v>233</v>
      </c>
      <c r="C161" s="662" t="s">
        <v>469</v>
      </c>
      <c r="D161" s="645">
        <v>11724.557450774995</v>
      </c>
    </row>
    <row r="162" spans="1:4" ht="16.5" thickTop="1" thickBot="1">
      <c r="A162" s="661" t="s">
        <v>903</v>
      </c>
      <c r="B162" s="661" t="s">
        <v>233</v>
      </c>
      <c r="C162" s="662" t="s">
        <v>469</v>
      </c>
      <c r="D162" s="645">
        <v>11386.38219120909</v>
      </c>
    </row>
    <row r="163" spans="1:4" ht="16.5" thickTop="1" thickBot="1">
      <c r="A163" s="661" t="s">
        <v>894</v>
      </c>
      <c r="B163" s="661" t="s">
        <v>233</v>
      </c>
      <c r="C163" s="662" t="s">
        <v>895</v>
      </c>
      <c r="D163" s="645">
        <v>9989.1852957606152</v>
      </c>
    </row>
    <row r="164" spans="1:4" ht="16.5" thickTop="1" thickBot="1">
      <c r="A164" s="661" t="s">
        <v>900</v>
      </c>
      <c r="B164" s="661" t="s">
        <v>233</v>
      </c>
      <c r="C164" s="662" t="s">
        <v>895</v>
      </c>
      <c r="D164" s="645">
        <v>10202.638604408208</v>
      </c>
    </row>
    <row r="165" spans="1:4" ht="16.5" thickTop="1" thickBot="1">
      <c r="A165" s="661" t="s">
        <v>907</v>
      </c>
      <c r="B165" s="661" t="s">
        <v>874</v>
      </c>
      <c r="C165" s="662" t="s">
        <v>908</v>
      </c>
      <c r="D165" s="645">
        <v>11833.256866780184</v>
      </c>
    </row>
    <row r="166" spans="1:4" ht="16.5" thickTop="1" thickBot="1">
      <c r="A166" s="661" t="s">
        <v>905</v>
      </c>
      <c r="B166" s="661" t="s">
        <v>233</v>
      </c>
      <c r="C166" s="662" t="s">
        <v>906</v>
      </c>
      <c r="D166" s="645">
        <v>7427.2569695747989</v>
      </c>
    </row>
    <row r="167" spans="1:4" ht="16.5" thickTop="1" thickBot="1">
      <c r="A167" s="661" t="s">
        <v>470</v>
      </c>
      <c r="B167" s="661" t="s">
        <v>233</v>
      </c>
      <c r="C167" s="662" t="s">
        <v>471</v>
      </c>
      <c r="D167" s="645">
        <v>7930.7998149696987</v>
      </c>
    </row>
    <row r="168" spans="1:4" ht="16.5" thickTop="1" thickBot="1">
      <c r="A168" s="661" t="s">
        <v>904</v>
      </c>
      <c r="B168" s="661" t="s">
        <v>233</v>
      </c>
      <c r="C168" s="662" t="s">
        <v>471</v>
      </c>
      <c r="D168" s="645">
        <v>10632.160097413722</v>
      </c>
    </row>
    <row r="169" spans="1:4" ht="16.5" thickTop="1" thickBot="1">
      <c r="A169" s="661" t="s">
        <v>464</v>
      </c>
      <c r="B169" s="661" t="s">
        <v>233</v>
      </c>
      <c r="C169" s="662" t="s">
        <v>465</v>
      </c>
      <c r="D169" s="645">
        <v>13017.100335158762</v>
      </c>
    </row>
    <row r="170" spans="1:4" ht="16.5" thickTop="1" thickBot="1">
      <c r="A170" s="661" t="s">
        <v>901</v>
      </c>
      <c r="B170" s="661" t="s">
        <v>233</v>
      </c>
      <c r="C170" s="662" t="s">
        <v>465</v>
      </c>
      <c r="D170" s="645">
        <v>12835.887003031436</v>
      </c>
    </row>
    <row r="171" spans="1:4" ht="16.5" thickTop="1" thickBot="1">
      <c r="A171" s="661" t="s">
        <v>877</v>
      </c>
      <c r="B171" s="661" t="s">
        <v>233</v>
      </c>
      <c r="C171" s="662" t="s">
        <v>878</v>
      </c>
      <c r="D171" s="645">
        <v>11416.567904189962</v>
      </c>
    </row>
    <row r="172" spans="1:4" ht="16.5" thickTop="1" thickBot="1">
      <c r="A172" s="661" t="s">
        <v>890</v>
      </c>
      <c r="B172" s="661" t="s">
        <v>874</v>
      </c>
      <c r="C172" s="662" t="s">
        <v>891</v>
      </c>
      <c r="D172" s="645">
        <v>19260.513836354989</v>
      </c>
    </row>
    <row r="173" spans="1:4" ht="16.5" thickTop="1" thickBot="1">
      <c r="A173" s="661" t="s">
        <v>892</v>
      </c>
      <c r="B173" s="661" t="s">
        <v>874</v>
      </c>
      <c r="C173" s="662" t="s">
        <v>893</v>
      </c>
      <c r="D173" s="645">
        <v>5035.4284539490154</v>
      </c>
    </row>
    <row r="174" spans="1:4" ht="16.5" thickTop="1" thickBot="1">
      <c r="A174" s="661" t="s">
        <v>879</v>
      </c>
      <c r="B174" s="661" t="s">
        <v>233</v>
      </c>
      <c r="C174" s="662" t="s">
        <v>880</v>
      </c>
      <c r="D174" s="645">
        <v>2475.0656684011942</v>
      </c>
    </row>
    <row r="175" spans="1:4" ht="16.5" thickTop="1" thickBot="1">
      <c r="A175" s="661" t="s">
        <v>881</v>
      </c>
      <c r="B175" s="661" t="s">
        <v>233</v>
      </c>
      <c r="C175" s="662" t="s">
        <v>882</v>
      </c>
      <c r="D175" s="645">
        <v>2475.0656684011942</v>
      </c>
    </row>
    <row r="176" spans="1:4" ht="31.5" thickTop="1" thickBot="1">
      <c r="A176" s="661" t="s">
        <v>887</v>
      </c>
      <c r="B176" s="661" t="s">
        <v>233</v>
      </c>
      <c r="C176" s="662" t="s">
        <v>1952</v>
      </c>
      <c r="D176" s="645">
        <v>2692.7439438375814</v>
      </c>
    </row>
    <row r="177" spans="1:4" ht="31.5" thickTop="1" thickBot="1">
      <c r="A177" s="661" t="s">
        <v>883</v>
      </c>
      <c r="B177" s="661" t="s">
        <v>233</v>
      </c>
      <c r="C177" s="662" t="s">
        <v>1951</v>
      </c>
      <c r="D177" s="645">
        <v>4964.8117263022377</v>
      </c>
    </row>
    <row r="178" spans="1:4" ht="16.5" thickTop="1" thickBot="1">
      <c r="A178" s="661" t="s">
        <v>884</v>
      </c>
      <c r="B178" s="661" t="s">
        <v>233</v>
      </c>
      <c r="C178" s="662" t="s">
        <v>2277</v>
      </c>
      <c r="D178" s="645">
        <v>6237.2529866926188</v>
      </c>
    </row>
    <row r="179" spans="1:4" ht="31.5" thickTop="1" thickBot="1">
      <c r="A179" s="661" t="s">
        <v>889</v>
      </c>
      <c r="B179" s="661" t="s">
        <v>233</v>
      </c>
      <c r="C179" s="662" t="s">
        <v>1953</v>
      </c>
      <c r="D179" s="645">
        <v>4804.4549717194895</v>
      </c>
    </row>
    <row r="180" spans="1:4" ht="31.5" thickTop="1" thickBot="1">
      <c r="A180" s="661" t="s">
        <v>876</v>
      </c>
      <c r="B180" s="661" t="s">
        <v>233</v>
      </c>
      <c r="C180" s="662" t="s">
        <v>1950</v>
      </c>
      <c r="D180" s="645">
        <v>5534.3905883591433</v>
      </c>
    </row>
    <row r="181" spans="1:4" ht="16.5" thickTop="1" thickBot="1">
      <c r="A181" s="661" t="s">
        <v>885</v>
      </c>
      <c r="B181" s="661" t="s">
        <v>233</v>
      </c>
      <c r="C181" s="662" t="s">
        <v>886</v>
      </c>
      <c r="D181" s="645">
        <v>4190.1011716946741</v>
      </c>
    </row>
    <row r="182" spans="1:4" ht="16.5" thickTop="1" thickBot="1">
      <c r="A182" s="661" t="s">
        <v>888</v>
      </c>
      <c r="B182" s="661" t="s">
        <v>233</v>
      </c>
      <c r="C182" s="662" t="s">
        <v>886</v>
      </c>
      <c r="D182" s="645">
        <v>4190.1011716946741</v>
      </c>
    </row>
    <row r="183" spans="1:4" ht="16.5" thickTop="1" thickBot="1">
      <c r="A183" s="661" t="s">
        <v>472</v>
      </c>
      <c r="B183" s="661" t="s">
        <v>377</v>
      </c>
      <c r="C183" s="662" t="s">
        <v>473</v>
      </c>
      <c r="D183" s="645">
        <v>8850.8598308659857</v>
      </c>
    </row>
    <row r="184" spans="1:4" ht="16.5" thickTop="1" thickBot="1">
      <c r="A184" s="661" t="s">
        <v>476</v>
      </c>
      <c r="B184" s="661" t="s">
        <v>92</v>
      </c>
      <c r="C184" s="662" t="s">
        <v>477</v>
      </c>
      <c r="D184" s="645">
        <v>13595.656825662343</v>
      </c>
    </row>
    <row r="185" spans="1:4" ht="16.5" thickTop="1" thickBot="1">
      <c r="A185" s="661" t="s">
        <v>474</v>
      </c>
      <c r="B185" s="661" t="s">
        <v>387</v>
      </c>
      <c r="C185" s="662" t="s">
        <v>475</v>
      </c>
      <c r="D185" s="645">
        <v>260939.71280998847</v>
      </c>
    </row>
    <row r="186" spans="1:4" ht="16.5" thickTop="1" thickBot="1">
      <c r="A186" s="661" t="s">
        <v>478</v>
      </c>
      <c r="B186" s="661" t="s">
        <v>144</v>
      </c>
      <c r="C186" s="662" t="s">
        <v>1915</v>
      </c>
      <c r="D186" s="645">
        <v>1990.4432521216397</v>
      </c>
    </row>
    <row r="187" spans="1:4" ht="16.5" thickTop="1" thickBot="1">
      <c r="A187" s="661" t="s">
        <v>1455</v>
      </c>
      <c r="B187" s="661" t="s">
        <v>377</v>
      </c>
      <c r="C187" s="662" t="s">
        <v>1454</v>
      </c>
      <c r="D187" s="645">
        <v>12495.331525928452</v>
      </c>
    </row>
    <row r="188" spans="1:4" ht="16.5" thickTop="1" thickBot="1">
      <c r="A188" s="661" t="s">
        <v>1709</v>
      </c>
      <c r="B188" s="661" t="s">
        <v>377</v>
      </c>
      <c r="C188" s="662" t="s">
        <v>1708</v>
      </c>
      <c r="D188" s="645">
        <v>12495.331525928452</v>
      </c>
    </row>
    <row r="189" spans="1:4" ht="16.5" thickTop="1" thickBot="1">
      <c r="A189" s="661" t="s">
        <v>479</v>
      </c>
      <c r="B189" s="661" t="s">
        <v>377</v>
      </c>
      <c r="C189" s="662" t="s">
        <v>480</v>
      </c>
      <c r="D189" s="645">
        <v>55187.714239517329</v>
      </c>
    </row>
    <row r="190" spans="1:4" ht="16.5" thickTop="1" thickBot="1">
      <c r="A190" s="661" t="s">
        <v>1666</v>
      </c>
      <c r="B190" s="661" t="s">
        <v>144</v>
      </c>
      <c r="C190" s="662" t="s">
        <v>1665</v>
      </c>
      <c r="D190" s="645">
        <v>945656.90250125946</v>
      </c>
    </row>
    <row r="191" spans="1:4" ht="16.5" thickTop="1" thickBot="1">
      <c r="A191" s="661" t="s">
        <v>488</v>
      </c>
      <c r="B191" s="661" t="s">
        <v>92</v>
      </c>
      <c r="C191" s="662" t="s">
        <v>489</v>
      </c>
      <c r="D191" s="645">
        <v>59468.304714983562</v>
      </c>
    </row>
    <row r="192" spans="1:4" ht="16.5" thickTop="1" thickBot="1">
      <c r="A192" s="661" t="s">
        <v>490</v>
      </c>
      <c r="B192" s="661" t="s">
        <v>92</v>
      </c>
      <c r="C192" s="662" t="s">
        <v>491</v>
      </c>
      <c r="D192" s="645">
        <v>59468.304714983562</v>
      </c>
    </row>
    <row r="193" spans="1:4" ht="16.5" thickTop="1" thickBot="1">
      <c r="A193" s="661" t="s">
        <v>481</v>
      </c>
      <c r="B193" s="661" t="s">
        <v>233</v>
      </c>
      <c r="C193" s="662" t="s">
        <v>482</v>
      </c>
      <c r="D193" s="645">
        <v>2895.3713610206842</v>
      </c>
    </row>
    <row r="194" spans="1:4" ht="16.5" thickTop="1" thickBot="1">
      <c r="A194" s="661" t="s">
        <v>492</v>
      </c>
      <c r="B194" s="661" t="s">
        <v>92</v>
      </c>
      <c r="C194" s="662" t="s">
        <v>493</v>
      </c>
      <c r="D194" s="645">
        <v>1195.9142578128913</v>
      </c>
    </row>
    <row r="195" spans="1:4" ht="16.5" thickTop="1" thickBot="1">
      <c r="A195" s="661" t="s">
        <v>483</v>
      </c>
      <c r="B195" s="661" t="s">
        <v>422</v>
      </c>
      <c r="C195" s="662" t="s">
        <v>2278</v>
      </c>
      <c r="D195" s="645">
        <v>1195.9142578128913</v>
      </c>
    </row>
    <row r="196" spans="1:4" ht="16.5" thickTop="1" thickBot="1">
      <c r="A196" s="661" t="s">
        <v>484</v>
      </c>
      <c r="B196" s="661" t="s">
        <v>92</v>
      </c>
      <c r="C196" s="662" t="s">
        <v>485</v>
      </c>
      <c r="D196" s="645">
        <v>28218.623696055085</v>
      </c>
    </row>
    <row r="197" spans="1:4" ht="16.5" thickTop="1" thickBot="1">
      <c r="A197" s="661" t="s">
        <v>486</v>
      </c>
      <c r="B197" s="661" t="s">
        <v>144</v>
      </c>
      <c r="C197" s="662" t="s">
        <v>487</v>
      </c>
      <c r="D197" s="645">
        <v>2517.7142269745077</v>
      </c>
    </row>
    <row r="198" spans="1:4" ht="16.5" thickTop="1" thickBot="1">
      <c r="A198" s="661" t="s">
        <v>494</v>
      </c>
      <c r="B198" s="661" t="s">
        <v>92</v>
      </c>
      <c r="C198" s="662" t="s">
        <v>495</v>
      </c>
      <c r="D198" s="645">
        <v>16390.059860795925</v>
      </c>
    </row>
    <row r="199" spans="1:4" ht="16.5" thickTop="1" thickBot="1">
      <c r="A199" s="661" t="s">
        <v>925</v>
      </c>
      <c r="B199" s="661" t="s">
        <v>92</v>
      </c>
      <c r="C199" s="662" t="s">
        <v>926</v>
      </c>
      <c r="D199" s="645">
        <v>155025.75405849618</v>
      </c>
    </row>
    <row r="200" spans="1:4" ht="31.5" thickTop="1" thickBot="1">
      <c r="A200" s="661" t="s">
        <v>929</v>
      </c>
      <c r="B200" s="661" t="s">
        <v>92</v>
      </c>
      <c r="C200" s="662" t="s">
        <v>930</v>
      </c>
      <c r="D200" s="645">
        <v>172518.83419381874</v>
      </c>
    </row>
    <row r="201" spans="1:4" ht="16.5" thickTop="1" thickBot="1">
      <c r="A201" s="661" t="s">
        <v>927</v>
      </c>
      <c r="B201" s="661" t="s">
        <v>92</v>
      </c>
      <c r="C201" s="662" t="s">
        <v>928</v>
      </c>
      <c r="D201" s="645">
        <v>166780.7985514398</v>
      </c>
    </row>
    <row r="202" spans="1:4" ht="16.5" thickTop="1" thickBot="1">
      <c r="A202" s="661" t="s">
        <v>931</v>
      </c>
      <c r="B202" s="661" t="s">
        <v>233</v>
      </c>
      <c r="C202" s="662" t="s">
        <v>932</v>
      </c>
      <c r="D202" s="645">
        <v>154617.59225895727</v>
      </c>
    </row>
    <row r="203" spans="1:4" ht="16.5" thickTop="1" thickBot="1">
      <c r="A203" s="661" t="s">
        <v>920</v>
      </c>
      <c r="B203" s="661" t="s">
        <v>233</v>
      </c>
      <c r="C203" s="662" t="s">
        <v>2279</v>
      </c>
      <c r="D203" s="645">
        <v>29583.142166950467</v>
      </c>
    </row>
    <row r="204" spans="1:4" ht="16.5" thickTop="1" thickBot="1">
      <c r="A204" s="661" t="s">
        <v>923</v>
      </c>
      <c r="B204" s="661" t="s">
        <v>92</v>
      </c>
      <c r="C204" s="662" t="s">
        <v>924</v>
      </c>
      <c r="D204" s="645">
        <v>100708.56907898029</v>
      </c>
    </row>
    <row r="205" spans="1:4" ht="16.5" thickTop="1" thickBot="1">
      <c r="A205" s="661" t="s">
        <v>921</v>
      </c>
      <c r="B205" s="661" t="s">
        <v>92</v>
      </c>
      <c r="C205" s="662" t="s">
        <v>922</v>
      </c>
      <c r="D205" s="645">
        <v>111031.19740957579</v>
      </c>
    </row>
    <row r="206" spans="1:4" ht="16.5" thickTop="1" thickBot="1">
      <c r="A206" s="661" t="s">
        <v>496</v>
      </c>
      <c r="B206" s="661" t="s">
        <v>144</v>
      </c>
      <c r="C206" s="662" t="s">
        <v>1916</v>
      </c>
      <c r="D206" s="645">
        <v>152321.71073195769</v>
      </c>
    </row>
    <row r="207" spans="1:4" ht="16.5" thickTop="1" thickBot="1">
      <c r="A207" s="661" t="s">
        <v>505</v>
      </c>
      <c r="B207" s="661" t="s">
        <v>144</v>
      </c>
      <c r="C207" s="662" t="s">
        <v>506</v>
      </c>
      <c r="D207" s="645">
        <v>152667.89643816676</v>
      </c>
    </row>
    <row r="208" spans="1:4" ht="16.5" thickTop="1" thickBot="1">
      <c r="A208" s="661" t="s">
        <v>507</v>
      </c>
      <c r="B208" s="661" t="s">
        <v>144</v>
      </c>
      <c r="C208" s="662" t="s">
        <v>508</v>
      </c>
      <c r="D208" s="645">
        <v>8056.6855263184252</v>
      </c>
    </row>
    <row r="209" spans="1:4" ht="16.5" thickTop="1" thickBot="1">
      <c r="A209" s="661" t="s">
        <v>509</v>
      </c>
      <c r="B209" s="661" t="s">
        <v>233</v>
      </c>
      <c r="C209" s="662" t="s">
        <v>510</v>
      </c>
      <c r="D209" s="645">
        <v>16305.322832993597</v>
      </c>
    </row>
    <row r="210" spans="1:4" ht="16.5" thickTop="1" thickBot="1">
      <c r="A210" s="661" t="s">
        <v>512</v>
      </c>
      <c r="B210" s="661" t="s">
        <v>233</v>
      </c>
      <c r="C210" s="662" t="s">
        <v>1918</v>
      </c>
      <c r="D210" s="645">
        <v>11959.142578128913</v>
      </c>
    </row>
    <row r="211" spans="1:4" ht="16.5" thickTop="1" thickBot="1">
      <c r="A211" s="661" t="s">
        <v>511</v>
      </c>
      <c r="B211" s="661" t="s">
        <v>233</v>
      </c>
      <c r="C211" s="662" t="s">
        <v>1917</v>
      </c>
      <c r="D211" s="645">
        <v>5287.1998766464667</v>
      </c>
    </row>
    <row r="212" spans="1:4" ht="16.5" thickTop="1" thickBot="1">
      <c r="A212" s="661" t="s">
        <v>519</v>
      </c>
      <c r="B212" s="661" t="s">
        <v>387</v>
      </c>
      <c r="C212" s="662" t="s">
        <v>520</v>
      </c>
      <c r="D212" s="645">
        <v>264359.99383232329</v>
      </c>
    </row>
    <row r="213" spans="1:4" ht="16.5" thickTop="1" thickBot="1">
      <c r="A213" s="661" t="s">
        <v>515</v>
      </c>
      <c r="B213" s="661" t="s">
        <v>387</v>
      </c>
      <c r="C213" s="662" t="s">
        <v>516</v>
      </c>
      <c r="D213" s="645">
        <v>458835.77033647569</v>
      </c>
    </row>
    <row r="214" spans="1:4" ht="16.5" thickTop="1" thickBot="1">
      <c r="A214" s="661" t="s">
        <v>513</v>
      </c>
      <c r="B214" s="661" t="s">
        <v>387</v>
      </c>
      <c r="C214" s="662" t="s">
        <v>514</v>
      </c>
      <c r="D214" s="645">
        <v>458835.77033647569</v>
      </c>
    </row>
    <row r="215" spans="1:4" ht="16.5" thickTop="1" thickBot="1">
      <c r="A215" s="661" t="s">
        <v>521</v>
      </c>
      <c r="B215" s="661" t="s">
        <v>387</v>
      </c>
      <c r="C215" s="662" t="s">
        <v>522</v>
      </c>
      <c r="D215" s="645">
        <v>458835.77033647569</v>
      </c>
    </row>
    <row r="216" spans="1:4" ht="16.5" thickTop="1" thickBot="1">
      <c r="A216" s="661" t="s">
        <v>525</v>
      </c>
      <c r="B216" s="661" t="s">
        <v>387</v>
      </c>
      <c r="C216" s="662" t="s">
        <v>526</v>
      </c>
      <c r="D216" s="645">
        <v>458835.77033647569</v>
      </c>
    </row>
    <row r="217" spans="1:4" ht="16.5" thickTop="1" thickBot="1">
      <c r="A217" s="661" t="s">
        <v>527</v>
      </c>
      <c r="B217" s="661" t="s">
        <v>387</v>
      </c>
      <c r="C217" s="662" t="s">
        <v>528</v>
      </c>
      <c r="D217" s="645">
        <v>458835.77033647569</v>
      </c>
    </row>
    <row r="218" spans="1:4" ht="16.5" thickTop="1" thickBot="1">
      <c r="A218" s="661" t="s">
        <v>529</v>
      </c>
      <c r="B218" s="661" t="s">
        <v>387</v>
      </c>
      <c r="C218" s="662" t="s">
        <v>530</v>
      </c>
      <c r="D218" s="645">
        <v>458835.77033647569</v>
      </c>
    </row>
    <row r="219" spans="1:4" ht="16.5" thickTop="1" thickBot="1">
      <c r="A219" s="661" t="s">
        <v>531</v>
      </c>
      <c r="B219" s="661" t="s">
        <v>387</v>
      </c>
      <c r="C219" s="662" t="s">
        <v>532</v>
      </c>
      <c r="D219" s="645">
        <v>53840.44254785603</v>
      </c>
    </row>
    <row r="220" spans="1:4" ht="16.5" thickTop="1" thickBot="1">
      <c r="A220" s="661" t="s">
        <v>523</v>
      </c>
      <c r="B220" s="661" t="s">
        <v>387</v>
      </c>
      <c r="C220" s="662" t="s">
        <v>524</v>
      </c>
      <c r="D220" s="645">
        <v>10519.124809829711</v>
      </c>
    </row>
    <row r="221" spans="1:4" ht="16.5" thickTop="1" thickBot="1">
      <c r="A221" s="661" t="s">
        <v>533</v>
      </c>
      <c r="B221" s="661" t="s">
        <v>387</v>
      </c>
      <c r="C221" s="662" t="s">
        <v>534</v>
      </c>
      <c r="D221" s="645">
        <v>458835.77033647569</v>
      </c>
    </row>
    <row r="222" spans="1:4" ht="16.5" thickTop="1" thickBot="1">
      <c r="A222" s="661" t="s">
        <v>540</v>
      </c>
      <c r="B222" s="661" t="s">
        <v>387</v>
      </c>
      <c r="C222" s="662" t="s">
        <v>541</v>
      </c>
      <c r="D222" s="645">
        <v>458835.77033647569</v>
      </c>
    </row>
    <row r="223" spans="1:4" ht="16.5" thickTop="1" thickBot="1">
      <c r="A223" s="661" t="s">
        <v>551</v>
      </c>
      <c r="B223" s="661" t="s">
        <v>387</v>
      </c>
      <c r="C223" s="662" t="s">
        <v>1856</v>
      </c>
      <c r="D223" s="645">
        <v>7406.9438850457609</v>
      </c>
    </row>
    <row r="224" spans="1:4" ht="16.5" thickTop="1" thickBot="1">
      <c r="A224" s="661" t="s">
        <v>535</v>
      </c>
      <c r="B224" s="661" t="s">
        <v>387</v>
      </c>
      <c r="C224" s="662" t="s">
        <v>2280</v>
      </c>
      <c r="D224" s="645">
        <v>458835.77033647569</v>
      </c>
    </row>
    <row r="225" spans="1:4" ht="16.5" thickTop="1" thickBot="1">
      <c r="A225" s="661" t="s">
        <v>536</v>
      </c>
      <c r="B225" s="661" t="s">
        <v>387</v>
      </c>
      <c r="C225" s="662" t="s">
        <v>2281</v>
      </c>
      <c r="D225" s="645">
        <v>458835.77033647569</v>
      </c>
    </row>
    <row r="226" spans="1:4" ht="16.5" thickTop="1" thickBot="1">
      <c r="A226" s="661" t="s">
        <v>537</v>
      </c>
      <c r="B226" s="661" t="s">
        <v>387</v>
      </c>
      <c r="C226" s="662" t="s">
        <v>1919</v>
      </c>
      <c r="D226" s="645">
        <v>458835.77033647569</v>
      </c>
    </row>
    <row r="227" spans="1:4" ht="16.5" thickTop="1" thickBot="1">
      <c r="A227" s="661" t="s">
        <v>538</v>
      </c>
      <c r="B227" s="661" t="s">
        <v>387</v>
      </c>
      <c r="C227" s="662" t="s">
        <v>2282</v>
      </c>
      <c r="D227" s="645">
        <v>458835.77033647569</v>
      </c>
    </row>
    <row r="228" spans="1:4" ht="16.5" thickTop="1" thickBot="1">
      <c r="A228" s="661" t="s">
        <v>539</v>
      </c>
      <c r="B228" s="661" t="s">
        <v>387</v>
      </c>
      <c r="C228" s="662" t="s">
        <v>2283</v>
      </c>
      <c r="D228" s="645">
        <v>45716.898527867386</v>
      </c>
    </row>
    <row r="229" spans="1:4" ht="16.5" thickTop="1" thickBot="1">
      <c r="A229" s="661" t="s">
        <v>542</v>
      </c>
      <c r="B229" s="661" t="s">
        <v>387</v>
      </c>
      <c r="C229" s="662" t="s">
        <v>543</v>
      </c>
      <c r="D229" s="645">
        <v>458835.77033647569</v>
      </c>
    </row>
    <row r="230" spans="1:4" ht="16.5" thickTop="1" thickBot="1">
      <c r="A230" s="661" t="s">
        <v>544</v>
      </c>
      <c r="B230" s="661" t="s">
        <v>387</v>
      </c>
      <c r="C230" s="662" t="s">
        <v>545</v>
      </c>
      <c r="D230" s="645">
        <v>458835.77033647569</v>
      </c>
    </row>
    <row r="231" spans="1:4" ht="16.5" thickTop="1" thickBot="1">
      <c r="A231" s="661" t="s">
        <v>517</v>
      </c>
      <c r="B231" s="661" t="s">
        <v>387</v>
      </c>
      <c r="C231" s="662" t="s">
        <v>518</v>
      </c>
      <c r="D231" s="645">
        <v>458835.77033647569</v>
      </c>
    </row>
    <row r="232" spans="1:4" ht="16.5" thickTop="1" thickBot="1">
      <c r="A232" s="661" t="s">
        <v>546</v>
      </c>
      <c r="B232" s="661" t="s">
        <v>387</v>
      </c>
      <c r="C232" s="662" t="s">
        <v>547</v>
      </c>
      <c r="D232" s="645">
        <v>42947.677073098355</v>
      </c>
    </row>
    <row r="233" spans="1:4" ht="16.5" thickTop="1" thickBot="1">
      <c r="A233" s="661" t="s">
        <v>548</v>
      </c>
      <c r="B233" s="661" t="s">
        <v>387</v>
      </c>
      <c r="C233" s="662" t="s">
        <v>549</v>
      </c>
      <c r="D233" s="645">
        <v>264359.99383232329</v>
      </c>
    </row>
    <row r="234" spans="1:4" ht="16.5" thickTop="1" thickBot="1">
      <c r="A234" s="661" t="s">
        <v>550</v>
      </c>
      <c r="B234" s="661" t="s">
        <v>387</v>
      </c>
      <c r="C234" s="662" t="s">
        <v>2284</v>
      </c>
      <c r="D234" s="645">
        <v>264359.99383232329</v>
      </c>
    </row>
    <row r="235" spans="1:4" ht="16.5" thickTop="1" thickBot="1">
      <c r="A235" s="661" t="s">
        <v>552</v>
      </c>
      <c r="B235" s="661" t="s">
        <v>144</v>
      </c>
      <c r="C235" s="662" t="s">
        <v>553</v>
      </c>
      <c r="D235" s="645">
        <v>1384.742824835979</v>
      </c>
    </row>
    <row r="236" spans="1:4" ht="16.5" thickTop="1" thickBot="1">
      <c r="A236" s="661" t="s">
        <v>556</v>
      </c>
      <c r="B236" s="661" t="s">
        <v>387</v>
      </c>
      <c r="C236" s="662" t="s">
        <v>2285</v>
      </c>
      <c r="D236" s="645">
        <v>390245.70518104872</v>
      </c>
    </row>
    <row r="237" spans="1:4" ht="16.5" thickTop="1" thickBot="1">
      <c r="A237" s="661" t="s">
        <v>557</v>
      </c>
      <c r="B237" s="661" t="s">
        <v>387</v>
      </c>
      <c r="C237" s="662" t="s">
        <v>2286</v>
      </c>
      <c r="D237" s="645">
        <v>390245.70518104872</v>
      </c>
    </row>
    <row r="238" spans="1:4" ht="16.5" thickTop="1" thickBot="1">
      <c r="A238" s="661" t="s">
        <v>558</v>
      </c>
      <c r="B238" s="661" t="s">
        <v>387</v>
      </c>
      <c r="C238" s="662" t="s">
        <v>2287</v>
      </c>
      <c r="D238" s="645">
        <v>642017.12787849945</v>
      </c>
    </row>
    <row r="239" spans="1:4" ht="16.5" thickTop="1" thickBot="1">
      <c r="A239" s="661" t="s">
        <v>570</v>
      </c>
      <c r="B239" s="661" t="s">
        <v>571</v>
      </c>
      <c r="C239" s="662" t="s">
        <v>572</v>
      </c>
      <c r="D239" s="645">
        <v>333597.13507412223</v>
      </c>
    </row>
    <row r="240" spans="1:4" ht="16.5" thickTop="1" thickBot="1">
      <c r="A240" s="661" t="s">
        <v>559</v>
      </c>
      <c r="B240" s="661" t="s">
        <v>387</v>
      </c>
      <c r="C240" s="662" t="s">
        <v>1920</v>
      </c>
      <c r="D240" s="645">
        <v>333597.13507412223</v>
      </c>
    </row>
    <row r="241" spans="1:4" ht="16.5" thickTop="1" thickBot="1">
      <c r="A241" s="661" t="s">
        <v>560</v>
      </c>
      <c r="B241" s="661" t="s">
        <v>387</v>
      </c>
      <c r="C241" s="662" t="s">
        <v>2011</v>
      </c>
      <c r="D241" s="645">
        <v>333597.13507412223</v>
      </c>
    </row>
    <row r="242" spans="1:4" ht="16.5" thickTop="1" thickBot="1">
      <c r="A242" s="663" t="s">
        <v>2013</v>
      </c>
      <c r="B242" s="661" t="s">
        <v>387</v>
      </c>
      <c r="C242" s="662" t="s">
        <v>2012</v>
      </c>
      <c r="D242" s="645">
        <v>319875.59253711114</v>
      </c>
    </row>
    <row r="243" spans="1:4" ht="16.5" thickTop="1" thickBot="1">
      <c r="A243" s="661" t="s">
        <v>561</v>
      </c>
      <c r="B243" s="661" t="s">
        <v>387</v>
      </c>
      <c r="C243" s="662" t="s">
        <v>562</v>
      </c>
      <c r="D243" s="645">
        <v>442802.98966914153</v>
      </c>
    </row>
    <row r="244" spans="1:4" ht="16.5" thickTop="1" thickBot="1">
      <c r="A244" s="661" t="s">
        <v>563</v>
      </c>
      <c r="B244" s="661" t="s">
        <v>387</v>
      </c>
      <c r="C244" s="662" t="s">
        <v>564</v>
      </c>
      <c r="D244" s="645">
        <v>425883.95006387291</v>
      </c>
    </row>
    <row r="245" spans="1:4" ht="16.5" thickTop="1" thickBot="1">
      <c r="A245" s="661" t="s">
        <v>565</v>
      </c>
      <c r="B245" s="661" t="s">
        <v>387</v>
      </c>
      <c r="C245" s="662" t="s">
        <v>566</v>
      </c>
      <c r="D245" s="645">
        <v>475319.26891051733</v>
      </c>
    </row>
    <row r="246" spans="1:4" ht="16.5" thickTop="1" thickBot="1">
      <c r="A246" s="661" t="s">
        <v>567</v>
      </c>
      <c r="B246" s="661" t="s">
        <v>387</v>
      </c>
      <c r="C246" s="662" t="s">
        <v>2014</v>
      </c>
      <c r="D246" s="645">
        <v>368845.13425176532</v>
      </c>
    </row>
    <row r="247" spans="1:4" ht="16.5" thickTop="1" thickBot="1">
      <c r="A247" s="661" t="s">
        <v>568</v>
      </c>
      <c r="B247" s="661" t="s">
        <v>387</v>
      </c>
      <c r="C247" s="662" t="s">
        <v>569</v>
      </c>
      <c r="D247" s="645">
        <v>362550.84868432902</v>
      </c>
    </row>
    <row r="248" spans="1:4" ht="16.5" thickTop="1" thickBot="1">
      <c r="A248" s="661" t="s">
        <v>573</v>
      </c>
      <c r="B248" s="661" t="s">
        <v>387</v>
      </c>
      <c r="C248" s="662" t="s">
        <v>574</v>
      </c>
      <c r="D248" s="645">
        <v>354997.7060034055</v>
      </c>
    </row>
    <row r="249" spans="1:4" ht="16.5" thickTop="1" thickBot="1">
      <c r="A249" s="661" t="s">
        <v>575</v>
      </c>
      <c r="B249" s="661" t="s">
        <v>387</v>
      </c>
      <c r="C249" s="662" t="s">
        <v>576</v>
      </c>
      <c r="D249" s="645">
        <v>449411.98951494962</v>
      </c>
    </row>
    <row r="250" spans="1:4" ht="16.5" thickTop="1" thickBot="1">
      <c r="A250" s="661" t="s">
        <v>577</v>
      </c>
      <c r="B250" s="661" t="s">
        <v>387</v>
      </c>
      <c r="C250" s="662" t="s">
        <v>578</v>
      </c>
      <c r="D250" s="645">
        <v>305290.25649812567</v>
      </c>
    </row>
    <row r="251" spans="1:4" ht="16.5" thickTop="1" thickBot="1">
      <c r="A251" s="661" t="s">
        <v>579</v>
      </c>
      <c r="B251" s="661" t="s">
        <v>387</v>
      </c>
      <c r="C251" s="662" t="s">
        <v>580</v>
      </c>
      <c r="D251" s="645">
        <v>327304.98990943877</v>
      </c>
    </row>
    <row r="252" spans="1:4" ht="16.5" thickTop="1" thickBot="1">
      <c r="A252" s="661" t="s">
        <v>581</v>
      </c>
      <c r="B252" s="661" t="s">
        <v>387</v>
      </c>
      <c r="C252" s="662" t="s">
        <v>2288</v>
      </c>
      <c r="D252" s="645">
        <v>370103.99136525259</v>
      </c>
    </row>
    <row r="253" spans="1:4" ht="16.5" thickTop="1" thickBot="1">
      <c r="A253" s="661" t="s">
        <v>582</v>
      </c>
      <c r="B253" s="661" t="s">
        <v>387</v>
      </c>
      <c r="C253" s="662" t="s">
        <v>2289</v>
      </c>
      <c r="D253" s="645">
        <v>261170.64429275464</v>
      </c>
    </row>
    <row r="254" spans="1:4" ht="16.5" thickTop="1" thickBot="1">
      <c r="A254" s="661" t="s">
        <v>584</v>
      </c>
      <c r="B254" s="661" t="s">
        <v>233</v>
      </c>
      <c r="C254" s="662" t="s">
        <v>1921</v>
      </c>
      <c r="D254" s="645">
        <v>25177.142269745073</v>
      </c>
    </row>
    <row r="255" spans="1:4" ht="16.5" thickTop="1" thickBot="1">
      <c r="A255" s="661" t="s">
        <v>583</v>
      </c>
      <c r="B255" s="661" t="s">
        <v>387</v>
      </c>
      <c r="C255" s="662" t="s">
        <v>2290</v>
      </c>
      <c r="D255" s="645">
        <v>416316.01626221958</v>
      </c>
    </row>
    <row r="256" spans="1:4" ht="16.5" thickTop="1" thickBot="1">
      <c r="A256" s="661" t="s">
        <v>554</v>
      </c>
      <c r="B256" s="661" t="s">
        <v>387</v>
      </c>
      <c r="C256" s="662" t="s">
        <v>555</v>
      </c>
      <c r="D256" s="645">
        <v>402834.27631592116</v>
      </c>
    </row>
    <row r="257" spans="1:4" ht="16.5" thickTop="1" thickBot="1">
      <c r="A257" s="661" t="s">
        <v>585</v>
      </c>
      <c r="B257" s="661" t="s">
        <v>387</v>
      </c>
      <c r="C257" s="662" t="s">
        <v>586</v>
      </c>
      <c r="D257" s="645">
        <v>995461.41156563326</v>
      </c>
    </row>
    <row r="258" spans="1:4" ht="16.5" thickTop="1" thickBot="1">
      <c r="A258" s="661" t="s">
        <v>587</v>
      </c>
      <c r="B258" s="661" t="s">
        <v>387</v>
      </c>
      <c r="C258" s="662" t="s">
        <v>588</v>
      </c>
      <c r="D258" s="645">
        <v>1022380.2164676855</v>
      </c>
    </row>
    <row r="259" spans="1:4" ht="16.5" thickTop="1" thickBot="1">
      <c r="A259" s="661" t="s">
        <v>497</v>
      </c>
      <c r="B259" s="661" t="s">
        <v>387</v>
      </c>
      <c r="C259" s="662" t="s">
        <v>498</v>
      </c>
      <c r="D259" s="645">
        <v>1117676.876460646</v>
      </c>
    </row>
    <row r="260" spans="1:4" ht="16.5" thickTop="1" thickBot="1">
      <c r="A260" s="661" t="s">
        <v>1669</v>
      </c>
      <c r="B260" s="661" t="s">
        <v>387</v>
      </c>
      <c r="C260" s="662" t="s">
        <v>1670</v>
      </c>
      <c r="D260" s="645">
        <v>54130.855879951916</v>
      </c>
    </row>
    <row r="261" spans="1:4" ht="16.5" thickTop="1" thickBot="1">
      <c r="A261" s="661" t="s">
        <v>499</v>
      </c>
      <c r="B261" s="661" t="s">
        <v>377</v>
      </c>
      <c r="C261" s="662" t="s">
        <v>500</v>
      </c>
      <c r="D261" s="645">
        <v>3330.8772856773467</v>
      </c>
    </row>
    <row r="262" spans="1:4" ht="31.5" thickTop="1" thickBot="1">
      <c r="A262" s="661" t="s">
        <v>589</v>
      </c>
      <c r="B262" s="661" t="s">
        <v>377</v>
      </c>
      <c r="C262" s="662" t="s">
        <v>2291</v>
      </c>
      <c r="D262" s="645">
        <v>3398.9142064155858</v>
      </c>
    </row>
    <row r="263" spans="1:4" ht="16.5" thickTop="1" thickBot="1">
      <c r="A263" s="661" t="s">
        <v>590</v>
      </c>
      <c r="B263" s="661" t="s">
        <v>233</v>
      </c>
      <c r="C263" s="662" t="s">
        <v>2292</v>
      </c>
      <c r="D263" s="645">
        <v>60425.141447388181</v>
      </c>
    </row>
    <row r="264" spans="1:4" ht="16.5" thickTop="1" thickBot="1">
      <c r="A264" s="661" t="s">
        <v>591</v>
      </c>
      <c r="B264" s="661" t="s">
        <v>377</v>
      </c>
      <c r="C264" s="662" t="s">
        <v>2293</v>
      </c>
      <c r="D264" s="645">
        <v>14577.565374182401</v>
      </c>
    </row>
    <row r="265" spans="1:4" ht="16.5" thickTop="1" thickBot="1">
      <c r="A265" s="661" t="s">
        <v>592</v>
      </c>
      <c r="B265" s="661" t="s">
        <v>144</v>
      </c>
      <c r="C265" s="662" t="s">
        <v>2294</v>
      </c>
      <c r="D265" s="645">
        <v>6042.5141447388187</v>
      </c>
    </row>
    <row r="266" spans="1:4" ht="16.5" thickTop="1" thickBot="1">
      <c r="A266" s="661" t="s">
        <v>593</v>
      </c>
      <c r="B266" s="661" t="s">
        <v>92</v>
      </c>
      <c r="C266" s="662" t="s">
        <v>2295</v>
      </c>
      <c r="D266" s="645">
        <v>35247.999177643105</v>
      </c>
    </row>
    <row r="267" spans="1:4" ht="16.5" thickTop="1" thickBot="1">
      <c r="A267" s="661" t="s">
        <v>594</v>
      </c>
      <c r="B267" s="661" t="s">
        <v>92</v>
      </c>
      <c r="C267" s="662" t="s">
        <v>2296</v>
      </c>
      <c r="D267" s="645">
        <v>56396.798684228976</v>
      </c>
    </row>
    <row r="268" spans="1:4" ht="16.5" thickTop="1" thickBot="1">
      <c r="A268" s="661" t="s">
        <v>595</v>
      </c>
      <c r="B268" s="661" t="s">
        <v>92</v>
      </c>
      <c r="C268" s="662" t="s">
        <v>2297</v>
      </c>
      <c r="D268" s="645">
        <v>75153.769675189047</v>
      </c>
    </row>
    <row r="269" spans="1:4" ht="16.5" thickTop="1" thickBot="1">
      <c r="A269" s="661" t="s">
        <v>596</v>
      </c>
      <c r="B269" s="661" t="s">
        <v>377</v>
      </c>
      <c r="C269" s="662" t="s">
        <v>597</v>
      </c>
      <c r="D269" s="645">
        <v>25977.356905801844</v>
      </c>
    </row>
    <row r="270" spans="1:4" ht="16.5" thickTop="1" thickBot="1">
      <c r="A270" s="661" t="s">
        <v>599</v>
      </c>
      <c r="B270" s="661" t="s">
        <v>144</v>
      </c>
      <c r="C270" s="662" t="s">
        <v>600</v>
      </c>
      <c r="D270" s="645">
        <v>268136.56517278508</v>
      </c>
    </row>
    <row r="271" spans="1:4" ht="16.5" thickTop="1" thickBot="1">
      <c r="A271" s="661" t="s">
        <v>601</v>
      </c>
      <c r="B271" s="661" t="s">
        <v>387</v>
      </c>
      <c r="C271" s="662" t="s">
        <v>1922</v>
      </c>
      <c r="D271" s="645">
        <v>307176.90001240774</v>
      </c>
    </row>
    <row r="272" spans="1:4" ht="16.5" thickTop="1" thickBot="1">
      <c r="A272" s="661" t="s">
        <v>598</v>
      </c>
      <c r="B272" s="661" t="s">
        <v>387</v>
      </c>
      <c r="C272" s="662" t="s">
        <v>2298</v>
      </c>
      <c r="D272" s="645">
        <v>307176.90001240774</v>
      </c>
    </row>
    <row r="273" spans="1:4" ht="16.5" thickTop="1" thickBot="1">
      <c r="A273" s="661" t="s">
        <v>602</v>
      </c>
      <c r="B273" s="661" t="s">
        <v>387</v>
      </c>
      <c r="C273" s="662" t="s">
        <v>2299</v>
      </c>
      <c r="D273" s="645">
        <v>307176.90001240774</v>
      </c>
    </row>
    <row r="274" spans="1:4" ht="16.5" thickTop="1" thickBot="1">
      <c r="A274" s="661" t="s">
        <v>603</v>
      </c>
      <c r="B274" s="661" t="s">
        <v>144</v>
      </c>
      <c r="C274" s="662" t="s">
        <v>2300</v>
      </c>
      <c r="D274" s="645">
        <v>61399.989926947688</v>
      </c>
    </row>
    <row r="275" spans="1:4" ht="16.5" thickTop="1" thickBot="1">
      <c r="A275" s="661" t="s">
        <v>604</v>
      </c>
      <c r="B275" s="661" t="s">
        <v>144</v>
      </c>
      <c r="C275" s="662" t="s">
        <v>2301</v>
      </c>
      <c r="D275" s="645">
        <v>63446.398519757589</v>
      </c>
    </row>
    <row r="276" spans="1:4" ht="16.5" thickTop="1" thickBot="1">
      <c r="A276" s="661" t="s">
        <v>605</v>
      </c>
      <c r="B276" s="661" t="s">
        <v>606</v>
      </c>
      <c r="C276" s="662" t="s">
        <v>2302</v>
      </c>
      <c r="D276" s="645">
        <v>61435.38000248155</v>
      </c>
    </row>
    <row r="277" spans="1:4" ht="16.5" thickTop="1" thickBot="1">
      <c r="A277" s="661" t="s">
        <v>607</v>
      </c>
      <c r="B277" s="661" t="s">
        <v>606</v>
      </c>
      <c r="C277" s="662" t="s">
        <v>1923</v>
      </c>
      <c r="D277" s="645">
        <v>65600.490511124372</v>
      </c>
    </row>
    <row r="278" spans="1:4" ht="16.5" thickTop="1" thickBot="1">
      <c r="A278" s="661" t="s">
        <v>608</v>
      </c>
      <c r="B278" s="661" t="s">
        <v>606</v>
      </c>
      <c r="C278" s="662" t="s">
        <v>609</v>
      </c>
      <c r="D278" s="645">
        <v>39568.549832106764</v>
      </c>
    </row>
    <row r="279" spans="1:4" ht="16.5" thickTop="1" thickBot="1">
      <c r="A279" s="661" t="s">
        <v>501</v>
      </c>
      <c r="B279" s="661" t="s">
        <v>141</v>
      </c>
      <c r="C279" s="662" t="s">
        <v>502</v>
      </c>
      <c r="D279" s="645">
        <v>65539.238885997271</v>
      </c>
    </row>
    <row r="280" spans="1:4" ht="16.5" thickTop="1" thickBot="1">
      <c r="A280" s="661" t="s">
        <v>503</v>
      </c>
      <c r="B280" s="661" t="s">
        <v>141</v>
      </c>
      <c r="C280" s="662" t="s">
        <v>504</v>
      </c>
      <c r="D280" s="645">
        <v>73767.957210215143</v>
      </c>
    </row>
    <row r="281" spans="1:4" ht="16.5" thickTop="1" thickBot="1">
      <c r="A281" s="661" t="s">
        <v>610</v>
      </c>
      <c r="B281" s="661" t="s">
        <v>92</v>
      </c>
      <c r="C281" s="662" t="s">
        <v>2303</v>
      </c>
      <c r="D281" s="645">
        <v>87326.781872191452</v>
      </c>
    </row>
    <row r="282" spans="1:4" ht="16.5" thickTop="1" thickBot="1">
      <c r="A282" s="661" t="s">
        <v>611</v>
      </c>
      <c r="B282" s="661" t="s">
        <v>377</v>
      </c>
      <c r="C282" s="662" t="s">
        <v>2304</v>
      </c>
      <c r="D282" s="645">
        <v>8588.4644191186489</v>
      </c>
    </row>
    <row r="283" spans="1:4" ht="16.5" thickTop="1" thickBot="1">
      <c r="A283" s="661" t="s">
        <v>612</v>
      </c>
      <c r="B283" s="661" t="s">
        <v>144</v>
      </c>
      <c r="C283" s="662" t="s">
        <v>2305</v>
      </c>
      <c r="D283" s="645">
        <v>12840.342557569991</v>
      </c>
    </row>
    <row r="284" spans="1:4" ht="16.5" thickTop="1" thickBot="1">
      <c r="A284" s="661" t="s">
        <v>613</v>
      </c>
      <c r="B284" s="661" t="s">
        <v>92</v>
      </c>
      <c r="C284" s="662" t="s">
        <v>614</v>
      </c>
      <c r="D284" s="645">
        <v>15106.285361847045</v>
      </c>
    </row>
    <row r="285" spans="1:4" ht="16.5" thickTop="1" thickBot="1">
      <c r="A285" s="661" t="s">
        <v>615</v>
      </c>
      <c r="B285" s="661" t="s">
        <v>92</v>
      </c>
      <c r="C285" s="662" t="s">
        <v>2306</v>
      </c>
      <c r="D285" s="645">
        <v>64992.384376862516</v>
      </c>
    </row>
    <row r="286" spans="1:4" ht="16.5" thickTop="1" thickBot="1">
      <c r="A286" s="661" t="s">
        <v>616</v>
      </c>
      <c r="B286" s="661" t="s">
        <v>92</v>
      </c>
      <c r="C286" s="662" t="s">
        <v>617</v>
      </c>
      <c r="D286" s="645">
        <v>132179.99691616165</v>
      </c>
    </row>
    <row r="287" spans="1:4" ht="16.5" thickTop="1" thickBot="1">
      <c r="A287" s="661" t="s">
        <v>620</v>
      </c>
      <c r="B287" s="661" t="s">
        <v>92</v>
      </c>
      <c r="C287" s="662" t="s">
        <v>621</v>
      </c>
      <c r="D287" s="645">
        <v>48088.3417352131</v>
      </c>
    </row>
    <row r="288" spans="1:4" ht="16.5" thickTop="1" thickBot="1">
      <c r="A288" s="661" t="s">
        <v>618</v>
      </c>
      <c r="B288" s="661" t="s">
        <v>92</v>
      </c>
      <c r="C288" s="662" t="s">
        <v>2307</v>
      </c>
      <c r="D288" s="645">
        <v>48088.3417352131</v>
      </c>
    </row>
    <row r="289" spans="1:4" ht="16.5" thickTop="1" thickBot="1">
      <c r="A289" s="661" t="s">
        <v>619</v>
      </c>
      <c r="B289" s="661" t="s">
        <v>92</v>
      </c>
      <c r="C289" s="662" t="s">
        <v>2308</v>
      </c>
      <c r="D289" s="645">
        <v>124086.97227348681</v>
      </c>
    </row>
    <row r="290" spans="1:4" ht="16.5" thickTop="1" thickBot="1">
      <c r="A290" s="661" t="s">
        <v>622</v>
      </c>
      <c r="B290" s="661" t="s">
        <v>454</v>
      </c>
      <c r="C290" s="662" t="s">
        <v>623</v>
      </c>
      <c r="D290" s="645">
        <v>5727.0269493838732</v>
      </c>
    </row>
    <row r="291" spans="1:4" ht="16.5" thickTop="1" thickBot="1">
      <c r="A291" s="661" t="s">
        <v>624</v>
      </c>
      <c r="B291" s="661" t="s">
        <v>422</v>
      </c>
      <c r="C291" s="662" t="s">
        <v>1924</v>
      </c>
      <c r="D291" s="645">
        <v>77167.941056768657</v>
      </c>
    </row>
    <row r="292" spans="1:4" ht="16.5" thickTop="1" thickBot="1">
      <c r="A292" s="661" t="s">
        <v>625</v>
      </c>
      <c r="B292" s="661" t="s">
        <v>377</v>
      </c>
      <c r="C292" s="662" t="s">
        <v>2309</v>
      </c>
      <c r="D292" s="645">
        <v>1020.4520746174902</v>
      </c>
    </row>
    <row r="293" spans="1:4" ht="16.5" thickTop="1" thickBot="1">
      <c r="A293" s="661" t="s">
        <v>626</v>
      </c>
      <c r="B293" s="661" t="s">
        <v>377</v>
      </c>
      <c r="C293" s="662" t="s">
        <v>1925</v>
      </c>
      <c r="D293" s="645">
        <v>26435.999383232331</v>
      </c>
    </row>
    <row r="294" spans="1:4" ht="16.5" thickTop="1" thickBot="1">
      <c r="A294" s="661" t="s">
        <v>627</v>
      </c>
      <c r="B294" s="661" t="s">
        <v>92</v>
      </c>
      <c r="C294" s="662" t="s">
        <v>628</v>
      </c>
      <c r="D294" s="645">
        <v>4657.7713199028385</v>
      </c>
    </row>
    <row r="295" spans="1:4" ht="16.5" thickTop="1" thickBot="1">
      <c r="A295" s="661" t="s">
        <v>633</v>
      </c>
      <c r="B295" s="661" t="s">
        <v>92</v>
      </c>
      <c r="C295" s="662" t="s">
        <v>1926</v>
      </c>
      <c r="D295" s="645">
        <v>22982.038509063903</v>
      </c>
    </row>
    <row r="296" spans="1:4" ht="16.5" thickTop="1" thickBot="1">
      <c r="A296" s="661" t="s">
        <v>629</v>
      </c>
      <c r="B296" s="661" t="s">
        <v>92</v>
      </c>
      <c r="C296" s="662" t="s">
        <v>630</v>
      </c>
      <c r="D296" s="645">
        <v>44163.70800076695</v>
      </c>
    </row>
    <row r="297" spans="1:4" ht="16.5" thickTop="1" thickBot="1">
      <c r="A297" s="661" t="s">
        <v>631</v>
      </c>
      <c r="B297" s="661" t="s">
        <v>92</v>
      </c>
      <c r="C297" s="662" t="s">
        <v>632</v>
      </c>
      <c r="D297" s="645">
        <v>22982.038509063903</v>
      </c>
    </row>
    <row r="298" spans="1:4" ht="16.5" thickTop="1" thickBot="1">
      <c r="A298" s="661" t="s">
        <v>646</v>
      </c>
      <c r="B298" s="661" t="s">
        <v>144</v>
      </c>
      <c r="C298" s="662" t="s">
        <v>647</v>
      </c>
      <c r="D298" s="645">
        <v>6873.3598396404059</v>
      </c>
    </row>
    <row r="299" spans="1:4" ht="16.5" thickTop="1" thickBot="1">
      <c r="A299" s="661" t="s">
        <v>634</v>
      </c>
      <c r="B299" s="661" t="s">
        <v>377</v>
      </c>
      <c r="C299" s="662" t="s">
        <v>635</v>
      </c>
      <c r="D299" s="645">
        <v>83273.398057181854</v>
      </c>
    </row>
    <row r="300" spans="1:4" ht="16.5" thickTop="1" thickBot="1">
      <c r="A300" s="661" t="s">
        <v>650</v>
      </c>
      <c r="B300" s="661" t="s">
        <v>377</v>
      </c>
      <c r="C300" s="662" t="s">
        <v>651</v>
      </c>
      <c r="D300" s="645">
        <v>83273.398057181854</v>
      </c>
    </row>
    <row r="301" spans="1:4" ht="31.5" thickTop="1" thickBot="1">
      <c r="A301" s="661" t="s">
        <v>652</v>
      </c>
      <c r="B301" s="661" t="s">
        <v>92</v>
      </c>
      <c r="C301" s="662" t="s">
        <v>2310</v>
      </c>
      <c r="D301" s="645">
        <v>218668.30170374789</v>
      </c>
    </row>
    <row r="302" spans="1:4" ht="31.5" thickTop="1" thickBot="1">
      <c r="A302" s="661" t="s">
        <v>653</v>
      </c>
      <c r="B302" s="661" t="s">
        <v>92</v>
      </c>
      <c r="C302" s="662" t="s">
        <v>2311</v>
      </c>
      <c r="D302" s="645">
        <v>192636.36102473029</v>
      </c>
    </row>
    <row r="303" spans="1:4" ht="31.5" thickTop="1" thickBot="1">
      <c r="A303" s="661" t="s">
        <v>654</v>
      </c>
      <c r="B303" s="661" t="s">
        <v>92</v>
      </c>
      <c r="C303" s="662" t="s">
        <v>2312</v>
      </c>
      <c r="D303" s="645">
        <v>223874.68983955143</v>
      </c>
    </row>
    <row r="304" spans="1:4" ht="31.5" thickTop="1" thickBot="1">
      <c r="A304" s="661" t="s">
        <v>655</v>
      </c>
      <c r="B304" s="661" t="s">
        <v>92</v>
      </c>
      <c r="C304" s="662" t="s">
        <v>2313</v>
      </c>
      <c r="D304" s="645">
        <v>397798.84786197229</v>
      </c>
    </row>
    <row r="305" spans="1:4" ht="31.5" thickTop="1" thickBot="1">
      <c r="A305" s="661" t="s">
        <v>656</v>
      </c>
      <c r="B305" s="661" t="s">
        <v>92</v>
      </c>
      <c r="C305" s="662" t="s">
        <v>2314</v>
      </c>
      <c r="D305" s="645">
        <v>156191.64407410563</v>
      </c>
    </row>
    <row r="306" spans="1:4" ht="31.5" thickTop="1" thickBot="1">
      <c r="A306" s="661" t="s">
        <v>657</v>
      </c>
      <c r="B306" s="661" t="s">
        <v>233</v>
      </c>
      <c r="C306" s="662" t="s">
        <v>2315</v>
      </c>
      <c r="D306" s="645">
        <v>260319.40679017606</v>
      </c>
    </row>
    <row r="307" spans="1:4" ht="16.5" thickTop="1" thickBot="1">
      <c r="A307" s="661" t="s">
        <v>658</v>
      </c>
      <c r="B307" s="661" t="s">
        <v>92</v>
      </c>
      <c r="C307" s="662" t="s">
        <v>659</v>
      </c>
      <c r="D307" s="645">
        <v>214005.70929283314</v>
      </c>
    </row>
    <row r="308" spans="1:4" ht="16.5" thickTop="1" thickBot="1">
      <c r="A308" s="661" t="s">
        <v>636</v>
      </c>
      <c r="B308" s="661" t="s">
        <v>377</v>
      </c>
      <c r="C308" s="662" t="s">
        <v>637</v>
      </c>
      <c r="D308" s="645">
        <v>40005.950444625305</v>
      </c>
    </row>
    <row r="309" spans="1:4" ht="16.5" thickTop="1" thickBot="1">
      <c r="A309" s="661" t="s">
        <v>642</v>
      </c>
      <c r="B309" s="661" t="s">
        <v>377</v>
      </c>
      <c r="C309" s="662" t="s">
        <v>643</v>
      </c>
      <c r="D309" s="645">
        <v>27808.237807703517</v>
      </c>
    </row>
    <row r="310" spans="1:4" ht="16.5" thickTop="1" thickBot="1">
      <c r="A310" s="661" t="s">
        <v>640</v>
      </c>
      <c r="B310" s="661" t="s">
        <v>377</v>
      </c>
      <c r="C310" s="662" t="s">
        <v>641</v>
      </c>
      <c r="D310" s="645">
        <v>5707.2426744678205</v>
      </c>
    </row>
    <row r="311" spans="1:4" ht="16.5" thickTop="1" thickBot="1">
      <c r="A311" s="661" t="s">
        <v>638</v>
      </c>
      <c r="B311" s="661" t="s">
        <v>377</v>
      </c>
      <c r="C311" s="662" t="s">
        <v>639</v>
      </c>
      <c r="D311" s="645">
        <v>55187.714239517329</v>
      </c>
    </row>
    <row r="312" spans="1:4" ht="16.5" thickTop="1" thickBot="1">
      <c r="A312" s="661" t="s">
        <v>644</v>
      </c>
      <c r="B312" s="661" t="s">
        <v>377</v>
      </c>
      <c r="C312" s="662" t="s">
        <v>645</v>
      </c>
      <c r="D312" s="645">
        <v>16604.213042704589</v>
      </c>
    </row>
    <row r="313" spans="1:4" ht="16.5" thickTop="1" thickBot="1">
      <c r="A313" s="661" t="s">
        <v>660</v>
      </c>
      <c r="B313" s="661" t="s">
        <v>377</v>
      </c>
      <c r="C313" s="662" t="s">
        <v>661</v>
      </c>
      <c r="D313" s="645">
        <v>5932.6574051677098</v>
      </c>
    </row>
    <row r="314" spans="1:4" ht="16.5" thickTop="1" thickBot="1">
      <c r="A314" s="661" t="s">
        <v>662</v>
      </c>
      <c r="B314" s="661" t="s">
        <v>377</v>
      </c>
      <c r="C314" s="662" t="s">
        <v>663</v>
      </c>
      <c r="D314" s="645">
        <v>11893.660942996712</v>
      </c>
    </row>
    <row r="315" spans="1:4" ht="16.5" thickTop="1" thickBot="1">
      <c r="A315" s="661" t="s">
        <v>667</v>
      </c>
      <c r="B315" s="661" t="s">
        <v>377</v>
      </c>
      <c r="C315" s="662" t="s">
        <v>2316</v>
      </c>
      <c r="D315" s="645">
        <v>10070.856907898031</v>
      </c>
    </row>
    <row r="316" spans="1:4" ht="16.5" thickTop="1" thickBot="1">
      <c r="A316" s="661" t="s">
        <v>664</v>
      </c>
      <c r="B316" s="661" t="s">
        <v>92</v>
      </c>
      <c r="C316" s="662" t="s">
        <v>2317</v>
      </c>
      <c r="D316" s="645">
        <v>26163.194161432821</v>
      </c>
    </row>
    <row r="317" spans="1:4" ht="16.5" thickTop="1" thickBot="1">
      <c r="A317" s="661" t="s">
        <v>665</v>
      </c>
      <c r="B317" s="661" t="s">
        <v>377</v>
      </c>
      <c r="C317" s="662" t="s">
        <v>666</v>
      </c>
      <c r="D317" s="645">
        <v>20393.485238493515</v>
      </c>
    </row>
    <row r="318" spans="1:4" ht="16.5" thickTop="1" thickBot="1">
      <c r="A318" s="661" t="s">
        <v>668</v>
      </c>
      <c r="B318" s="661" t="s">
        <v>606</v>
      </c>
      <c r="C318" s="662" t="s">
        <v>2318</v>
      </c>
      <c r="D318" s="645">
        <v>74901.998252491598</v>
      </c>
    </row>
    <row r="319" spans="1:4" ht="16.5" thickTop="1" thickBot="1">
      <c r="A319" s="661" t="s">
        <v>669</v>
      </c>
      <c r="B319" s="661" t="s">
        <v>92</v>
      </c>
      <c r="C319" s="662" t="s">
        <v>2319</v>
      </c>
      <c r="D319" s="645">
        <v>16596.391576119986</v>
      </c>
    </row>
    <row r="320" spans="1:4" ht="16.5" thickTop="1" thickBot="1">
      <c r="A320" s="661" t="s">
        <v>673</v>
      </c>
      <c r="B320" s="661" t="s">
        <v>92</v>
      </c>
      <c r="C320" s="662" t="s">
        <v>2320</v>
      </c>
      <c r="D320" s="645">
        <v>104127.76271607043</v>
      </c>
    </row>
    <row r="321" spans="1:4" ht="16.5" thickTop="1" thickBot="1">
      <c r="A321" s="661" t="s">
        <v>674</v>
      </c>
      <c r="B321" s="661" t="s">
        <v>92</v>
      </c>
      <c r="C321" s="662" t="s">
        <v>2321</v>
      </c>
      <c r="D321" s="645">
        <v>260319.40679017606</v>
      </c>
    </row>
    <row r="322" spans="1:4" ht="16.5" thickTop="1" thickBot="1">
      <c r="A322" s="661" t="s">
        <v>672</v>
      </c>
      <c r="B322" s="661" t="s">
        <v>92</v>
      </c>
      <c r="C322" s="662" t="s">
        <v>2322</v>
      </c>
      <c r="D322" s="645">
        <v>78095.822037052814</v>
      </c>
    </row>
    <row r="323" spans="1:4" ht="31.5" thickTop="1" thickBot="1">
      <c r="A323" s="661" t="s">
        <v>671</v>
      </c>
      <c r="B323" s="661" t="s">
        <v>92</v>
      </c>
      <c r="C323" s="662" t="s">
        <v>2323</v>
      </c>
      <c r="D323" s="645">
        <v>114540.53898767747</v>
      </c>
    </row>
    <row r="324" spans="1:4" ht="16.5" thickTop="1" thickBot="1">
      <c r="A324" s="661" t="s">
        <v>675</v>
      </c>
      <c r="B324" s="661" t="s">
        <v>92</v>
      </c>
      <c r="C324" s="662" t="s">
        <v>676</v>
      </c>
      <c r="D324" s="645">
        <v>182223.58475312326</v>
      </c>
    </row>
    <row r="325" spans="1:4" ht="16.5" thickTop="1" thickBot="1">
      <c r="A325" s="661" t="s">
        <v>678</v>
      </c>
      <c r="B325" s="661" t="s">
        <v>92</v>
      </c>
      <c r="C325" s="662" t="s">
        <v>679</v>
      </c>
      <c r="D325" s="645">
        <v>29079.599321555565</v>
      </c>
    </row>
    <row r="326" spans="1:4" ht="16.5" thickTop="1" thickBot="1">
      <c r="A326" s="661" t="s">
        <v>670</v>
      </c>
      <c r="B326" s="661" t="s">
        <v>92</v>
      </c>
      <c r="C326" s="662" t="s">
        <v>2324</v>
      </c>
      <c r="D326" s="645">
        <v>28953.713610206833</v>
      </c>
    </row>
    <row r="327" spans="1:4" ht="16.5" thickTop="1" thickBot="1">
      <c r="A327" s="661" t="s">
        <v>677</v>
      </c>
      <c r="B327" s="661" t="s">
        <v>92</v>
      </c>
      <c r="C327" s="662" t="s">
        <v>2325</v>
      </c>
      <c r="D327" s="645">
        <v>30464.342146391544</v>
      </c>
    </row>
    <row r="328" spans="1:4" ht="16.5" thickTop="1" thickBot="1">
      <c r="A328" s="661" t="s">
        <v>680</v>
      </c>
      <c r="B328" s="661" t="s">
        <v>92</v>
      </c>
      <c r="C328" s="662" t="s">
        <v>2326</v>
      </c>
      <c r="D328" s="645">
        <v>152321.71073195769</v>
      </c>
    </row>
    <row r="329" spans="1:4" ht="16.5" thickTop="1" thickBot="1">
      <c r="A329" s="661" t="s">
        <v>681</v>
      </c>
      <c r="B329" s="661" t="s">
        <v>92</v>
      </c>
      <c r="C329" s="662" t="s">
        <v>682</v>
      </c>
      <c r="D329" s="645">
        <v>4498.3193493342424</v>
      </c>
    </row>
    <row r="330" spans="1:4" ht="16.5" thickTop="1" thickBot="1">
      <c r="A330" s="661" t="s">
        <v>683</v>
      </c>
      <c r="B330" s="661" t="s">
        <v>92</v>
      </c>
      <c r="C330" s="662" t="s">
        <v>2327</v>
      </c>
      <c r="D330" s="645">
        <v>28114.495933339014</v>
      </c>
    </row>
    <row r="331" spans="1:4" ht="16.5" thickTop="1" thickBot="1">
      <c r="A331" s="661" t="s">
        <v>684</v>
      </c>
      <c r="B331" s="661" t="s">
        <v>92</v>
      </c>
      <c r="C331" s="662" t="s">
        <v>2328</v>
      </c>
      <c r="D331" s="645">
        <v>780.95822037052824</v>
      </c>
    </row>
    <row r="332" spans="1:4" ht="16.5" thickTop="1" thickBot="1">
      <c r="A332" s="661" t="s">
        <v>686</v>
      </c>
      <c r="B332" s="661" t="s">
        <v>387</v>
      </c>
      <c r="C332" s="662" t="s">
        <v>687</v>
      </c>
      <c r="D332" s="645">
        <v>88560.597933828321</v>
      </c>
    </row>
    <row r="333" spans="1:4" ht="16.5" thickTop="1" thickBot="1">
      <c r="A333" s="661" t="s">
        <v>685</v>
      </c>
      <c r="B333" s="661" t="s">
        <v>387</v>
      </c>
      <c r="C333" s="662" t="s">
        <v>2329</v>
      </c>
      <c r="D333" s="645">
        <v>22977.758786446149</v>
      </c>
    </row>
    <row r="334" spans="1:4" ht="16.5" thickTop="1" thickBot="1">
      <c r="A334" s="661" t="s">
        <v>690</v>
      </c>
      <c r="B334" s="661" t="s">
        <v>92</v>
      </c>
      <c r="C334" s="662" t="s">
        <v>1929</v>
      </c>
      <c r="D334" s="645">
        <v>1007.0856907898032</v>
      </c>
    </row>
    <row r="335" spans="1:4" ht="16.5" thickTop="1" thickBot="1">
      <c r="A335" s="661" t="s">
        <v>688</v>
      </c>
      <c r="B335" s="661" t="s">
        <v>92</v>
      </c>
      <c r="C335" s="662" t="s">
        <v>689</v>
      </c>
      <c r="D335" s="645">
        <v>4028.3427631592126</v>
      </c>
    </row>
    <row r="336" spans="1:4" ht="16.5" thickTop="1" thickBot="1">
      <c r="A336" s="661" t="s">
        <v>691</v>
      </c>
      <c r="B336" s="661" t="s">
        <v>377</v>
      </c>
      <c r="C336" s="662" t="s">
        <v>692</v>
      </c>
      <c r="D336" s="645">
        <v>6021.1415377604753</v>
      </c>
    </row>
    <row r="337" spans="1:4" ht="16.5" thickTop="1" thickBot="1">
      <c r="A337" s="661" t="s">
        <v>696</v>
      </c>
      <c r="B337" s="661" t="s">
        <v>92</v>
      </c>
      <c r="C337" s="662" t="s">
        <v>697</v>
      </c>
      <c r="D337" s="645">
        <v>375139.41981920158</v>
      </c>
    </row>
    <row r="338" spans="1:4" ht="16.5" thickTop="1" thickBot="1">
      <c r="A338" s="661" t="s">
        <v>694</v>
      </c>
      <c r="B338" s="661" t="s">
        <v>92</v>
      </c>
      <c r="C338" s="662" t="s">
        <v>695</v>
      </c>
      <c r="D338" s="645">
        <v>44163.70800076695</v>
      </c>
    </row>
    <row r="339" spans="1:4" ht="16.5" thickTop="1" thickBot="1">
      <c r="A339" s="661" t="s">
        <v>693</v>
      </c>
      <c r="B339" s="661" t="s">
        <v>144</v>
      </c>
      <c r="C339" s="662" t="s">
        <v>2330</v>
      </c>
      <c r="D339" s="645">
        <v>63264.904793402908</v>
      </c>
    </row>
    <row r="340" spans="1:4" ht="31.5" thickTop="1" thickBot="1">
      <c r="A340" s="661" t="s">
        <v>648</v>
      </c>
      <c r="B340" s="661" t="s">
        <v>92</v>
      </c>
      <c r="C340" s="662" t="s">
        <v>1927</v>
      </c>
      <c r="D340" s="645">
        <v>2180969.9491166673</v>
      </c>
    </row>
    <row r="341" spans="1:4" ht="31.5" thickTop="1" thickBot="1">
      <c r="A341" s="661" t="s">
        <v>698</v>
      </c>
      <c r="B341" s="661" t="s">
        <v>92</v>
      </c>
      <c r="C341" s="662" t="s">
        <v>699</v>
      </c>
      <c r="D341" s="645">
        <v>2180969.9491166673</v>
      </c>
    </row>
    <row r="342" spans="1:4" ht="31.5" thickTop="1" thickBot="1">
      <c r="A342" s="661" t="s">
        <v>649</v>
      </c>
      <c r="B342" s="661" t="s">
        <v>92</v>
      </c>
      <c r="C342" s="662" t="s">
        <v>1928</v>
      </c>
      <c r="D342" s="645">
        <v>1295363.9697783843</v>
      </c>
    </row>
    <row r="343" spans="1:4" ht="31.5" thickTop="1" thickBot="1">
      <c r="A343" s="661" t="s">
        <v>700</v>
      </c>
      <c r="B343" s="661" t="s">
        <v>92</v>
      </c>
      <c r="C343" s="662" t="s">
        <v>701</v>
      </c>
      <c r="D343" s="645">
        <v>1295363.9697783843</v>
      </c>
    </row>
    <row r="344" spans="1:4" ht="16.5" thickTop="1" thickBot="1">
      <c r="A344" s="661" t="s">
        <v>737</v>
      </c>
      <c r="B344" s="661" t="s">
        <v>387</v>
      </c>
      <c r="C344" s="662" t="s">
        <v>2331</v>
      </c>
      <c r="D344" s="645">
        <v>79430.955933453311</v>
      </c>
    </row>
    <row r="345" spans="1:4" ht="16.5" thickTop="1" thickBot="1">
      <c r="A345" s="661" t="s">
        <v>702</v>
      </c>
      <c r="B345" s="661" t="s">
        <v>377</v>
      </c>
      <c r="C345" s="662" t="s">
        <v>2332</v>
      </c>
      <c r="D345" s="645">
        <v>83084.569490158756</v>
      </c>
    </row>
    <row r="346" spans="1:4" ht="16.5" thickTop="1" thickBot="1">
      <c r="A346" s="661" t="s">
        <v>703</v>
      </c>
      <c r="B346" s="661" t="s">
        <v>144</v>
      </c>
      <c r="C346" s="662" t="s">
        <v>2333</v>
      </c>
      <c r="D346" s="645">
        <v>108261.71175990383</v>
      </c>
    </row>
    <row r="347" spans="1:4" ht="16.5" thickTop="1" thickBot="1">
      <c r="A347" s="661" t="s">
        <v>708</v>
      </c>
      <c r="B347" s="661" t="s">
        <v>92</v>
      </c>
      <c r="C347" s="662" t="s">
        <v>2334</v>
      </c>
      <c r="D347" s="645">
        <v>79307.998149696999</v>
      </c>
    </row>
    <row r="348" spans="1:4" ht="16.5" thickTop="1" thickBot="1">
      <c r="A348" s="661" t="s">
        <v>713</v>
      </c>
      <c r="B348" s="661" t="s">
        <v>144</v>
      </c>
      <c r="C348" s="662" t="s">
        <v>1931</v>
      </c>
      <c r="D348" s="645">
        <v>19117.384745870408</v>
      </c>
    </row>
    <row r="349" spans="1:4" ht="16.5" thickTop="1" thickBot="1">
      <c r="A349" s="661" t="s">
        <v>704</v>
      </c>
      <c r="B349" s="661" t="s">
        <v>144</v>
      </c>
      <c r="C349" s="662" t="s">
        <v>2335</v>
      </c>
      <c r="D349" s="645">
        <v>79307.998149696999</v>
      </c>
    </row>
    <row r="350" spans="1:4" ht="16.5" thickTop="1" thickBot="1">
      <c r="A350" s="661" t="s">
        <v>705</v>
      </c>
      <c r="B350" s="661" t="s">
        <v>144</v>
      </c>
      <c r="C350" s="662" t="s">
        <v>2336</v>
      </c>
      <c r="D350" s="645">
        <v>27694.856496719585</v>
      </c>
    </row>
    <row r="351" spans="1:4" ht="16.5" thickTop="1" thickBot="1">
      <c r="A351" s="661" t="s">
        <v>736</v>
      </c>
      <c r="B351" s="661" t="s">
        <v>144</v>
      </c>
      <c r="C351" s="662" t="s">
        <v>1933</v>
      </c>
      <c r="D351" s="645">
        <v>197504.66049105133</v>
      </c>
    </row>
    <row r="352" spans="1:4" ht="16.5" thickTop="1" thickBot="1">
      <c r="A352" s="661" t="s">
        <v>709</v>
      </c>
      <c r="B352" s="661" t="s">
        <v>144</v>
      </c>
      <c r="C352" s="662" t="s">
        <v>710</v>
      </c>
      <c r="D352" s="645">
        <v>315602.29663181398</v>
      </c>
    </row>
    <row r="353" spans="1:4" ht="16.5" thickTop="1" thickBot="1">
      <c r="A353" s="661" t="s">
        <v>711</v>
      </c>
      <c r="B353" s="661" t="s">
        <v>144</v>
      </c>
      <c r="C353" s="662" t="s">
        <v>712</v>
      </c>
      <c r="D353" s="645">
        <v>875302.81967371574</v>
      </c>
    </row>
    <row r="354" spans="1:4" ht="16.5" thickTop="1" thickBot="1">
      <c r="A354" s="661" t="s">
        <v>707</v>
      </c>
      <c r="B354" s="661" t="s">
        <v>144</v>
      </c>
      <c r="C354" s="662" t="s">
        <v>2337</v>
      </c>
      <c r="D354" s="645">
        <v>7804.9141036209749</v>
      </c>
    </row>
    <row r="355" spans="1:4" ht="16.5" thickTop="1" thickBot="1">
      <c r="A355" s="661" t="s">
        <v>706</v>
      </c>
      <c r="B355" s="661" t="s">
        <v>144</v>
      </c>
      <c r="C355" s="662" t="s">
        <v>1930</v>
      </c>
      <c r="D355" s="645">
        <v>3123.832881482113</v>
      </c>
    </row>
    <row r="356" spans="1:4" ht="16.5" thickTop="1" thickBot="1">
      <c r="A356" s="661" t="s">
        <v>716</v>
      </c>
      <c r="B356" s="661" t="s">
        <v>144</v>
      </c>
      <c r="C356" s="662" t="s">
        <v>717</v>
      </c>
      <c r="D356" s="645">
        <v>51421.451327779192</v>
      </c>
    </row>
    <row r="357" spans="1:4" ht="16.5" thickTop="1" thickBot="1">
      <c r="A357" s="661" t="s">
        <v>714</v>
      </c>
      <c r="B357" s="661" t="s">
        <v>144</v>
      </c>
      <c r="C357" s="662" t="s">
        <v>2338</v>
      </c>
      <c r="D357" s="645">
        <v>701195.17723215255</v>
      </c>
    </row>
    <row r="358" spans="1:4" ht="16.5" thickTop="1" thickBot="1">
      <c r="A358" s="661" t="s">
        <v>715</v>
      </c>
      <c r="B358" s="661" t="s">
        <v>144</v>
      </c>
      <c r="C358" s="662" t="s">
        <v>2339</v>
      </c>
      <c r="D358" s="645">
        <v>720019.20883570041</v>
      </c>
    </row>
    <row r="359" spans="1:4" ht="16.5" thickTop="1" thickBot="1">
      <c r="A359" s="661" t="s">
        <v>718</v>
      </c>
      <c r="B359" s="661" t="s">
        <v>144</v>
      </c>
      <c r="C359" s="662" t="s">
        <v>719</v>
      </c>
      <c r="D359" s="645">
        <v>129415.2172743906</v>
      </c>
    </row>
    <row r="360" spans="1:4" ht="16.5" thickTop="1" thickBot="1">
      <c r="A360" s="661" t="s">
        <v>720</v>
      </c>
      <c r="B360" s="661" t="s">
        <v>144</v>
      </c>
      <c r="C360" s="662" t="s">
        <v>721</v>
      </c>
      <c r="D360" s="645">
        <v>146531.96905847959</v>
      </c>
    </row>
    <row r="361" spans="1:4" ht="16.5" thickTop="1" thickBot="1">
      <c r="A361" s="661" t="s">
        <v>722</v>
      </c>
      <c r="B361" s="661" t="s">
        <v>144</v>
      </c>
      <c r="C361" s="662" t="s">
        <v>723</v>
      </c>
      <c r="D361" s="645">
        <v>177562.87924859859</v>
      </c>
    </row>
    <row r="362" spans="1:4" ht="16.5" thickTop="1" thickBot="1">
      <c r="A362" s="661" t="s">
        <v>724</v>
      </c>
      <c r="B362" s="661" t="s">
        <v>144</v>
      </c>
      <c r="C362" s="662" t="s">
        <v>725</v>
      </c>
      <c r="D362" s="645">
        <v>216288.23219450458</v>
      </c>
    </row>
    <row r="363" spans="1:4" ht="16.5" thickTop="1" thickBot="1">
      <c r="A363" s="661" t="s">
        <v>726</v>
      </c>
      <c r="B363" s="661" t="s">
        <v>144</v>
      </c>
      <c r="C363" s="662" t="s">
        <v>2340</v>
      </c>
      <c r="D363" s="645">
        <v>188828.56702308805</v>
      </c>
    </row>
    <row r="364" spans="1:4" ht="16.5" thickTop="1" thickBot="1">
      <c r="A364" s="661" t="s">
        <v>738</v>
      </c>
      <c r="B364" s="661" t="s">
        <v>144</v>
      </c>
      <c r="C364" s="662" t="s">
        <v>2341</v>
      </c>
      <c r="D364" s="645">
        <v>201708.03398919504</v>
      </c>
    </row>
    <row r="365" spans="1:4" ht="16.5" thickTop="1" thickBot="1">
      <c r="A365" s="661" t="s">
        <v>727</v>
      </c>
      <c r="B365" s="661" t="s">
        <v>144</v>
      </c>
      <c r="C365" s="662" t="s">
        <v>728</v>
      </c>
      <c r="D365" s="645">
        <v>81322.169531276595</v>
      </c>
    </row>
    <row r="366" spans="1:4" ht="16.5" thickTop="1" thickBot="1">
      <c r="A366" s="661" t="s">
        <v>729</v>
      </c>
      <c r="B366" s="661" t="s">
        <v>144</v>
      </c>
      <c r="C366" s="662" t="s">
        <v>1932</v>
      </c>
      <c r="D366" s="645">
        <v>81322.169531276595</v>
      </c>
    </row>
    <row r="367" spans="1:4" ht="16.5" thickTop="1" thickBot="1">
      <c r="A367" s="661" t="s">
        <v>730</v>
      </c>
      <c r="B367" s="661" t="s">
        <v>92</v>
      </c>
      <c r="C367" s="662" t="s">
        <v>2342</v>
      </c>
      <c r="D367" s="645">
        <v>59292.170045249659</v>
      </c>
    </row>
    <row r="368" spans="1:4" ht="16.5" thickTop="1" thickBot="1">
      <c r="A368" s="661" t="s">
        <v>732</v>
      </c>
      <c r="B368" s="661" t="s">
        <v>92</v>
      </c>
      <c r="C368" s="662" t="s">
        <v>733</v>
      </c>
      <c r="D368" s="645">
        <v>2707.321830617831</v>
      </c>
    </row>
    <row r="369" spans="1:4" ht="16.5" thickTop="1" thickBot="1">
      <c r="A369" s="661" t="s">
        <v>731</v>
      </c>
      <c r="B369" s="661" t="s">
        <v>92</v>
      </c>
      <c r="C369" s="662" t="s">
        <v>2343</v>
      </c>
      <c r="D369" s="645">
        <v>920.48942241006262</v>
      </c>
    </row>
    <row r="370" spans="1:4" ht="16.5" thickTop="1" thickBot="1">
      <c r="A370" s="661" t="s">
        <v>734</v>
      </c>
      <c r="B370" s="661" t="s">
        <v>92</v>
      </c>
      <c r="C370" s="662" t="s">
        <v>735</v>
      </c>
      <c r="D370" s="645">
        <v>65460.5699013372</v>
      </c>
    </row>
    <row r="371" spans="1:4" ht="16.5" thickTop="1" thickBot="1">
      <c r="A371" s="661" t="s">
        <v>741</v>
      </c>
      <c r="B371" s="661" t="s">
        <v>92</v>
      </c>
      <c r="C371" s="662" t="s">
        <v>1934</v>
      </c>
      <c r="D371" s="645">
        <v>65460.5699013372</v>
      </c>
    </row>
    <row r="372" spans="1:4" ht="16.5" thickTop="1" thickBot="1">
      <c r="A372" s="661" t="s">
        <v>739</v>
      </c>
      <c r="B372" s="661" t="s">
        <v>377</v>
      </c>
      <c r="C372" s="662" t="s">
        <v>740</v>
      </c>
      <c r="D372" s="645">
        <v>3225.8780889438617</v>
      </c>
    </row>
    <row r="373" spans="1:4" ht="16.5" thickTop="1" thickBot="1">
      <c r="A373" s="191"/>
      <c r="B373" s="191"/>
      <c r="C373" s="196"/>
      <c r="D373" s="192"/>
    </row>
    <row r="374" spans="1:4" ht="15.75" thickTop="1">
      <c r="D374"/>
    </row>
    <row r="375" spans="1:4">
      <c r="D375"/>
    </row>
    <row r="376" spans="1:4">
      <c r="D376"/>
    </row>
    <row r="377" spans="1:4">
      <c r="D377"/>
    </row>
    <row r="378" spans="1:4">
      <c r="D378"/>
    </row>
    <row r="379" spans="1:4">
      <c r="D379"/>
    </row>
    <row r="380" spans="1:4">
      <c r="D380"/>
    </row>
    <row r="381" spans="1:4">
      <c r="D381"/>
    </row>
    <row r="382" spans="1:4">
      <c r="D382"/>
    </row>
    <row r="383" spans="1:4">
      <c r="D383"/>
    </row>
    <row r="384" spans="1:4">
      <c r="D384"/>
    </row>
    <row r="385" spans="4:4">
      <c r="D385"/>
    </row>
    <row r="386" spans="4:4">
      <c r="D386"/>
    </row>
    <row r="387" spans="4:4">
      <c r="D387"/>
    </row>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8" style="157" customWidth="1"/>
    <col min="2" max="2" width="9.140625" customWidth="1"/>
    <col min="3" max="3" width="101.5703125" customWidth="1"/>
    <col min="4" max="4" width="17.7109375" style="182"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198"/>
      <c r="B5" s="100"/>
      <c r="C5" s="101"/>
      <c r="D5" s="186"/>
    </row>
    <row r="6" spans="1:5" ht="30" customHeight="1" thickTop="1" thickBot="1">
      <c r="A6" s="199" t="s">
        <v>1266</v>
      </c>
      <c r="B6" s="100" t="s">
        <v>339</v>
      </c>
      <c r="C6" s="102" t="s">
        <v>2026</v>
      </c>
      <c r="D6" s="647">
        <v>1802.8023797317558</v>
      </c>
    </row>
    <row r="7" spans="1:5" ht="30" customHeight="1" thickTop="1" thickBot="1">
      <c r="A7" s="199" t="s">
        <v>1352</v>
      </c>
      <c r="B7" s="100" t="s">
        <v>339</v>
      </c>
      <c r="C7" s="102" t="s">
        <v>2025</v>
      </c>
      <c r="D7" s="647">
        <v>1802.8023797317558</v>
      </c>
      <c r="E7" s="103"/>
    </row>
    <row r="8" spans="1:5" ht="30" customHeight="1" thickTop="1" thickBot="1">
      <c r="A8" s="199" t="s">
        <v>1364</v>
      </c>
      <c r="B8" s="100" t="s">
        <v>339</v>
      </c>
      <c r="C8" s="102" t="s">
        <v>2027</v>
      </c>
      <c r="D8" s="647">
        <v>1802.8023797317558</v>
      </c>
    </row>
    <row r="9" spans="1:5" ht="30" customHeight="1" thickTop="1" thickBot="1">
      <c r="A9" s="199" t="s">
        <v>1225</v>
      </c>
      <c r="B9" s="100" t="s">
        <v>1223</v>
      </c>
      <c r="C9" s="102" t="s">
        <v>1226</v>
      </c>
      <c r="D9" s="647">
        <v>1802.8023797317558</v>
      </c>
    </row>
    <row r="10" spans="1:5" ht="30" customHeight="1" thickTop="1" thickBot="1">
      <c r="A10" s="199" t="s">
        <v>1388</v>
      </c>
      <c r="B10" s="100" t="s">
        <v>339</v>
      </c>
      <c r="C10" s="102" t="s">
        <v>1389</v>
      </c>
      <c r="D10" s="647">
        <v>1802.8023797317558</v>
      </c>
    </row>
    <row r="11" spans="1:5" ht="30" customHeight="1" thickTop="1" thickBot="1">
      <c r="A11" s="199" t="s">
        <v>1329</v>
      </c>
      <c r="B11" s="100" t="s">
        <v>339</v>
      </c>
      <c r="C11" s="102" t="s">
        <v>1330</v>
      </c>
      <c r="D11" s="647">
        <v>1802.8023797317558</v>
      </c>
    </row>
    <row r="12" spans="1:5" ht="30" customHeight="1" thickTop="1" thickBot="1">
      <c r="A12" s="199" t="s">
        <v>1331</v>
      </c>
      <c r="B12" s="100" t="s">
        <v>339</v>
      </c>
      <c r="C12" s="102" t="s">
        <v>1332</v>
      </c>
      <c r="D12" s="647">
        <v>1802.8023797317558</v>
      </c>
    </row>
    <row r="13" spans="1:5" ht="30" customHeight="1" thickTop="1" thickBot="1">
      <c r="A13" s="199" t="s">
        <v>1333</v>
      </c>
      <c r="B13" s="100" t="s">
        <v>339</v>
      </c>
      <c r="C13" s="102" t="s">
        <v>1334</v>
      </c>
      <c r="D13" s="647">
        <v>1802.8023797317558</v>
      </c>
    </row>
    <row r="14" spans="1:5" ht="30" customHeight="1" thickTop="1" thickBot="1">
      <c r="A14" s="199" t="s">
        <v>1335</v>
      </c>
      <c r="B14" s="100" t="s">
        <v>339</v>
      </c>
      <c r="C14" s="102" t="s">
        <v>1336</v>
      </c>
      <c r="D14" s="647">
        <v>1802.8023797317558</v>
      </c>
    </row>
    <row r="15" spans="1:5" ht="30" customHeight="1" thickTop="1" thickBot="1">
      <c r="A15" s="199" t="s">
        <v>1317</v>
      </c>
      <c r="B15" s="100" t="s">
        <v>339</v>
      </c>
      <c r="C15" s="102" t="s">
        <v>1860</v>
      </c>
      <c r="D15" s="647">
        <v>1802.8023797317558</v>
      </c>
    </row>
    <row r="16" spans="1:5" ht="30" customHeight="1" thickTop="1" thickBot="1">
      <c r="A16" s="199" t="s">
        <v>1227</v>
      </c>
      <c r="B16" s="100" t="s">
        <v>339</v>
      </c>
      <c r="C16" s="102" t="s">
        <v>1228</v>
      </c>
      <c r="D16" s="647">
        <v>1802.8023797317558</v>
      </c>
    </row>
    <row r="17" spans="1:4" ht="30" customHeight="1" thickTop="1" thickBot="1">
      <c r="A17" s="199" t="s">
        <v>1229</v>
      </c>
      <c r="B17" s="100" t="s">
        <v>339</v>
      </c>
      <c r="C17" s="102" t="s">
        <v>1230</v>
      </c>
      <c r="D17" s="647">
        <v>1802.8023797317558</v>
      </c>
    </row>
    <row r="18" spans="1:4" ht="30" customHeight="1" thickTop="1" thickBot="1">
      <c r="A18" s="199" t="s">
        <v>1231</v>
      </c>
      <c r="B18" s="100" t="s">
        <v>339</v>
      </c>
      <c r="C18" s="102" t="s">
        <v>1232</v>
      </c>
      <c r="D18" s="647">
        <v>1802.8023797317558</v>
      </c>
    </row>
    <row r="19" spans="1:4" ht="30" customHeight="1" thickTop="1" thickBot="1">
      <c r="A19" s="199" t="s">
        <v>1235</v>
      </c>
      <c r="B19" s="100" t="s">
        <v>339</v>
      </c>
      <c r="C19" s="102" t="s">
        <v>1236</v>
      </c>
      <c r="D19" s="647">
        <v>1802.8023797317558</v>
      </c>
    </row>
    <row r="20" spans="1:4" ht="30" customHeight="1" thickTop="1" thickBot="1">
      <c r="A20" s="199" t="s">
        <v>1407</v>
      </c>
      <c r="B20" s="100" t="s">
        <v>339</v>
      </c>
      <c r="C20" s="102" t="s">
        <v>1869</v>
      </c>
      <c r="D20" s="647">
        <v>1802.8023797317558</v>
      </c>
    </row>
    <row r="21" spans="1:4" ht="30" customHeight="1" thickTop="1" thickBot="1">
      <c r="A21" s="199" t="s">
        <v>1239</v>
      </c>
      <c r="B21" s="100" t="s">
        <v>339</v>
      </c>
      <c r="C21" s="102" t="s">
        <v>1240</v>
      </c>
      <c r="D21" s="647">
        <v>1802.8023797317558</v>
      </c>
    </row>
    <row r="22" spans="1:4" ht="30" customHeight="1" thickTop="1" thickBot="1">
      <c r="A22" s="199" t="s">
        <v>1390</v>
      </c>
      <c r="B22" s="100" t="s">
        <v>339</v>
      </c>
      <c r="C22" s="102" t="s">
        <v>1391</v>
      </c>
      <c r="D22" s="647">
        <v>1802.8023797317558</v>
      </c>
    </row>
    <row r="23" spans="1:4" ht="30" customHeight="1" thickTop="1" thickBot="1">
      <c r="A23" s="199" t="s">
        <v>1247</v>
      </c>
      <c r="B23" s="100" t="s">
        <v>339</v>
      </c>
      <c r="C23" s="102" t="s">
        <v>1248</v>
      </c>
      <c r="D23" s="647">
        <v>1802.8023797317558</v>
      </c>
    </row>
    <row r="24" spans="1:4" ht="30" customHeight="1" thickTop="1" thickBot="1">
      <c r="A24" s="199" t="s">
        <v>1269</v>
      </c>
      <c r="B24" s="100" t="s">
        <v>339</v>
      </c>
      <c r="C24" s="102" t="s">
        <v>1270</v>
      </c>
      <c r="D24" s="647">
        <v>1802.8023797317558</v>
      </c>
    </row>
    <row r="25" spans="1:4" ht="30" customHeight="1" thickTop="1" thickBot="1">
      <c r="A25" s="199" t="s">
        <v>1241</v>
      </c>
      <c r="B25" s="100" t="s">
        <v>339</v>
      </c>
      <c r="C25" s="102" t="s">
        <v>1242</v>
      </c>
      <c r="D25" s="647">
        <v>1802.8023797317558</v>
      </c>
    </row>
    <row r="26" spans="1:4" ht="30" customHeight="1" thickTop="1" thickBot="1">
      <c r="A26" s="199" t="s">
        <v>1246</v>
      </c>
      <c r="B26" s="100" t="s">
        <v>339</v>
      </c>
      <c r="C26" s="102" t="s">
        <v>1242</v>
      </c>
      <c r="D26" s="647">
        <v>1802.8023797317558</v>
      </c>
    </row>
    <row r="27" spans="1:4" ht="30" customHeight="1" thickTop="1" thickBot="1">
      <c r="A27" s="199" t="s">
        <v>1303</v>
      </c>
      <c r="B27" s="100" t="s">
        <v>339</v>
      </c>
      <c r="C27" s="102" t="s">
        <v>1304</v>
      </c>
      <c r="D27" s="647">
        <v>1802.8023797317558</v>
      </c>
    </row>
    <row r="28" spans="1:4" ht="30" customHeight="1" thickTop="1" thickBot="1">
      <c r="A28" s="199" t="s">
        <v>1249</v>
      </c>
      <c r="B28" s="100" t="s">
        <v>339</v>
      </c>
      <c r="C28" s="102" t="s">
        <v>1250</v>
      </c>
      <c r="D28" s="647">
        <v>1802.8023797317558</v>
      </c>
    </row>
    <row r="29" spans="1:4" ht="30" customHeight="1" thickTop="1" thickBot="1">
      <c r="A29" s="199" t="s">
        <v>1254</v>
      </c>
      <c r="B29" s="100" t="s">
        <v>339</v>
      </c>
      <c r="C29" s="102" t="s">
        <v>1255</v>
      </c>
      <c r="D29" s="647">
        <v>1802.8023797317558</v>
      </c>
    </row>
    <row r="30" spans="1:4" ht="30" customHeight="1" thickTop="1" thickBot="1">
      <c r="A30" s="199" t="s">
        <v>1252</v>
      </c>
      <c r="B30" s="100" t="s">
        <v>339</v>
      </c>
      <c r="C30" s="102" t="s">
        <v>1253</v>
      </c>
      <c r="D30" s="647">
        <v>1802.8023797317558</v>
      </c>
    </row>
    <row r="31" spans="1:4" ht="30" customHeight="1" thickTop="1" thickBot="1">
      <c r="A31" s="199" t="s">
        <v>1267</v>
      </c>
      <c r="B31" s="100" t="s">
        <v>339</v>
      </c>
      <c r="C31" s="102" t="s">
        <v>1268</v>
      </c>
      <c r="D31" s="647">
        <v>1802.8023797317558</v>
      </c>
    </row>
    <row r="32" spans="1:4" ht="30" customHeight="1" thickTop="1" thickBot="1">
      <c r="A32" s="199" t="s">
        <v>1256</v>
      </c>
      <c r="B32" s="100" t="s">
        <v>339</v>
      </c>
      <c r="C32" s="102" t="s">
        <v>1257</v>
      </c>
      <c r="D32" s="647">
        <v>1802.8023797317558</v>
      </c>
    </row>
    <row r="33" spans="1:4" ht="30" customHeight="1" thickTop="1" thickBot="1">
      <c r="A33" s="199" t="s">
        <v>1272</v>
      </c>
      <c r="B33" s="100" t="s">
        <v>339</v>
      </c>
      <c r="C33" s="102" t="s">
        <v>1257</v>
      </c>
      <c r="D33" s="647">
        <v>1802.8023797317558</v>
      </c>
    </row>
    <row r="34" spans="1:4" ht="30" customHeight="1" thickTop="1" thickBot="1">
      <c r="A34" s="199" t="s">
        <v>1273</v>
      </c>
      <c r="B34" s="100" t="s">
        <v>339</v>
      </c>
      <c r="C34" s="102" t="s">
        <v>1274</v>
      </c>
      <c r="D34" s="647">
        <v>1802.8023797317558</v>
      </c>
    </row>
    <row r="35" spans="1:4" ht="30" customHeight="1" thickTop="1" thickBot="1">
      <c r="A35" s="199" t="s">
        <v>1323</v>
      </c>
      <c r="B35" s="100" t="s">
        <v>339</v>
      </c>
      <c r="C35" s="102" t="s">
        <v>1864</v>
      </c>
      <c r="D35" s="647">
        <v>1802.8023797317558</v>
      </c>
    </row>
    <row r="36" spans="1:4" ht="30" customHeight="1" thickTop="1" thickBot="1">
      <c r="A36" s="199" t="s">
        <v>1404</v>
      </c>
      <c r="B36" s="100" t="s">
        <v>339</v>
      </c>
      <c r="C36" s="102" t="s">
        <v>1405</v>
      </c>
      <c r="D36" s="647">
        <v>1802.8023797317558</v>
      </c>
    </row>
    <row r="37" spans="1:4" ht="30" customHeight="1" thickTop="1" thickBot="1">
      <c r="A37" s="199" t="s">
        <v>1385</v>
      </c>
      <c r="B37" s="100" t="s">
        <v>339</v>
      </c>
      <c r="C37" s="102" t="s">
        <v>1386</v>
      </c>
      <c r="D37" s="647">
        <v>1802.8023797317558</v>
      </c>
    </row>
    <row r="38" spans="1:4" ht="30" customHeight="1" thickTop="1" thickBot="1">
      <c r="A38" s="199" t="s">
        <v>1264</v>
      </c>
      <c r="B38" s="100" t="s">
        <v>339</v>
      </c>
      <c r="C38" s="102" t="s">
        <v>1265</v>
      </c>
      <c r="D38" s="647">
        <v>1802.8023797317558</v>
      </c>
    </row>
    <row r="39" spans="1:4" ht="30" customHeight="1" thickTop="1" thickBot="1">
      <c r="A39" s="199" t="s">
        <v>1221</v>
      </c>
      <c r="B39" s="100" t="s">
        <v>1223</v>
      </c>
      <c r="C39" s="102" t="s">
        <v>1280</v>
      </c>
      <c r="D39" s="647">
        <v>1802.8023797317558</v>
      </c>
    </row>
    <row r="40" spans="1:4" ht="30" customHeight="1" thickTop="1" thickBot="1">
      <c r="A40" s="199" t="s">
        <v>1261</v>
      </c>
      <c r="B40" s="100" t="s">
        <v>339</v>
      </c>
      <c r="C40" s="102" t="s">
        <v>1262</v>
      </c>
      <c r="D40" s="647">
        <v>1802.8023797317558</v>
      </c>
    </row>
    <row r="41" spans="1:4" ht="30" customHeight="1" thickTop="1" thickBot="1">
      <c r="A41" s="199" t="s">
        <v>1259</v>
      </c>
      <c r="B41" s="100" t="s">
        <v>339</v>
      </c>
      <c r="C41" s="102" t="s">
        <v>1260</v>
      </c>
      <c r="D41" s="647">
        <v>1802.8023797317558</v>
      </c>
    </row>
    <row r="42" spans="1:4" ht="30" customHeight="1" thickTop="1" thickBot="1">
      <c r="A42" s="199" t="s">
        <v>1392</v>
      </c>
      <c r="B42" s="100" t="s">
        <v>339</v>
      </c>
      <c r="C42" s="102" t="s">
        <v>1260</v>
      </c>
      <c r="D42" s="647">
        <v>1802.8023797317558</v>
      </c>
    </row>
    <row r="43" spans="1:4" ht="30" customHeight="1" thickTop="1" thickBot="1">
      <c r="A43" s="199" t="s">
        <v>1233</v>
      </c>
      <c r="B43" s="100" t="s">
        <v>339</v>
      </c>
      <c r="C43" s="102" t="s">
        <v>1234</v>
      </c>
      <c r="D43" s="647">
        <v>1802.8023797317558</v>
      </c>
    </row>
    <row r="44" spans="1:4" ht="30" customHeight="1" thickTop="1" thickBot="1">
      <c r="A44" s="199" t="s">
        <v>1387</v>
      </c>
      <c r="B44" s="100" t="s">
        <v>339</v>
      </c>
      <c r="C44" s="102" t="s">
        <v>1234</v>
      </c>
      <c r="D44" s="647">
        <v>1802.8023797317558</v>
      </c>
    </row>
    <row r="45" spans="1:4" ht="30" customHeight="1" thickTop="1" thickBot="1">
      <c r="A45" s="199" t="s">
        <v>1278</v>
      </c>
      <c r="B45" s="100" t="s">
        <v>339</v>
      </c>
      <c r="C45" s="102" t="s">
        <v>1279</v>
      </c>
      <c r="D45" s="647">
        <v>1802.8023797317558</v>
      </c>
    </row>
    <row r="46" spans="1:4" ht="30" customHeight="1" thickTop="1" thickBot="1">
      <c r="A46" s="199" t="s">
        <v>1287</v>
      </c>
      <c r="B46" s="100" t="s">
        <v>339</v>
      </c>
      <c r="C46" s="102" t="s">
        <v>1288</v>
      </c>
      <c r="D46" s="647">
        <v>1802.8023797317558</v>
      </c>
    </row>
    <row r="47" spans="1:4" ht="30" customHeight="1" thickTop="1" thickBot="1">
      <c r="A47" s="199" t="s">
        <v>1291</v>
      </c>
      <c r="B47" s="100" t="s">
        <v>339</v>
      </c>
      <c r="C47" s="102" t="s">
        <v>1292</v>
      </c>
      <c r="D47" s="647">
        <v>1802.8023797317558</v>
      </c>
    </row>
    <row r="48" spans="1:4" ht="30" customHeight="1" thickTop="1" thickBot="1">
      <c r="A48" s="199" t="s">
        <v>1283</v>
      </c>
      <c r="B48" s="100" t="s">
        <v>1223</v>
      </c>
      <c r="C48" s="102" t="s">
        <v>1284</v>
      </c>
      <c r="D48" s="647">
        <v>1802.8023797317558</v>
      </c>
    </row>
    <row r="49" spans="1:4" ht="30" customHeight="1" thickTop="1" thickBot="1">
      <c r="A49" s="199" t="s">
        <v>1281</v>
      </c>
      <c r="B49" s="100" t="s">
        <v>339</v>
      </c>
      <c r="C49" s="102" t="s">
        <v>1282</v>
      </c>
      <c r="D49" s="647">
        <v>1802.8023797317558</v>
      </c>
    </row>
    <row r="50" spans="1:4" ht="30" customHeight="1" thickTop="1" thickBot="1">
      <c r="A50" s="199" t="s">
        <v>1285</v>
      </c>
      <c r="B50" s="100" t="s">
        <v>339</v>
      </c>
      <c r="C50" s="102" t="s">
        <v>1286</v>
      </c>
      <c r="D50" s="647">
        <v>1802.8023797317558</v>
      </c>
    </row>
    <row r="51" spans="1:4" ht="30" customHeight="1" thickTop="1" thickBot="1">
      <c r="A51" s="199" t="s">
        <v>1314</v>
      </c>
      <c r="B51" s="100" t="s">
        <v>1306</v>
      </c>
      <c r="C51" s="102" t="s">
        <v>1315</v>
      </c>
      <c r="D51" s="647">
        <v>1802.8023797317558</v>
      </c>
    </row>
    <row r="52" spans="1:4" ht="30" customHeight="1" thickTop="1" thickBot="1">
      <c r="A52" s="199" t="s">
        <v>1316</v>
      </c>
      <c r="B52" s="100" t="s">
        <v>1306</v>
      </c>
      <c r="C52" s="102" t="s">
        <v>1315</v>
      </c>
      <c r="D52" s="647">
        <v>1802.8023797317558</v>
      </c>
    </row>
    <row r="53" spans="1:4" ht="30" customHeight="1" thickTop="1" thickBot="1">
      <c r="A53" s="199" t="s">
        <v>1289</v>
      </c>
      <c r="B53" s="100" t="s">
        <v>339</v>
      </c>
      <c r="C53" s="102" t="s">
        <v>1290</v>
      </c>
      <c r="D53" s="647">
        <v>1802.8023797317558</v>
      </c>
    </row>
    <row r="54" spans="1:4" ht="30" customHeight="1" thickTop="1" thickBot="1">
      <c r="A54" s="199" t="s">
        <v>1293</v>
      </c>
      <c r="B54" s="100" t="s">
        <v>339</v>
      </c>
      <c r="C54" s="102" t="s">
        <v>1294</v>
      </c>
      <c r="D54" s="647">
        <v>1802.8023797317558</v>
      </c>
    </row>
    <row r="55" spans="1:4" ht="30" customHeight="1" thickTop="1" thickBot="1">
      <c r="A55" s="199" t="s">
        <v>1378</v>
      </c>
      <c r="B55" s="100" t="s">
        <v>339</v>
      </c>
      <c r="C55" s="102" t="s">
        <v>2029</v>
      </c>
      <c r="D55" s="647">
        <v>1802.8023797317558</v>
      </c>
    </row>
    <row r="56" spans="1:4" ht="30" customHeight="1" thickTop="1" thickBot="1">
      <c r="A56" s="199" t="s">
        <v>1379</v>
      </c>
      <c r="B56" s="100" t="s">
        <v>339</v>
      </c>
      <c r="C56" s="102" t="s">
        <v>2030</v>
      </c>
      <c r="D56" s="647">
        <v>1802.8023797317558</v>
      </c>
    </row>
    <row r="57" spans="1:4" ht="30" customHeight="1" thickTop="1" thickBot="1">
      <c r="A57" s="199" t="s">
        <v>1380</v>
      </c>
      <c r="B57" s="100" t="s">
        <v>339</v>
      </c>
      <c r="C57" s="102" t="s">
        <v>2031</v>
      </c>
      <c r="D57" s="647">
        <v>1802.8023797317558</v>
      </c>
    </row>
    <row r="58" spans="1:4" ht="30" customHeight="1" thickTop="1" thickBot="1">
      <c r="A58" s="199" t="s">
        <v>1357</v>
      </c>
      <c r="B58" s="100" t="s">
        <v>339</v>
      </c>
      <c r="C58" s="102" t="s">
        <v>1867</v>
      </c>
      <c r="D58" s="647">
        <v>1802.8023797317558</v>
      </c>
    </row>
    <row r="59" spans="1:4" ht="30" customHeight="1" thickTop="1" thickBot="1">
      <c r="A59" s="199" t="s">
        <v>1295</v>
      </c>
      <c r="B59" s="100" t="s">
        <v>339</v>
      </c>
      <c r="C59" s="102" t="s">
        <v>1296</v>
      </c>
      <c r="D59" s="647">
        <v>1802.8023797317558</v>
      </c>
    </row>
    <row r="60" spans="1:4" ht="30" customHeight="1" thickTop="1" thickBot="1">
      <c r="A60" s="199" t="s">
        <v>1376</v>
      </c>
      <c r="B60" s="100" t="s">
        <v>339</v>
      </c>
      <c r="C60" s="102" t="s">
        <v>1377</v>
      </c>
      <c r="D60" s="647">
        <v>1802.8023797317558</v>
      </c>
    </row>
    <row r="61" spans="1:4" ht="30" customHeight="1" thickTop="1" thickBot="1">
      <c r="A61" s="199" t="s">
        <v>1362</v>
      </c>
      <c r="B61" s="100" t="s">
        <v>339</v>
      </c>
      <c r="C61" s="102" t="s">
        <v>1363</v>
      </c>
      <c r="D61" s="647">
        <v>1802.8023797317558</v>
      </c>
    </row>
    <row r="62" spans="1:4" ht="30" customHeight="1" thickTop="1" thickBot="1">
      <c r="A62" s="199" t="s">
        <v>1369</v>
      </c>
      <c r="B62" s="100" t="s">
        <v>339</v>
      </c>
      <c r="C62" s="102" t="s">
        <v>1370</v>
      </c>
      <c r="D62" s="647">
        <v>1802.8023797317558</v>
      </c>
    </row>
    <row r="63" spans="1:4" ht="30" customHeight="1" thickTop="1" thickBot="1">
      <c r="A63" s="199" t="s">
        <v>1373</v>
      </c>
      <c r="B63" s="100" t="s">
        <v>339</v>
      </c>
      <c r="C63" s="102" t="s">
        <v>1374</v>
      </c>
      <c r="D63" s="647">
        <v>1802.8023797317558</v>
      </c>
    </row>
    <row r="64" spans="1:4" ht="30" customHeight="1" thickTop="1" thickBot="1">
      <c r="A64" s="199" t="s">
        <v>1360</v>
      </c>
      <c r="B64" s="100" t="s">
        <v>339</v>
      </c>
      <c r="C64" s="102" t="s">
        <v>1361</v>
      </c>
      <c r="D64" s="647">
        <v>1802.8023797317558</v>
      </c>
    </row>
    <row r="65" spans="1:4" ht="30" customHeight="1" thickTop="1" thickBot="1">
      <c r="A65" s="199" t="s">
        <v>1297</v>
      </c>
      <c r="B65" s="100" t="s">
        <v>339</v>
      </c>
      <c r="C65" s="102" t="s">
        <v>1298</v>
      </c>
      <c r="D65" s="647">
        <v>1802.8023797317558</v>
      </c>
    </row>
    <row r="66" spans="1:4" ht="30" customHeight="1" thickTop="1" thickBot="1">
      <c r="A66" s="199" t="s">
        <v>1367</v>
      </c>
      <c r="B66" s="100" t="s">
        <v>339</v>
      </c>
      <c r="C66" s="102" t="s">
        <v>1368</v>
      </c>
      <c r="D66" s="647">
        <v>1802.8023797317558</v>
      </c>
    </row>
    <row r="67" spans="1:4" ht="30" customHeight="1" thickTop="1" thickBot="1">
      <c r="A67" s="199" t="s">
        <v>1371</v>
      </c>
      <c r="B67" s="100" t="s">
        <v>339</v>
      </c>
      <c r="C67" s="102" t="s">
        <v>1372</v>
      </c>
      <c r="D67" s="647">
        <v>1802.8023797317558</v>
      </c>
    </row>
    <row r="68" spans="1:4" ht="30" customHeight="1" thickTop="1" thickBot="1">
      <c r="A68" s="199" t="s">
        <v>1343</v>
      </c>
      <c r="B68" s="100" t="s">
        <v>339</v>
      </c>
      <c r="C68" s="102" t="s">
        <v>1344</v>
      </c>
      <c r="D68" s="647">
        <v>1802.8023797317558</v>
      </c>
    </row>
    <row r="69" spans="1:4" ht="30" customHeight="1" thickTop="1" thickBot="1">
      <c r="A69" s="199" t="s">
        <v>1383</v>
      </c>
      <c r="B69" s="100" t="s">
        <v>339</v>
      </c>
      <c r="C69" s="102" t="s">
        <v>2033</v>
      </c>
      <c r="D69" s="647">
        <v>1802.8023797317558</v>
      </c>
    </row>
    <row r="70" spans="1:4" ht="30" customHeight="1" thickTop="1" thickBot="1">
      <c r="A70" s="199" t="s">
        <v>1384</v>
      </c>
      <c r="B70" s="100" t="s">
        <v>339</v>
      </c>
      <c r="C70" s="102" t="s">
        <v>2034</v>
      </c>
      <c r="D70" s="647">
        <v>1802.8023797317558</v>
      </c>
    </row>
    <row r="71" spans="1:4" ht="30" customHeight="1" thickTop="1" thickBot="1">
      <c r="A71" s="199" t="s">
        <v>1381</v>
      </c>
      <c r="B71" s="100" t="s">
        <v>339</v>
      </c>
      <c r="C71" s="102" t="s">
        <v>2035</v>
      </c>
      <c r="D71" s="647">
        <v>1802.8023797317558</v>
      </c>
    </row>
    <row r="72" spans="1:4" ht="30" customHeight="1" thickTop="1" thickBot="1">
      <c r="A72" s="199" t="s">
        <v>1382</v>
      </c>
      <c r="B72" s="100" t="s">
        <v>339</v>
      </c>
      <c r="C72" s="102" t="s">
        <v>2036</v>
      </c>
      <c r="D72" s="647">
        <v>1802.8023797317558</v>
      </c>
    </row>
    <row r="73" spans="1:4" ht="30" customHeight="1" thickTop="1" thickBot="1">
      <c r="A73" s="199" t="s">
        <v>1350</v>
      </c>
      <c r="B73" s="100" t="s">
        <v>339</v>
      </c>
      <c r="C73" s="102" t="s">
        <v>1351</v>
      </c>
      <c r="D73" s="647">
        <v>1802.8023797317558</v>
      </c>
    </row>
    <row r="74" spans="1:4" ht="30" customHeight="1" thickTop="1" thickBot="1">
      <c r="A74" s="199" t="s">
        <v>1349</v>
      </c>
      <c r="B74" s="100" t="s">
        <v>339</v>
      </c>
      <c r="C74" s="102" t="s">
        <v>1866</v>
      </c>
      <c r="D74" s="647">
        <v>1802.8023797317558</v>
      </c>
    </row>
    <row r="75" spans="1:4" ht="30" customHeight="1" thickTop="1" thickBot="1">
      <c r="A75" s="199" t="s">
        <v>1347</v>
      </c>
      <c r="B75" s="100" t="s">
        <v>339</v>
      </c>
      <c r="C75" s="102" t="s">
        <v>1348</v>
      </c>
      <c r="D75" s="647">
        <v>1802.8023797317558</v>
      </c>
    </row>
    <row r="76" spans="1:4" ht="30" customHeight="1" thickTop="1" thickBot="1">
      <c r="A76" s="199" t="s">
        <v>1375</v>
      </c>
      <c r="B76" s="100" t="s">
        <v>339</v>
      </c>
      <c r="C76" s="102" t="s">
        <v>2028</v>
      </c>
      <c r="D76" s="647">
        <v>1802.8023797317558</v>
      </c>
    </row>
    <row r="77" spans="1:4" ht="30" customHeight="1" thickTop="1" thickBot="1">
      <c r="A77" s="199" t="s">
        <v>1353</v>
      </c>
      <c r="B77" s="100" t="s">
        <v>339</v>
      </c>
      <c r="C77" s="102" t="s">
        <v>1354</v>
      </c>
      <c r="D77" s="647">
        <v>1802.8023797317558</v>
      </c>
    </row>
    <row r="78" spans="1:4" ht="30" customHeight="1" thickTop="1" thickBot="1">
      <c r="A78" s="199" t="s">
        <v>1355</v>
      </c>
      <c r="B78" s="100" t="s">
        <v>339</v>
      </c>
      <c r="C78" s="102" t="s">
        <v>1356</v>
      </c>
      <c r="D78" s="647">
        <v>1802.8023797317558</v>
      </c>
    </row>
    <row r="79" spans="1:4" ht="30" customHeight="1" thickTop="1" thickBot="1">
      <c r="A79" s="199" t="s">
        <v>1358</v>
      </c>
      <c r="B79" s="100" t="s">
        <v>339</v>
      </c>
      <c r="C79" s="102" t="s">
        <v>1359</v>
      </c>
      <c r="D79" s="647">
        <v>1802.8023797317558</v>
      </c>
    </row>
    <row r="80" spans="1:4" ht="30" customHeight="1" thickTop="1" thickBot="1">
      <c r="A80" s="199" t="s">
        <v>1337</v>
      </c>
      <c r="B80" s="100" t="s">
        <v>339</v>
      </c>
      <c r="C80" s="102" t="s">
        <v>1338</v>
      </c>
      <c r="D80" s="647">
        <v>1802.8023797317558</v>
      </c>
    </row>
    <row r="81" spans="1:4" ht="30" customHeight="1" thickTop="1" thickBot="1">
      <c r="A81" s="199" t="s">
        <v>1341</v>
      </c>
      <c r="B81" s="100" t="s">
        <v>339</v>
      </c>
      <c r="C81" s="102" t="s">
        <v>1342</v>
      </c>
      <c r="D81" s="647">
        <v>1802.8023797317558</v>
      </c>
    </row>
    <row r="82" spans="1:4" ht="30" customHeight="1" thickTop="1" thickBot="1">
      <c r="A82" s="199" t="s">
        <v>1345</v>
      </c>
      <c r="B82" s="100" t="s">
        <v>339</v>
      </c>
      <c r="C82" s="102" t="s">
        <v>1346</v>
      </c>
      <c r="D82" s="647">
        <v>1802.8023797317558</v>
      </c>
    </row>
    <row r="83" spans="1:4" ht="30" customHeight="1" thickTop="1" thickBot="1">
      <c r="A83" s="199" t="s">
        <v>1339</v>
      </c>
      <c r="B83" s="100" t="s">
        <v>339</v>
      </c>
      <c r="C83" s="102" t="s">
        <v>1340</v>
      </c>
      <c r="D83" s="647">
        <v>1802.8023797317558</v>
      </c>
    </row>
    <row r="84" spans="1:4" ht="30" customHeight="1" thickTop="1" thickBot="1">
      <c r="A84" s="199" t="s">
        <v>1305</v>
      </c>
      <c r="B84" s="100" t="s">
        <v>339</v>
      </c>
      <c r="C84" s="102" t="s">
        <v>1307</v>
      </c>
      <c r="D84" s="647">
        <v>1802.8023797317558</v>
      </c>
    </row>
    <row r="85" spans="1:4" ht="30" customHeight="1" thickTop="1" thickBot="1">
      <c r="A85" s="199" t="s">
        <v>1308</v>
      </c>
      <c r="B85" s="100" t="s">
        <v>339</v>
      </c>
      <c r="C85" s="102" t="s">
        <v>1859</v>
      </c>
      <c r="D85" s="647">
        <v>1802.8023797317558</v>
      </c>
    </row>
    <row r="86" spans="1:4" ht="30" customHeight="1" thickTop="1" thickBot="1">
      <c r="A86" s="199" t="s">
        <v>1309</v>
      </c>
      <c r="B86" s="100" t="s">
        <v>1306</v>
      </c>
      <c r="C86" s="102" t="s">
        <v>1310</v>
      </c>
      <c r="D86" s="647">
        <v>1802.8023797317558</v>
      </c>
    </row>
    <row r="87" spans="1:4" ht="30" customHeight="1" thickTop="1" thickBot="1">
      <c r="A87" s="199" t="s">
        <v>1311</v>
      </c>
      <c r="B87" s="100" t="s">
        <v>339</v>
      </c>
      <c r="C87" s="102" t="s">
        <v>1312</v>
      </c>
      <c r="D87" s="647">
        <v>1802.8023797317558</v>
      </c>
    </row>
    <row r="88" spans="1:4" ht="30" customHeight="1" thickTop="1" thickBot="1">
      <c r="A88" s="199" t="s">
        <v>1313</v>
      </c>
      <c r="B88" s="100" t="s">
        <v>339</v>
      </c>
      <c r="C88" s="102" t="s">
        <v>1312</v>
      </c>
      <c r="D88" s="647">
        <v>1802.8023797317558</v>
      </c>
    </row>
    <row r="89" spans="1:4" ht="30" customHeight="1" thickTop="1" thickBot="1">
      <c r="A89" s="199" t="s">
        <v>1243</v>
      </c>
      <c r="B89" s="100" t="s">
        <v>339</v>
      </c>
      <c r="C89" s="102" t="s">
        <v>1852</v>
      </c>
      <c r="D89" s="647">
        <v>1802.8023797317558</v>
      </c>
    </row>
    <row r="90" spans="1:4" ht="30" customHeight="1" thickTop="1" thickBot="1">
      <c r="A90" s="199" t="s">
        <v>1365</v>
      </c>
      <c r="B90" s="100" t="s">
        <v>339</v>
      </c>
      <c r="C90" s="102" t="s">
        <v>1366</v>
      </c>
      <c r="D90" s="647">
        <v>1802.8023797317558</v>
      </c>
    </row>
    <row r="91" spans="1:4" ht="30" customHeight="1" thickTop="1" thickBot="1">
      <c r="A91" s="199" t="s">
        <v>1244</v>
      </c>
      <c r="B91" s="100" t="s">
        <v>339</v>
      </c>
      <c r="C91" s="102" t="s">
        <v>1245</v>
      </c>
      <c r="D91" s="647">
        <v>1802.8023797317558</v>
      </c>
    </row>
    <row r="92" spans="1:4" ht="30" customHeight="1" thickTop="1" thickBot="1">
      <c r="A92" s="199" t="s">
        <v>1277</v>
      </c>
      <c r="B92" s="100" t="s">
        <v>339</v>
      </c>
      <c r="C92" s="102" t="s">
        <v>1858</v>
      </c>
      <c r="D92" s="647">
        <v>1802.8023797317558</v>
      </c>
    </row>
    <row r="93" spans="1:4" ht="30" customHeight="1" thickTop="1" thickBot="1">
      <c r="A93" s="199" t="s">
        <v>1408</v>
      </c>
      <c r="B93" s="100" t="s">
        <v>1406</v>
      </c>
      <c r="C93" s="102" t="s">
        <v>1870</v>
      </c>
      <c r="D93" s="647">
        <v>38.397291118975353</v>
      </c>
    </row>
    <row r="94" spans="1:4" ht="30" customHeight="1" thickTop="1" thickBot="1">
      <c r="A94" s="199" t="s">
        <v>1399</v>
      </c>
      <c r="B94" s="100" t="s">
        <v>92</v>
      </c>
      <c r="C94" s="102" t="s">
        <v>1868</v>
      </c>
      <c r="D94" s="647">
        <v>234456.55471675258</v>
      </c>
    </row>
    <row r="95" spans="1:4" ht="30" customHeight="1" thickTop="1" thickBot="1">
      <c r="A95" s="199" t="s">
        <v>1222</v>
      </c>
      <c r="B95" s="100" t="s">
        <v>1223</v>
      </c>
      <c r="C95" s="102" t="s">
        <v>1224</v>
      </c>
      <c r="D95" s="647">
        <v>0.30725115146230431</v>
      </c>
    </row>
    <row r="96" spans="1:4" ht="30" customHeight="1" thickTop="1" thickBot="1">
      <c r="A96" s="199" t="s">
        <v>1631</v>
      </c>
      <c r="B96" s="100" t="s">
        <v>339</v>
      </c>
      <c r="C96" s="102" t="s">
        <v>1851</v>
      </c>
      <c r="D96" s="647">
        <v>848.96248579481801</v>
      </c>
    </row>
    <row r="97" spans="1:4" ht="30" customHeight="1" thickTop="1" thickBot="1">
      <c r="A97" s="199" t="s">
        <v>1412</v>
      </c>
      <c r="B97" s="100" t="s">
        <v>339</v>
      </c>
      <c r="C97" s="102" t="s">
        <v>1411</v>
      </c>
      <c r="D97" s="647">
        <v>738.53263100988727</v>
      </c>
    </row>
    <row r="98" spans="1:4" ht="30" customHeight="1" thickTop="1" thickBot="1">
      <c r="A98" s="199" t="s">
        <v>1237</v>
      </c>
      <c r="B98" s="100" t="s">
        <v>92</v>
      </c>
      <c r="C98" s="102" t="s">
        <v>1238</v>
      </c>
      <c r="D98" s="647">
        <v>16767.432262388149</v>
      </c>
    </row>
    <row r="99" spans="1:4" ht="30" customHeight="1" thickTop="1" thickBot="1">
      <c r="A99" s="199" t="s">
        <v>1251</v>
      </c>
      <c r="B99" s="100" t="s">
        <v>339</v>
      </c>
      <c r="C99" s="102" t="s">
        <v>1853</v>
      </c>
      <c r="D99" s="647">
        <v>919.59137060361218</v>
      </c>
    </row>
    <row r="100" spans="1:4" ht="30" customHeight="1" thickTop="1" thickBot="1">
      <c r="A100" s="199" t="s">
        <v>1320</v>
      </c>
      <c r="B100" s="100" t="s">
        <v>1306</v>
      </c>
      <c r="C100" s="102" t="s">
        <v>1863</v>
      </c>
      <c r="D100" s="647">
        <v>903.73058635944301</v>
      </c>
    </row>
    <row r="101" spans="1:4" ht="30" customHeight="1" thickTop="1" thickBot="1">
      <c r="A101" s="199" t="s">
        <v>1393</v>
      </c>
      <c r="B101" s="100" t="s">
        <v>339</v>
      </c>
      <c r="C101" s="102" t="s">
        <v>1394</v>
      </c>
      <c r="D101" s="647">
        <v>3757.3679126228772</v>
      </c>
    </row>
    <row r="102" spans="1:4" ht="30" customHeight="1" thickTop="1" thickBot="1">
      <c r="A102" s="199" t="s">
        <v>1395</v>
      </c>
      <c r="B102" s="100" t="s">
        <v>141</v>
      </c>
      <c r="C102" s="102" t="s">
        <v>1396</v>
      </c>
      <c r="D102" s="647">
        <v>100634.69051824375</v>
      </c>
    </row>
    <row r="103" spans="1:4" ht="30" customHeight="1" thickTop="1" thickBot="1">
      <c r="A103" s="199" t="s">
        <v>1327</v>
      </c>
      <c r="B103" s="100" t="s">
        <v>344</v>
      </c>
      <c r="C103" s="102" t="s">
        <v>1328</v>
      </c>
      <c r="D103" s="647">
        <v>0.46355419732695002</v>
      </c>
    </row>
    <row r="104" spans="1:4" ht="30" customHeight="1" thickTop="1" thickBot="1">
      <c r="A104" s="199" t="s">
        <v>1325</v>
      </c>
      <c r="B104" s="100" t="s">
        <v>344</v>
      </c>
      <c r="C104" s="102" t="s">
        <v>1326</v>
      </c>
      <c r="D104" s="647">
        <v>0.30725115146230431</v>
      </c>
    </row>
    <row r="105" spans="1:4" ht="30" customHeight="1" thickTop="1" thickBot="1">
      <c r="A105" s="199" t="s">
        <v>1275</v>
      </c>
      <c r="B105" s="100" t="s">
        <v>339</v>
      </c>
      <c r="C105" s="102" t="s">
        <v>1276</v>
      </c>
      <c r="D105" s="647">
        <v>1566.647926289121</v>
      </c>
    </row>
    <row r="106" spans="1:4" ht="30" customHeight="1" thickTop="1" thickBot="1">
      <c r="A106" s="199" t="s">
        <v>1402</v>
      </c>
      <c r="B106" s="100" t="s">
        <v>92</v>
      </c>
      <c r="C106" s="102" t="s">
        <v>1403</v>
      </c>
      <c r="D106" s="647">
        <v>104718.83480422146</v>
      </c>
    </row>
    <row r="107" spans="1:4" ht="30" customHeight="1" thickTop="1" thickBot="1">
      <c r="A107" s="199" t="s">
        <v>1301</v>
      </c>
      <c r="B107" s="100" t="s">
        <v>339</v>
      </c>
      <c r="C107" s="102" t="s">
        <v>1302</v>
      </c>
      <c r="D107" s="647">
        <v>860.88765902503462</v>
      </c>
    </row>
    <row r="108" spans="1:4" ht="30" customHeight="1" thickTop="1" thickBot="1">
      <c r="A108" s="199" t="s">
        <v>1263</v>
      </c>
      <c r="B108" s="100" t="s">
        <v>339</v>
      </c>
      <c r="C108" s="102" t="s">
        <v>1855</v>
      </c>
      <c r="D108" s="647">
        <v>814.27898439489047</v>
      </c>
    </row>
    <row r="109" spans="1:4" ht="30" customHeight="1" thickTop="1" thickBot="1">
      <c r="A109" s="199" t="s">
        <v>1258</v>
      </c>
      <c r="B109" s="100" t="s">
        <v>339</v>
      </c>
      <c r="C109" s="102" t="s">
        <v>1854</v>
      </c>
      <c r="D109" s="647">
        <v>772.91275048475518</v>
      </c>
    </row>
    <row r="110" spans="1:4" ht="30" customHeight="1" thickTop="1" thickBot="1">
      <c r="A110" s="199" t="s">
        <v>1397</v>
      </c>
      <c r="B110" s="100" t="s">
        <v>339</v>
      </c>
      <c r="C110" s="102" t="s">
        <v>1398</v>
      </c>
      <c r="D110" s="647">
        <v>814.67882073621922</v>
      </c>
    </row>
    <row r="111" spans="1:4" ht="30" customHeight="1" thickTop="1" thickBot="1">
      <c r="A111" s="199" t="s">
        <v>1318</v>
      </c>
      <c r="B111" s="100" t="s">
        <v>1306</v>
      </c>
      <c r="C111" s="102" t="s">
        <v>1861</v>
      </c>
      <c r="D111" s="647">
        <v>719.22768786209917</v>
      </c>
    </row>
    <row r="112" spans="1:4" ht="30" customHeight="1" thickTop="1" thickBot="1">
      <c r="A112" s="199" t="s">
        <v>1319</v>
      </c>
      <c r="B112" s="100" t="s">
        <v>344</v>
      </c>
      <c r="C112" s="102" t="s">
        <v>1862</v>
      </c>
      <c r="D112" s="647">
        <v>2.0760914842130398</v>
      </c>
    </row>
    <row r="113" spans="1:4" ht="30" customHeight="1" thickTop="1" thickBot="1">
      <c r="A113" s="199" t="s">
        <v>1324</v>
      </c>
      <c r="B113" s="100" t="s">
        <v>1306</v>
      </c>
      <c r="C113" s="102" t="s">
        <v>1865</v>
      </c>
      <c r="D113" s="647">
        <v>528.89957706305529</v>
      </c>
    </row>
    <row r="114" spans="1:4" ht="30" customHeight="1" thickTop="1" thickBot="1">
      <c r="A114" s="199" t="s">
        <v>1400</v>
      </c>
      <c r="B114" s="100" t="s">
        <v>92</v>
      </c>
      <c r="C114" s="102" t="s">
        <v>1401</v>
      </c>
      <c r="D114" s="647">
        <v>799878.74134876532</v>
      </c>
    </row>
    <row r="115" spans="1:4" ht="30" customHeight="1" thickTop="1" thickBot="1">
      <c r="A115" s="199" t="s">
        <v>1321</v>
      </c>
      <c r="B115" s="100" t="s">
        <v>92</v>
      </c>
      <c r="C115" s="102" t="s">
        <v>1322</v>
      </c>
      <c r="D115" s="647">
        <v>754.26175785970679</v>
      </c>
    </row>
    <row r="116" spans="1:4" ht="30" customHeight="1" thickTop="1" thickBot="1">
      <c r="A116" s="199" t="s">
        <v>1271</v>
      </c>
      <c r="B116" s="100" t="s">
        <v>339</v>
      </c>
      <c r="C116" s="102" t="s">
        <v>1857</v>
      </c>
      <c r="D116" s="647">
        <v>14.413456336198701</v>
      </c>
    </row>
    <row r="117" spans="1:4" ht="30" customHeight="1" thickTop="1" thickBot="1">
      <c r="A117" s="199" t="s">
        <v>1299</v>
      </c>
      <c r="B117" s="100" t="s">
        <v>92</v>
      </c>
      <c r="C117" s="102" t="s">
        <v>1300</v>
      </c>
      <c r="D117" s="647">
        <v>380084.76340336731</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1" customWidth="1"/>
    <col min="2" max="2" width="15.42578125" style="531" customWidth="1"/>
    <col min="3" max="3" width="7.28515625" style="531" customWidth="1"/>
    <col min="4" max="4" width="11.42578125" style="531"/>
    <col min="5" max="5" width="5.7109375" style="531" customWidth="1"/>
    <col min="6" max="6" width="5.7109375" style="531" hidden="1" customWidth="1"/>
    <col min="7" max="7" width="9.5703125" style="531" customWidth="1"/>
    <col min="8" max="8" width="14" style="531" customWidth="1"/>
    <col min="9" max="9" width="16.28515625" style="531" customWidth="1"/>
    <col min="10" max="10" width="15.85546875" style="531" customWidth="1"/>
    <col min="11" max="11" width="11.7109375" style="531" customWidth="1"/>
    <col min="12" max="12" width="8.28515625" style="531" customWidth="1"/>
    <col min="13" max="13" width="16.5703125" style="531" customWidth="1"/>
    <col min="14" max="256" width="11.42578125" style="531"/>
    <col min="257" max="257" width="22.7109375" style="531" customWidth="1"/>
    <col min="258" max="258" width="15.42578125" style="531" customWidth="1"/>
    <col min="259" max="259" width="7.28515625" style="531" customWidth="1"/>
    <col min="260" max="260" width="11.42578125" style="531"/>
    <col min="261" max="261" width="5.7109375" style="531" customWidth="1"/>
    <col min="262" max="262" width="0" style="531" hidden="1" customWidth="1"/>
    <col min="263" max="263" width="9.5703125" style="531" customWidth="1"/>
    <col min="264" max="264" width="14" style="531" customWidth="1"/>
    <col min="265" max="265" width="16.28515625" style="531" customWidth="1"/>
    <col min="266" max="266" width="15.85546875" style="531" customWidth="1"/>
    <col min="267" max="267" width="11.7109375" style="531" customWidth="1"/>
    <col min="268" max="268" width="8.28515625" style="531" customWidth="1"/>
    <col min="269" max="269" width="16.5703125" style="531" customWidth="1"/>
    <col min="270" max="512" width="11.42578125" style="531"/>
    <col min="513" max="513" width="22.7109375" style="531" customWidth="1"/>
    <col min="514" max="514" width="15.42578125" style="531" customWidth="1"/>
    <col min="515" max="515" width="7.28515625" style="531" customWidth="1"/>
    <col min="516" max="516" width="11.42578125" style="531"/>
    <col min="517" max="517" width="5.7109375" style="531" customWidth="1"/>
    <col min="518" max="518" width="0" style="531" hidden="1" customWidth="1"/>
    <col min="519" max="519" width="9.5703125" style="531" customWidth="1"/>
    <col min="520" max="520" width="14" style="531" customWidth="1"/>
    <col min="521" max="521" width="16.28515625" style="531" customWidth="1"/>
    <col min="522" max="522" width="15.85546875" style="531" customWidth="1"/>
    <col min="523" max="523" width="11.7109375" style="531" customWidth="1"/>
    <col min="524" max="524" width="8.28515625" style="531" customWidth="1"/>
    <col min="525" max="525" width="16.5703125" style="531" customWidth="1"/>
    <col min="526" max="768" width="11.42578125" style="531"/>
    <col min="769" max="769" width="22.7109375" style="531" customWidth="1"/>
    <col min="770" max="770" width="15.42578125" style="531" customWidth="1"/>
    <col min="771" max="771" width="7.28515625" style="531" customWidth="1"/>
    <col min="772" max="772" width="11.42578125" style="531"/>
    <col min="773" max="773" width="5.7109375" style="531" customWidth="1"/>
    <col min="774" max="774" width="0" style="531" hidden="1" customWidth="1"/>
    <col min="775" max="775" width="9.5703125" style="531" customWidth="1"/>
    <col min="776" max="776" width="14" style="531" customWidth="1"/>
    <col min="777" max="777" width="16.28515625" style="531" customWidth="1"/>
    <col min="778" max="778" width="15.85546875" style="531" customWidth="1"/>
    <col min="779" max="779" width="11.7109375" style="531" customWidth="1"/>
    <col min="780" max="780" width="8.28515625" style="531" customWidth="1"/>
    <col min="781" max="781" width="16.5703125" style="531" customWidth="1"/>
    <col min="782" max="1024" width="11.42578125" style="531"/>
    <col min="1025" max="1025" width="22.7109375" style="531" customWidth="1"/>
    <col min="1026" max="1026" width="15.42578125" style="531" customWidth="1"/>
    <col min="1027" max="1027" width="7.28515625" style="531" customWidth="1"/>
    <col min="1028" max="1028" width="11.42578125" style="531"/>
    <col min="1029" max="1029" width="5.7109375" style="531" customWidth="1"/>
    <col min="1030" max="1030" width="0" style="531" hidden="1" customWidth="1"/>
    <col min="1031" max="1031" width="9.5703125" style="531" customWidth="1"/>
    <col min="1032" max="1032" width="14" style="531" customWidth="1"/>
    <col min="1033" max="1033" width="16.28515625" style="531" customWidth="1"/>
    <col min="1034" max="1034" width="15.85546875" style="531" customWidth="1"/>
    <col min="1035" max="1035" width="11.7109375" style="531" customWidth="1"/>
    <col min="1036" max="1036" width="8.28515625" style="531" customWidth="1"/>
    <col min="1037" max="1037" width="16.5703125" style="531" customWidth="1"/>
    <col min="1038" max="1280" width="11.42578125" style="531"/>
    <col min="1281" max="1281" width="22.7109375" style="531" customWidth="1"/>
    <col min="1282" max="1282" width="15.42578125" style="531" customWidth="1"/>
    <col min="1283" max="1283" width="7.28515625" style="531" customWidth="1"/>
    <col min="1284" max="1284" width="11.42578125" style="531"/>
    <col min="1285" max="1285" width="5.7109375" style="531" customWidth="1"/>
    <col min="1286" max="1286" width="0" style="531" hidden="1" customWidth="1"/>
    <col min="1287" max="1287" width="9.5703125" style="531" customWidth="1"/>
    <col min="1288" max="1288" width="14" style="531" customWidth="1"/>
    <col min="1289" max="1289" width="16.28515625" style="531" customWidth="1"/>
    <col min="1290" max="1290" width="15.85546875" style="531" customWidth="1"/>
    <col min="1291" max="1291" width="11.7109375" style="531" customWidth="1"/>
    <col min="1292" max="1292" width="8.28515625" style="531" customWidth="1"/>
    <col min="1293" max="1293" width="16.5703125" style="531" customWidth="1"/>
    <col min="1294" max="1536" width="11.42578125" style="531"/>
    <col min="1537" max="1537" width="22.7109375" style="531" customWidth="1"/>
    <col min="1538" max="1538" width="15.42578125" style="531" customWidth="1"/>
    <col min="1539" max="1539" width="7.28515625" style="531" customWidth="1"/>
    <col min="1540" max="1540" width="11.42578125" style="531"/>
    <col min="1541" max="1541" width="5.7109375" style="531" customWidth="1"/>
    <col min="1542" max="1542" width="0" style="531" hidden="1" customWidth="1"/>
    <col min="1543" max="1543" width="9.5703125" style="531" customWidth="1"/>
    <col min="1544" max="1544" width="14" style="531" customWidth="1"/>
    <col min="1545" max="1545" width="16.28515625" style="531" customWidth="1"/>
    <col min="1546" max="1546" width="15.85546875" style="531" customWidth="1"/>
    <col min="1547" max="1547" width="11.7109375" style="531" customWidth="1"/>
    <col min="1548" max="1548" width="8.28515625" style="531" customWidth="1"/>
    <col min="1549" max="1549" width="16.5703125" style="531" customWidth="1"/>
    <col min="1550" max="1792" width="11.42578125" style="531"/>
    <col min="1793" max="1793" width="22.7109375" style="531" customWidth="1"/>
    <col min="1794" max="1794" width="15.42578125" style="531" customWidth="1"/>
    <col min="1795" max="1795" width="7.28515625" style="531" customWidth="1"/>
    <col min="1796" max="1796" width="11.42578125" style="531"/>
    <col min="1797" max="1797" width="5.7109375" style="531" customWidth="1"/>
    <col min="1798" max="1798" width="0" style="531" hidden="1" customWidth="1"/>
    <col min="1799" max="1799" width="9.5703125" style="531" customWidth="1"/>
    <col min="1800" max="1800" width="14" style="531" customWidth="1"/>
    <col min="1801" max="1801" width="16.28515625" style="531" customWidth="1"/>
    <col min="1802" max="1802" width="15.85546875" style="531" customWidth="1"/>
    <col min="1803" max="1803" width="11.7109375" style="531" customWidth="1"/>
    <col min="1804" max="1804" width="8.28515625" style="531" customWidth="1"/>
    <col min="1805" max="1805" width="16.5703125" style="531" customWidth="1"/>
    <col min="1806" max="2048" width="11.42578125" style="531"/>
    <col min="2049" max="2049" width="22.7109375" style="531" customWidth="1"/>
    <col min="2050" max="2050" width="15.42578125" style="531" customWidth="1"/>
    <col min="2051" max="2051" width="7.28515625" style="531" customWidth="1"/>
    <col min="2052" max="2052" width="11.42578125" style="531"/>
    <col min="2053" max="2053" width="5.7109375" style="531" customWidth="1"/>
    <col min="2054" max="2054" width="0" style="531" hidden="1" customWidth="1"/>
    <col min="2055" max="2055" width="9.5703125" style="531" customWidth="1"/>
    <col min="2056" max="2056" width="14" style="531" customWidth="1"/>
    <col min="2057" max="2057" width="16.28515625" style="531" customWidth="1"/>
    <col min="2058" max="2058" width="15.85546875" style="531" customWidth="1"/>
    <col min="2059" max="2059" width="11.7109375" style="531" customWidth="1"/>
    <col min="2060" max="2060" width="8.28515625" style="531" customWidth="1"/>
    <col min="2061" max="2061" width="16.5703125" style="531" customWidth="1"/>
    <col min="2062" max="2304" width="11.42578125" style="531"/>
    <col min="2305" max="2305" width="22.7109375" style="531" customWidth="1"/>
    <col min="2306" max="2306" width="15.42578125" style="531" customWidth="1"/>
    <col min="2307" max="2307" width="7.28515625" style="531" customWidth="1"/>
    <col min="2308" max="2308" width="11.42578125" style="531"/>
    <col min="2309" max="2309" width="5.7109375" style="531" customWidth="1"/>
    <col min="2310" max="2310" width="0" style="531" hidden="1" customWidth="1"/>
    <col min="2311" max="2311" width="9.5703125" style="531" customWidth="1"/>
    <col min="2312" max="2312" width="14" style="531" customWidth="1"/>
    <col min="2313" max="2313" width="16.28515625" style="531" customWidth="1"/>
    <col min="2314" max="2314" width="15.85546875" style="531" customWidth="1"/>
    <col min="2315" max="2315" width="11.7109375" style="531" customWidth="1"/>
    <col min="2316" max="2316" width="8.28515625" style="531" customWidth="1"/>
    <col min="2317" max="2317" width="16.5703125" style="531" customWidth="1"/>
    <col min="2318" max="2560" width="11.42578125" style="531"/>
    <col min="2561" max="2561" width="22.7109375" style="531" customWidth="1"/>
    <col min="2562" max="2562" width="15.42578125" style="531" customWidth="1"/>
    <col min="2563" max="2563" width="7.28515625" style="531" customWidth="1"/>
    <col min="2564" max="2564" width="11.42578125" style="531"/>
    <col min="2565" max="2565" width="5.7109375" style="531" customWidth="1"/>
    <col min="2566" max="2566" width="0" style="531" hidden="1" customWidth="1"/>
    <col min="2567" max="2567" width="9.5703125" style="531" customWidth="1"/>
    <col min="2568" max="2568" width="14" style="531" customWidth="1"/>
    <col min="2569" max="2569" width="16.28515625" style="531" customWidth="1"/>
    <col min="2570" max="2570" width="15.85546875" style="531" customWidth="1"/>
    <col min="2571" max="2571" width="11.7109375" style="531" customWidth="1"/>
    <col min="2572" max="2572" width="8.28515625" style="531" customWidth="1"/>
    <col min="2573" max="2573" width="16.5703125" style="531" customWidth="1"/>
    <col min="2574" max="2816" width="11.42578125" style="531"/>
    <col min="2817" max="2817" width="22.7109375" style="531" customWidth="1"/>
    <col min="2818" max="2818" width="15.42578125" style="531" customWidth="1"/>
    <col min="2819" max="2819" width="7.28515625" style="531" customWidth="1"/>
    <col min="2820" max="2820" width="11.42578125" style="531"/>
    <col min="2821" max="2821" width="5.7109375" style="531" customWidth="1"/>
    <col min="2822" max="2822" width="0" style="531" hidden="1" customWidth="1"/>
    <col min="2823" max="2823" width="9.5703125" style="531" customWidth="1"/>
    <col min="2824" max="2824" width="14" style="531" customWidth="1"/>
    <col min="2825" max="2825" width="16.28515625" style="531" customWidth="1"/>
    <col min="2826" max="2826" width="15.85546875" style="531" customWidth="1"/>
    <col min="2827" max="2827" width="11.7109375" style="531" customWidth="1"/>
    <col min="2828" max="2828" width="8.28515625" style="531" customWidth="1"/>
    <col min="2829" max="2829" width="16.5703125" style="531" customWidth="1"/>
    <col min="2830" max="3072" width="11.42578125" style="531"/>
    <col min="3073" max="3073" width="22.7109375" style="531" customWidth="1"/>
    <col min="3074" max="3074" width="15.42578125" style="531" customWidth="1"/>
    <col min="3075" max="3075" width="7.28515625" style="531" customWidth="1"/>
    <col min="3076" max="3076" width="11.42578125" style="531"/>
    <col min="3077" max="3077" width="5.7109375" style="531" customWidth="1"/>
    <col min="3078" max="3078" width="0" style="531" hidden="1" customWidth="1"/>
    <col min="3079" max="3079" width="9.5703125" style="531" customWidth="1"/>
    <col min="3080" max="3080" width="14" style="531" customWidth="1"/>
    <col min="3081" max="3081" width="16.28515625" style="531" customWidth="1"/>
    <col min="3082" max="3082" width="15.85546875" style="531" customWidth="1"/>
    <col min="3083" max="3083" width="11.7109375" style="531" customWidth="1"/>
    <col min="3084" max="3084" width="8.28515625" style="531" customWidth="1"/>
    <col min="3085" max="3085" width="16.5703125" style="531" customWidth="1"/>
    <col min="3086" max="3328" width="11.42578125" style="531"/>
    <col min="3329" max="3329" width="22.7109375" style="531" customWidth="1"/>
    <col min="3330" max="3330" width="15.42578125" style="531" customWidth="1"/>
    <col min="3331" max="3331" width="7.28515625" style="531" customWidth="1"/>
    <col min="3332" max="3332" width="11.42578125" style="531"/>
    <col min="3333" max="3333" width="5.7109375" style="531" customWidth="1"/>
    <col min="3334" max="3334" width="0" style="531" hidden="1" customWidth="1"/>
    <col min="3335" max="3335" width="9.5703125" style="531" customWidth="1"/>
    <col min="3336" max="3336" width="14" style="531" customWidth="1"/>
    <col min="3337" max="3337" width="16.28515625" style="531" customWidth="1"/>
    <col min="3338" max="3338" width="15.85546875" style="531" customWidth="1"/>
    <col min="3339" max="3339" width="11.7109375" style="531" customWidth="1"/>
    <col min="3340" max="3340" width="8.28515625" style="531" customWidth="1"/>
    <col min="3341" max="3341" width="16.5703125" style="531" customWidth="1"/>
    <col min="3342" max="3584" width="11.42578125" style="531"/>
    <col min="3585" max="3585" width="22.7109375" style="531" customWidth="1"/>
    <col min="3586" max="3586" width="15.42578125" style="531" customWidth="1"/>
    <col min="3587" max="3587" width="7.28515625" style="531" customWidth="1"/>
    <col min="3588" max="3588" width="11.42578125" style="531"/>
    <col min="3589" max="3589" width="5.7109375" style="531" customWidth="1"/>
    <col min="3590" max="3590" width="0" style="531" hidden="1" customWidth="1"/>
    <col min="3591" max="3591" width="9.5703125" style="531" customWidth="1"/>
    <col min="3592" max="3592" width="14" style="531" customWidth="1"/>
    <col min="3593" max="3593" width="16.28515625" style="531" customWidth="1"/>
    <col min="3594" max="3594" width="15.85546875" style="531" customWidth="1"/>
    <col min="3595" max="3595" width="11.7109375" style="531" customWidth="1"/>
    <col min="3596" max="3596" width="8.28515625" style="531" customWidth="1"/>
    <col min="3597" max="3597" width="16.5703125" style="531" customWidth="1"/>
    <col min="3598" max="3840" width="11.42578125" style="531"/>
    <col min="3841" max="3841" width="22.7109375" style="531" customWidth="1"/>
    <col min="3842" max="3842" width="15.42578125" style="531" customWidth="1"/>
    <col min="3843" max="3843" width="7.28515625" style="531" customWidth="1"/>
    <col min="3844" max="3844" width="11.42578125" style="531"/>
    <col min="3845" max="3845" width="5.7109375" style="531" customWidth="1"/>
    <col min="3846" max="3846" width="0" style="531" hidden="1" customWidth="1"/>
    <col min="3847" max="3847" width="9.5703125" style="531" customWidth="1"/>
    <col min="3848" max="3848" width="14" style="531" customWidth="1"/>
    <col min="3849" max="3849" width="16.28515625" style="531" customWidth="1"/>
    <col min="3850" max="3850" width="15.85546875" style="531" customWidth="1"/>
    <col min="3851" max="3851" width="11.7109375" style="531" customWidth="1"/>
    <col min="3852" max="3852" width="8.28515625" style="531" customWidth="1"/>
    <col min="3853" max="3853" width="16.5703125" style="531" customWidth="1"/>
    <col min="3854" max="4096" width="11.42578125" style="531"/>
    <col min="4097" max="4097" width="22.7109375" style="531" customWidth="1"/>
    <col min="4098" max="4098" width="15.42578125" style="531" customWidth="1"/>
    <col min="4099" max="4099" width="7.28515625" style="531" customWidth="1"/>
    <col min="4100" max="4100" width="11.42578125" style="531"/>
    <col min="4101" max="4101" width="5.7109375" style="531" customWidth="1"/>
    <col min="4102" max="4102" width="0" style="531" hidden="1" customWidth="1"/>
    <col min="4103" max="4103" width="9.5703125" style="531" customWidth="1"/>
    <col min="4104" max="4104" width="14" style="531" customWidth="1"/>
    <col min="4105" max="4105" width="16.28515625" style="531" customWidth="1"/>
    <col min="4106" max="4106" width="15.85546875" style="531" customWidth="1"/>
    <col min="4107" max="4107" width="11.7109375" style="531" customWidth="1"/>
    <col min="4108" max="4108" width="8.28515625" style="531" customWidth="1"/>
    <col min="4109" max="4109" width="16.5703125" style="531" customWidth="1"/>
    <col min="4110" max="4352" width="11.42578125" style="531"/>
    <col min="4353" max="4353" width="22.7109375" style="531" customWidth="1"/>
    <col min="4354" max="4354" width="15.42578125" style="531" customWidth="1"/>
    <col min="4355" max="4355" width="7.28515625" style="531" customWidth="1"/>
    <col min="4356" max="4356" width="11.42578125" style="531"/>
    <col min="4357" max="4357" width="5.7109375" style="531" customWidth="1"/>
    <col min="4358" max="4358" width="0" style="531" hidden="1" customWidth="1"/>
    <col min="4359" max="4359" width="9.5703125" style="531" customWidth="1"/>
    <col min="4360" max="4360" width="14" style="531" customWidth="1"/>
    <col min="4361" max="4361" width="16.28515625" style="531" customWidth="1"/>
    <col min="4362" max="4362" width="15.85546875" style="531" customWidth="1"/>
    <col min="4363" max="4363" width="11.7109375" style="531" customWidth="1"/>
    <col min="4364" max="4364" width="8.28515625" style="531" customWidth="1"/>
    <col min="4365" max="4365" width="16.5703125" style="531" customWidth="1"/>
    <col min="4366" max="4608" width="11.42578125" style="531"/>
    <col min="4609" max="4609" width="22.7109375" style="531" customWidth="1"/>
    <col min="4610" max="4610" width="15.42578125" style="531" customWidth="1"/>
    <col min="4611" max="4611" width="7.28515625" style="531" customWidth="1"/>
    <col min="4612" max="4612" width="11.42578125" style="531"/>
    <col min="4613" max="4613" width="5.7109375" style="531" customWidth="1"/>
    <col min="4614" max="4614" width="0" style="531" hidden="1" customWidth="1"/>
    <col min="4615" max="4615" width="9.5703125" style="531" customWidth="1"/>
    <col min="4616" max="4616" width="14" style="531" customWidth="1"/>
    <col min="4617" max="4617" width="16.28515625" style="531" customWidth="1"/>
    <col min="4618" max="4618" width="15.85546875" style="531" customWidth="1"/>
    <col min="4619" max="4619" width="11.7109375" style="531" customWidth="1"/>
    <col min="4620" max="4620" width="8.28515625" style="531" customWidth="1"/>
    <col min="4621" max="4621" width="16.5703125" style="531" customWidth="1"/>
    <col min="4622" max="4864" width="11.42578125" style="531"/>
    <col min="4865" max="4865" width="22.7109375" style="531" customWidth="1"/>
    <col min="4866" max="4866" width="15.42578125" style="531" customWidth="1"/>
    <col min="4867" max="4867" width="7.28515625" style="531" customWidth="1"/>
    <col min="4868" max="4868" width="11.42578125" style="531"/>
    <col min="4869" max="4869" width="5.7109375" style="531" customWidth="1"/>
    <col min="4870" max="4870" width="0" style="531" hidden="1" customWidth="1"/>
    <col min="4871" max="4871" width="9.5703125" style="531" customWidth="1"/>
    <col min="4872" max="4872" width="14" style="531" customWidth="1"/>
    <col min="4873" max="4873" width="16.28515625" style="531" customWidth="1"/>
    <col min="4874" max="4874" width="15.85546875" style="531" customWidth="1"/>
    <col min="4875" max="4875" width="11.7109375" style="531" customWidth="1"/>
    <col min="4876" max="4876" width="8.28515625" style="531" customWidth="1"/>
    <col min="4877" max="4877" width="16.5703125" style="531" customWidth="1"/>
    <col min="4878" max="5120" width="11.42578125" style="531"/>
    <col min="5121" max="5121" width="22.7109375" style="531" customWidth="1"/>
    <col min="5122" max="5122" width="15.42578125" style="531" customWidth="1"/>
    <col min="5123" max="5123" width="7.28515625" style="531" customWidth="1"/>
    <col min="5124" max="5124" width="11.42578125" style="531"/>
    <col min="5125" max="5125" width="5.7109375" style="531" customWidth="1"/>
    <col min="5126" max="5126" width="0" style="531" hidden="1" customWidth="1"/>
    <col min="5127" max="5127" width="9.5703125" style="531" customWidth="1"/>
    <col min="5128" max="5128" width="14" style="531" customWidth="1"/>
    <col min="5129" max="5129" width="16.28515625" style="531" customWidth="1"/>
    <col min="5130" max="5130" width="15.85546875" style="531" customWidth="1"/>
    <col min="5131" max="5131" width="11.7109375" style="531" customWidth="1"/>
    <col min="5132" max="5132" width="8.28515625" style="531" customWidth="1"/>
    <col min="5133" max="5133" width="16.5703125" style="531" customWidth="1"/>
    <col min="5134" max="5376" width="11.42578125" style="531"/>
    <col min="5377" max="5377" width="22.7109375" style="531" customWidth="1"/>
    <col min="5378" max="5378" width="15.42578125" style="531" customWidth="1"/>
    <col min="5379" max="5379" width="7.28515625" style="531" customWidth="1"/>
    <col min="5380" max="5380" width="11.42578125" style="531"/>
    <col min="5381" max="5381" width="5.7109375" style="531" customWidth="1"/>
    <col min="5382" max="5382" width="0" style="531" hidden="1" customWidth="1"/>
    <col min="5383" max="5383" width="9.5703125" style="531" customWidth="1"/>
    <col min="5384" max="5384" width="14" style="531" customWidth="1"/>
    <col min="5385" max="5385" width="16.28515625" style="531" customWidth="1"/>
    <col min="5386" max="5386" width="15.85546875" style="531" customWidth="1"/>
    <col min="5387" max="5387" width="11.7109375" style="531" customWidth="1"/>
    <col min="5388" max="5388" width="8.28515625" style="531" customWidth="1"/>
    <col min="5389" max="5389" width="16.5703125" style="531" customWidth="1"/>
    <col min="5390" max="5632" width="11.42578125" style="531"/>
    <col min="5633" max="5633" width="22.7109375" style="531" customWidth="1"/>
    <col min="5634" max="5634" width="15.42578125" style="531" customWidth="1"/>
    <col min="5635" max="5635" width="7.28515625" style="531" customWidth="1"/>
    <col min="5636" max="5636" width="11.42578125" style="531"/>
    <col min="5637" max="5637" width="5.7109375" style="531" customWidth="1"/>
    <col min="5638" max="5638" width="0" style="531" hidden="1" customWidth="1"/>
    <col min="5639" max="5639" width="9.5703125" style="531" customWidth="1"/>
    <col min="5640" max="5640" width="14" style="531" customWidth="1"/>
    <col min="5641" max="5641" width="16.28515625" style="531" customWidth="1"/>
    <col min="5642" max="5642" width="15.85546875" style="531" customWidth="1"/>
    <col min="5643" max="5643" width="11.7109375" style="531" customWidth="1"/>
    <col min="5644" max="5644" width="8.28515625" style="531" customWidth="1"/>
    <col min="5645" max="5645" width="16.5703125" style="531" customWidth="1"/>
    <col min="5646" max="5888" width="11.42578125" style="531"/>
    <col min="5889" max="5889" width="22.7109375" style="531" customWidth="1"/>
    <col min="5890" max="5890" width="15.42578125" style="531" customWidth="1"/>
    <col min="5891" max="5891" width="7.28515625" style="531" customWidth="1"/>
    <col min="5892" max="5892" width="11.42578125" style="531"/>
    <col min="5893" max="5893" width="5.7109375" style="531" customWidth="1"/>
    <col min="5894" max="5894" width="0" style="531" hidden="1" customWidth="1"/>
    <col min="5895" max="5895" width="9.5703125" style="531" customWidth="1"/>
    <col min="5896" max="5896" width="14" style="531" customWidth="1"/>
    <col min="5897" max="5897" width="16.28515625" style="531" customWidth="1"/>
    <col min="5898" max="5898" width="15.85546875" style="531" customWidth="1"/>
    <col min="5899" max="5899" width="11.7109375" style="531" customWidth="1"/>
    <col min="5900" max="5900" width="8.28515625" style="531" customWidth="1"/>
    <col min="5901" max="5901" width="16.5703125" style="531" customWidth="1"/>
    <col min="5902" max="6144" width="11.42578125" style="531"/>
    <col min="6145" max="6145" width="22.7109375" style="531" customWidth="1"/>
    <col min="6146" max="6146" width="15.42578125" style="531" customWidth="1"/>
    <col min="6147" max="6147" width="7.28515625" style="531" customWidth="1"/>
    <col min="6148" max="6148" width="11.42578125" style="531"/>
    <col min="6149" max="6149" width="5.7109375" style="531" customWidth="1"/>
    <col min="6150" max="6150" width="0" style="531" hidden="1" customWidth="1"/>
    <col min="6151" max="6151" width="9.5703125" style="531" customWidth="1"/>
    <col min="6152" max="6152" width="14" style="531" customWidth="1"/>
    <col min="6153" max="6153" width="16.28515625" style="531" customWidth="1"/>
    <col min="6154" max="6154" width="15.85546875" style="531" customWidth="1"/>
    <col min="6155" max="6155" width="11.7109375" style="531" customWidth="1"/>
    <col min="6156" max="6156" width="8.28515625" style="531" customWidth="1"/>
    <col min="6157" max="6157" width="16.5703125" style="531" customWidth="1"/>
    <col min="6158" max="6400" width="11.42578125" style="531"/>
    <col min="6401" max="6401" width="22.7109375" style="531" customWidth="1"/>
    <col min="6402" max="6402" width="15.42578125" style="531" customWidth="1"/>
    <col min="6403" max="6403" width="7.28515625" style="531" customWidth="1"/>
    <col min="6404" max="6404" width="11.42578125" style="531"/>
    <col min="6405" max="6405" width="5.7109375" style="531" customWidth="1"/>
    <col min="6406" max="6406" width="0" style="531" hidden="1" customWidth="1"/>
    <col min="6407" max="6407" width="9.5703125" style="531" customWidth="1"/>
    <col min="6408" max="6408" width="14" style="531" customWidth="1"/>
    <col min="6409" max="6409" width="16.28515625" style="531" customWidth="1"/>
    <col min="6410" max="6410" width="15.85546875" style="531" customWidth="1"/>
    <col min="6411" max="6411" width="11.7109375" style="531" customWidth="1"/>
    <col min="6412" max="6412" width="8.28515625" style="531" customWidth="1"/>
    <col min="6413" max="6413" width="16.5703125" style="531" customWidth="1"/>
    <col min="6414" max="6656" width="11.42578125" style="531"/>
    <col min="6657" max="6657" width="22.7109375" style="531" customWidth="1"/>
    <col min="6658" max="6658" width="15.42578125" style="531" customWidth="1"/>
    <col min="6659" max="6659" width="7.28515625" style="531" customWidth="1"/>
    <col min="6660" max="6660" width="11.42578125" style="531"/>
    <col min="6661" max="6661" width="5.7109375" style="531" customWidth="1"/>
    <col min="6662" max="6662" width="0" style="531" hidden="1" customWidth="1"/>
    <col min="6663" max="6663" width="9.5703125" style="531" customWidth="1"/>
    <col min="6664" max="6664" width="14" style="531" customWidth="1"/>
    <col min="6665" max="6665" width="16.28515625" style="531" customWidth="1"/>
    <col min="6666" max="6666" width="15.85546875" style="531" customWidth="1"/>
    <col min="6667" max="6667" width="11.7109375" style="531" customWidth="1"/>
    <col min="6668" max="6668" width="8.28515625" style="531" customWidth="1"/>
    <col min="6669" max="6669" width="16.5703125" style="531" customWidth="1"/>
    <col min="6670" max="6912" width="11.42578125" style="531"/>
    <col min="6913" max="6913" width="22.7109375" style="531" customWidth="1"/>
    <col min="6914" max="6914" width="15.42578125" style="531" customWidth="1"/>
    <col min="6915" max="6915" width="7.28515625" style="531" customWidth="1"/>
    <col min="6916" max="6916" width="11.42578125" style="531"/>
    <col min="6917" max="6917" width="5.7109375" style="531" customWidth="1"/>
    <col min="6918" max="6918" width="0" style="531" hidden="1" customWidth="1"/>
    <col min="6919" max="6919" width="9.5703125" style="531" customWidth="1"/>
    <col min="6920" max="6920" width="14" style="531" customWidth="1"/>
    <col min="6921" max="6921" width="16.28515625" style="531" customWidth="1"/>
    <col min="6922" max="6922" width="15.85546875" style="531" customWidth="1"/>
    <col min="6923" max="6923" width="11.7109375" style="531" customWidth="1"/>
    <col min="6924" max="6924" width="8.28515625" style="531" customWidth="1"/>
    <col min="6925" max="6925" width="16.5703125" style="531" customWidth="1"/>
    <col min="6926" max="7168" width="11.42578125" style="531"/>
    <col min="7169" max="7169" width="22.7109375" style="531" customWidth="1"/>
    <col min="7170" max="7170" width="15.42578125" style="531" customWidth="1"/>
    <col min="7171" max="7171" width="7.28515625" style="531" customWidth="1"/>
    <col min="7172" max="7172" width="11.42578125" style="531"/>
    <col min="7173" max="7173" width="5.7109375" style="531" customWidth="1"/>
    <col min="7174" max="7174" width="0" style="531" hidden="1" customWidth="1"/>
    <col min="7175" max="7175" width="9.5703125" style="531" customWidth="1"/>
    <col min="7176" max="7176" width="14" style="531" customWidth="1"/>
    <col min="7177" max="7177" width="16.28515625" style="531" customWidth="1"/>
    <col min="7178" max="7178" width="15.85546875" style="531" customWidth="1"/>
    <col min="7179" max="7179" width="11.7109375" style="531" customWidth="1"/>
    <col min="7180" max="7180" width="8.28515625" style="531" customWidth="1"/>
    <col min="7181" max="7181" width="16.5703125" style="531" customWidth="1"/>
    <col min="7182" max="7424" width="11.42578125" style="531"/>
    <col min="7425" max="7425" width="22.7109375" style="531" customWidth="1"/>
    <col min="7426" max="7426" width="15.42578125" style="531" customWidth="1"/>
    <col min="7427" max="7427" width="7.28515625" style="531" customWidth="1"/>
    <col min="7428" max="7428" width="11.42578125" style="531"/>
    <col min="7429" max="7429" width="5.7109375" style="531" customWidth="1"/>
    <col min="7430" max="7430" width="0" style="531" hidden="1" customWidth="1"/>
    <col min="7431" max="7431" width="9.5703125" style="531" customWidth="1"/>
    <col min="7432" max="7432" width="14" style="531" customWidth="1"/>
    <col min="7433" max="7433" width="16.28515625" style="531" customWidth="1"/>
    <col min="7434" max="7434" width="15.85546875" style="531" customWidth="1"/>
    <col min="7435" max="7435" width="11.7109375" style="531" customWidth="1"/>
    <col min="7436" max="7436" width="8.28515625" style="531" customWidth="1"/>
    <col min="7437" max="7437" width="16.5703125" style="531" customWidth="1"/>
    <col min="7438" max="7680" width="11.42578125" style="531"/>
    <col min="7681" max="7681" width="22.7109375" style="531" customWidth="1"/>
    <col min="7682" max="7682" width="15.42578125" style="531" customWidth="1"/>
    <col min="7683" max="7683" width="7.28515625" style="531" customWidth="1"/>
    <col min="7684" max="7684" width="11.42578125" style="531"/>
    <col min="7685" max="7685" width="5.7109375" style="531" customWidth="1"/>
    <col min="7686" max="7686" width="0" style="531" hidden="1" customWidth="1"/>
    <col min="7687" max="7687" width="9.5703125" style="531" customWidth="1"/>
    <col min="7688" max="7688" width="14" style="531" customWidth="1"/>
    <col min="7689" max="7689" width="16.28515625" style="531" customWidth="1"/>
    <col min="7690" max="7690" width="15.85546875" style="531" customWidth="1"/>
    <col min="7691" max="7691" width="11.7109375" style="531" customWidth="1"/>
    <col min="7692" max="7692" width="8.28515625" style="531" customWidth="1"/>
    <col min="7693" max="7693" width="16.5703125" style="531" customWidth="1"/>
    <col min="7694" max="7936" width="11.42578125" style="531"/>
    <col min="7937" max="7937" width="22.7109375" style="531" customWidth="1"/>
    <col min="7938" max="7938" width="15.42578125" style="531" customWidth="1"/>
    <col min="7939" max="7939" width="7.28515625" style="531" customWidth="1"/>
    <col min="7940" max="7940" width="11.42578125" style="531"/>
    <col min="7941" max="7941" width="5.7109375" style="531" customWidth="1"/>
    <col min="7942" max="7942" width="0" style="531" hidden="1" customWidth="1"/>
    <col min="7943" max="7943" width="9.5703125" style="531" customWidth="1"/>
    <col min="7944" max="7944" width="14" style="531" customWidth="1"/>
    <col min="7945" max="7945" width="16.28515625" style="531" customWidth="1"/>
    <col min="7946" max="7946" width="15.85546875" style="531" customWidth="1"/>
    <col min="7947" max="7947" width="11.7109375" style="531" customWidth="1"/>
    <col min="7948" max="7948" width="8.28515625" style="531" customWidth="1"/>
    <col min="7949" max="7949" width="16.5703125" style="531" customWidth="1"/>
    <col min="7950" max="8192" width="11.42578125" style="531"/>
    <col min="8193" max="8193" width="22.7109375" style="531" customWidth="1"/>
    <col min="8194" max="8194" width="15.42578125" style="531" customWidth="1"/>
    <col min="8195" max="8195" width="7.28515625" style="531" customWidth="1"/>
    <col min="8196" max="8196" width="11.42578125" style="531"/>
    <col min="8197" max="8197" width="5.7109375" style="531" customWidth="1"/>
    <col min="8198" max="8198" width="0" style="531" hidden="1" customWidth="1"/>
    <col min="8199" max="8199" width="9.5703125" style="531" customWidth="1"/>
    <col min="8200" max="8200" width="14" style="531" customWidth="1"/>
    <col min="8201" max="8201" width="16.28515625" style="531" customWidth="1"/>
    <col min="8202" max="8202" width="15.85546875" style="531" customWidth="1"/>
    <col min="8203" max="8203" width="11.7109375" style="531" customWidth="1"/>
    <col min="8204" max="8204" width="8.28515625" style="531" customWidth="1"/>
    <col min="8205" max="8205" width="16.5703125" style="531" customWidth="1"/>
    <col min="8206" max="8448" width="11.42578125" style="531"/>
    <col min="8449" max="8449" width="22.7109375" style="531" customWidth="1"/>
    <col min="8450" max="8450" width="15.42578125" style="531" customWidth="1"/>
    <col min="8451" max="8451" width="7.28515625" style="531" customWidth="1"/>
    <col min="8452" max="8452" width="11.42578125" style="531"/>
    <col min="8453" max="8453" width="5.7109375" style="531" customWidth="1"/>
    <col min="8454" max="8454" width="0" style="531" hidden="1" customWidth="1"/>
    <col min="8455" max="8455" width="9.5703125" style="531" customWidth="1"/>
    <col min="8456" max="8456" width="14" style="531" customWidth="1"/>
    <col min="8457" max="8457" width="16.28515625" style="531" customWidth="1"/>
    <col min="8458" max="8458" width="15.85546875" style="531" customWidth="1"/>
    <col min="8459" max="8459" width="11.7109375" style="531" customWidth="1"/>
    <col min="8460" max="8460" width="8.28515625" style="531" customWidth="1"/>
    <col min="8461" max="8461" width="16.5703125" style="531" customWidth="1"/>
    <col min="8462" max="8704" width="11.42578125" style="531"/>
    <col min="8705" max="8705" width="22.7109375" style="531" customWidth="1"/>
    <col min="8706" max="8706" width="15.42578125" style="531" customWidth="1"/>
    <col min="8707" max="8707" width="7.28515625" style="531" customWidth="1"/>
    <col min="8708" max="8708" width="11.42578125" style="531"/>
    <col min="8709" max="8709" width="5.7109375" style="531" customWidth="1"/>
    <col min="8710" max="8710" width="0" style="531" hidden="1" customWidth="1"/>
    <col min="8711" max="8711" width="9.5703125" style="531" customWidth="1"/>
    <col min="8712" max="8712" width="14" style="531" customWidth="1"/>
    <col min="8713" max="8713" width="16.28515625" style="531" customWidth="1"/>
    <col min="8714" max="8714" width="15.85546875" style="531" customWidth="1"/>
    <col min="8715" max="8715" width="11.7109375" style="531" customWidth="1"/>
    <col min="8716" max="8716" width="8.28515625" style="531" customWidth="1"/>
    <col min="8717" max="8717" width="16.5703125" style="531" customWidth="1"/>
    <col min="8718" max="8960" width="11.42578125" style="531"/>
    <col min="8961" max="8961" width="22.7109375" style="531" customWidth="1"/>
    <col min="8962" max="8962" width="15.42578125" style="531" customWidth="1"/>
    <col min="8963" max="8963" width="7.28515625" style="531" customWidth="1"/>
    <col min="8964" max="8964" width="11.42578125" style="531"/>
    <col min="8965" max="8965" width="5.7109375" style="531" customWidth="1"/>
    <col min="8966" max="8966" width="0" style="531" hidden="1" customWidth="1"/>
    <col min="8967" max="8967" width="9.5703125" style="531" customWidth="1"/>
    <col min="8968" max="8968" width="14" style="531" customWidth="1"/>
    <col min="8969" max="8969" width="16.28515625" style="531" customWidth="1"/>
    <col min="8970" max="8970" width="15.85546875" style="531" customWidth="1"/>
    <col min="8971" max="8971" width="11.7109375" style="531" customWidth="1"/>
    <col min="8972" max="8972" width="8.28515625" style="531" customWidth="1"/>
    <col min="8973" max="8973" width="16.5703125" style="531" customWidth="1"/>
    <col min="8974" max="9216" width="11.42578125" style="531"/>
    <col min="9217" max="9217" width="22.7109375" style="531" customWidth="1"/>
    <col min="9218" max="9218" width="15.42578125" style="531" customWidth="1"/>
    <col min="9219" max="9219" width="7.28515625" style="531" customWidth="1"/>
    <col min="9220" max="9220" width="11.42578125" style="531"/>
    <col min="9221" max="9221" width="5.7109375" style="531" customWidth="1"/>
    <col min="9222" max="9222" width="0" style="531" hidden="1" customWidth="1"/>
    <col min="9223" max="9223" width="9.5703125" style="531" customWidth="1"/>
    <col min="9224" max="9224" width="14" style="531" customWidth="1"/>
    <col min="9225" max="9225" width="16.28515625" style="531" customWidth="1"/>
    <col min="9226" max="9226" width="15.85546875" style="531" customWidth="1"/>
    <col min="9227" max="9227" width="11.7109375" style="531" customWidth="1"/>
    <col min="9228" max="9228" width="8.28515625" style="531" customWidth="1"/>
    <col min="9229" max="9229" width="16.5703125" style="531" customWidth="1"/>
    <col min="9230" max="9472" width="11.42578125" style="531"/>
    <col min="9473" max="9473" width="22.7109375" style="531" customWidth="1"/>
    <col min="9474" max="9474" width="15.42578125" style="531" customWidth="1"/>
    <col min="9475" max="9475" width="7.28515625" style="531" customWidth="1"/>
    <col min="9476" max="9476" width="11.42578125" style="531"/>
    <col min="9477" max="9477" width="5.7109375" style="531" customWidth="1"/>
    <col min="9478" max="9478" width="0" style="531" hidden="1" customWidth="1"/>
    <col min="9479" max="9479" width="9.5703125" style="531" customWidth="1"/>
    <col min="9480" max="9480" width="14" style="531" customWidth="1"/>
    <col min="9481" max="9481" width="16.28515625" style="531" customWidth="1"/>
    <col min="9482" max="9482" width="15.85546875" style="531" customWidth="1"/>
    <col min="9483" max="9483" width="11.7109375" style="531" customWidth="1"/>
    <col min="9484" max="9484" width="8.28515625" style="531" customWidth="1"/>
    <col min="9485" max="9485" width="16.5703125" style="531" customWidth="1"/>
    <col min="9486" max="9728" width="11.42578125" style="531"/>
    <col min="9729" max="9729" width="22.7109375" style="531" customWidth="1"/>
    <col min="9730" max="9730" width="15.42578125" style="531" customWidth="1"/>
    <col min="9731" max="9731" width="7.28515625" style="531" customWidth="1"/>
    <col min="9732" max="9732" width="11.42578125" style="531"/>
    <col min="9733" max="9733" width="5.7109375" style="531" customWidth="1"/>
    <col min="9734" max="9734" width="0" style="531" hidden="1" customWidth="1"/>
    <col min="9735" max="9735" width="9.5703125" style="531" customWidth="1"/>
    <col min="9736" max="9736" width="14" style="531" customWidth="1"/>
    <col min="9737" max="9737" width="16.28515625" style="531" customWidth="1"/>
    <col min="9738" max="9738" width="15.85546875" style="531" customWidth="1"/>
    <col min="9739" max="9739" width="11.7109375" style="531" customWidth="1"/>
    <col min="9740" max="9740" width="8.28515625" style="531" customWidth="1"/>
    <col min="9741" max="9741" width="16.5703125" style="531" customWidth="1"/>
    <col min="9742" max="9984" width="11.42578125" style="531"/>
    <col min="9985" max="9985" width="22.7109375" style="531" customWidth="1"/>
    <col min="9986" max="9986" width="15.42578125" style="531" customWidth="1"/>
    <col min="9987" max="9987" width="7.28515625" style="531" customWidth="1"/>
    <col min="9988" max="9988" width="11.42578125" style="531"/>
    <col min="9989" max="9989" width="5.7109375" style="531" customWidth="1"/>
    <col min="9990" max="9990" width="0" style="531" hidden="1" customWidth="1"/>
    <col min="9991" max="9991" width="9.5703125" style="531" customWidth="1"/>
    <col min="9992" max="9992" width="14" style="531" customWidth="1"/>
    <col min="9993" max="9993" width="16.28515625" style="531" customWidth="1"/>
    <col min="9994" max="9994" width="15.85546875" style="531" customWidth="1"/>
    <col min="9995" max="9995" width="11.7109375" style="531" customWidth="1"/>
    <col min="9996" max="9996" width="8.28515625" style="531" customWidth="1"/>
    <col min="9997" max="9997" width="16.5703125" style="531" customWidth="1"/>
    <col min="9998" max="10240" width="11.42578125" style="531"/>
    <col min="10241" max="10241" width="22.7109375" style="531" customWidth="1"/>
    <col min="10242" max="10242" width="15.42578125" style="531" customWidth="1"/>
    <col min="10243" max="10243" width="7.28515625" style="531" customWidth="1"/>
    <col min="10244" max="10244" width="11.42578125" style="531"/>
    <col min="10245" max="10245" width="5.7109375" style="531" customWidth="1"/>
    <col min="10246" max="10246" width="0" style="531" hidden="1" customWidth="1"/>
    <col min="10247" max="10247" width="9.5703125" style="531" customWidth="1"/>
    <col min="10248" max="10248" width="14" style="531" customWidth="1"/>
    <col min="10249" max="10249" width="16.28515625" style="531" customWidth="1"/>
    <col min="10250" max="10250" width="15.85546875" style="531" customWidth="1"/>
    <col min="10251" max="10251" width="11.7109375" style="531" customWidth="1"/>
    <col min="10252" max="10252" width="8.28515625" style="531" customWidth="1"/>
    <col min="10253" max="10253" width="16.5703125" style="531" customWidth="1"/>
    <col min="10254" max="10496" width="11.42578125" style="531"/>
    <col min="10497" max="10497" width="22.7109375" style="531" customWidth="1"/>
    <col min="10498" max="10498" width="15.42578125" style="531" customWidth="1"/>
    <col min="10499" max="10499" width="7.28515625" style="531" customWidth="1"/>
    <col min="10500" max="10500" width="11.42578125" style="531"/>
    <col min="10501" max="10501" width="5.7109375" style="531" customWidth="1"/>
    <col min="10502" max="10502" width="0" style="531" hidden="1" customWidth="1"/>
    <col min="10503" max="10503" width="9.5703125" style="531" customWidth="1"/>
    <col min="10504" max="10504" width="14" style="531" customWidth="1"/>
    <col min="10505" max="10505" width="16.28515625" style="531" customWidth="1"/>
    <col min="10506" max="10506" width="15.85546875" style="531" customWidth="1"/>
    <col min="10507" max="10507" width="11.7109375" style="531" customWidth="1"/>
    <col min="10508" max="10508" width="8.28515625" style="531" customWidth="1"/>
    <col min="10509" max="10509" width="16.5703125" style="531" customWidth="1"/>
    <col min="10510" max="10752" width="11.42578125" style="531"/>
    <col min="10753" max="10753" width="22.7109375" style="531" customWidth="1"/>
    <col min="10754" max="10754" width="15.42578125" style="531" customWidth="1"/>
    <col min="10755" max="10755" width="7.28515625" style="531" customWidth="1"/>
    <col min="10756" max="10756" width="11.42578125" style="531"/>
    <col min="10757" max="10757" width="5.7109375" style="531" customWidth="1"/>
    <col min="10758" max="10758" width="0" style="531" hidden="1" customWidth="1"/>
    <col min="10759" max="10759" width="9.5703125" style="531" customWidth="1"/>
    <col min="10760" max="10760" width="14" style="531" customWidth="1"/>
    <col min="10761" max="10761" width="16.28515625" style="531" customWidth="1"/>
    <col min="10762" max="10762" width="15.85546875" style="531" customWidth="1"/>
    <col min="10763" max="10763" width="11.7109375" style="531" customWidth="1"/>
    <col min="10764" max="10764" width="8.28515625" style="531" customWidth="1"/>
    <col min="10765" max="10765" width="16.5703125" style="531" customWidth="1"/>
    <col min="10766" max="11008" width="11.42578125" style="531"/>
    <col min="11009" max="11009" width="22.7109375" style="531" customWidth="1"/>
    <col min="11010" max="11010" width="15.42578125" style="531" customWidth="1"/>
    <col min="11011" max="11011" width="7.28515625" style="531" customWidth="1"/>
    <col min="11012" max="11012" width="11.42578125" style="531"/>
    <col min="11013" max="11013" width="5.7109375" style="531" customWidth="1"/>
    <col min="11014" max="11014" width="0" style="531" hidden="1" customWidth="1"/>
    <col min="11015" max="11015" width="9.5703125" style="531" customWidth="1"/>
    <col min="11016" max="11016" width="14" style="531" customWidth="1"/>
    <col min="11017" max="11017" width="16.28515625" style="531" customWidth="1"/>
    <col min="11018" max="11018" width="15.85546875" style="531" customWidth="1"/>
    <col min="11019" max="11019" width="11.7109375" style="531" customWidth="1"/>
    <col min="11020" max="11020" width="8.28515625" style="531" customWidth="1"/>
    <col min="11021" max="11021" width="16.5703125" style="531" customWidth="1"/>
    <col min="11022" max="11264" width="11.42578125" style="531"/>
    <col min="11265" max="11265" width="22.7109375" style="531" customWidth="1"/>
    <col min="11266" max="11266" width="15.42578125" style="531" customWidth="1"/>
    <col min="11267" max="11267" width="7.28515625" style="531" customWidth="1"/>
    <col min="11268" max="11268" width="11.42578125" style="531"/>
    <col min="11269" max="11269" width="5.7109375" style="531" customWidth="1"/>
    <col min="11270" max="11270" width="0" style="531" hidden="1" customWidth="1"/>
    <col min="11271" max="11271" width="9.5703125" style="531" customWidth="1"/>
    <col min="11272" max="11272" width="14" style="531" customWidth="1"/>
    <col min="11273" max="11273" width="16.28515625" style="531" customWidth="1"/>
    <col min="11274" max="11274" width="15.85546875" style="531" customWidth="1"/>
    <col min="11275" max="11275" width="11.7109375" style="531" customWidth="1"/>
    <col min="11276" max="11276" width="8.28515625" style="531" customWidth="1"/>
    <col min="11277" max="11277" width="16.5703125" style="531" customWidth="1"/>
    <col min="11278" max="11520" width="11.42578125" style="531"/>
    <col min="11521" max="11521" width="22.7109375" style="531" customWidth="1"/>
    <col min="11522" max="11522" width="15.42578125" style="531" customWidth="1"/>
    <col min="11523" max="11523" width="7.28515625" style="531" customWidth="1"/>
    <col min="11524" max="11524" width="11.42578125" style="531"/>
    <col min="11525" max="11525" width="5.7109375" style="531" customWidth="1"/>
    <col min="11526" max="11526" width="0" style="531" hidden="1" customWidth="1"/>
    <col min="11527" max="11527" width="9.5703125" style="531" customWidth="1"/>
    <col min="11528" max="11528" width="14" style="531" customWidth="1"/>
    <col min="11529" max="11529" width="16.28515625" style="531" customWidth="1"/>
    <col min="11530" max="11530" width="15.85546875" style="531" customWidth="1"/>
    <col min="11531" max="11531" width="11.7109375" style="531" customWidth="1"/>
    <col min="11532" max="11532" width="8.28515625" style="531" customWidth="1"/>
    <col min="11533" max="11533" width="16.5703125" style="531" customWidth="1"/>
    <col min="11534" max="11776" width="11.42578125" style="531"/>
    <col min="11777" max="11777" width="22.7109375" style="531" customWidth="1"/>
    <col min="11778" max="11778" width="15.42578125" style="531" customWidth="1"/>
    <col min="11779" max="11779" width="7.28515625" style="531" customWidth="1"/>
    <col min="11780" max="11780" width="11.42578125" style="531"/>
    <col min="11781" max="11781" width="5.7109375" style="531" customWidth="1"/>
    <col min="11782" max="11782" width="0" style="531" hidden="1" customWidth="1"/>
    <col min="11783" max="11783" width="9.5703125" style="531" customWidth="1"/>
    <col min="11784" max="11784" width="14" style="531" customWidth="1"/>
    <col min="11785" max="11785" width="16.28515625" style="531" customWidth="1"/>
    <col min="11786" max="11786" width="15.85546875" style="531" customWidth="1"/>
    <col min="11787" max="11787" width="11.7109375" style="531" customWidth="1"/>
    <col min="11788" max="11788" width="8.28515625" style="531" customWidth="1"/>
    <col min="11789" max="11789" width="16.5703125" style="531" customWidth="1"/>
    <col min="11790" max="12032" width="11.42578125" style="531"/>
    <col min="12033" max="12033" width="22.7109375" style="531" customWidth="1"/>
    <col min="12034" max="12034" width="15.42578125" style="531" customWidth="1"/>
    <col min="12035" max="12035" width="7.28515625" style="531" customWidth="1"/>
    <col min="12036" max="12036" width="11.42578125" style="531"/>
    <col min="12037" max="12037" width="5.7109375" style="531" customWidth="1"/>
    <col min="12038" max="12038" width="0" style="531" hidden="1" customWidth="1"/>
    <col min="12039" max="12039" width="9.5703125" style="531" customWidth="1"/>
    <col min="12040" max="12040" width="14" style="531" customWidth="1"/>
    <col min="12041" max="12041" width="16.28515625" style="531" customWidth="1"/>
    <col min="12042" max="12042" width="15.85546875" style="531" customWidth="1"/>
    <col min="12043" max="12043" width="11.7109375" style="531" customWidth="1"/>
    <col min="12044" max="12044" width="8.28515625" style="531" customWidth="1"/>
    <col min="12045" max="12045" width="16.5703125" style="531" customWidth="1"/>
    <col min="12046" max="12288" width="11.42578125" style="531"/>
    <col min="12289" max="12289" width="22.7109375" style="531" customWidth="1"/>
    <col min="12290" max="12290" width="15.42578125" style="531" customWidth="1"/>
    <col min="12291" max="12291" width="7.28515625" style="531" customWidth="1"/>
    <col min="12292" max="12292" width="11.42578125" style="531"/>
    <col min="12293" max="12293" width="5.7109375" style="531" customWidth="1"/>
    <col min="12294" max="12294" width="0" style="531" hidden="1" customWidth="1"/>
    <col min="12295" max="12295" width="9.5703125" style="531" customWidth="1"/>
    <col min="12296" max="12296" width="14" style="531" customWidth="1"/>
    <col min="12297" max="12297" width="16.28515625" style="531" customWidth="1"/>
    <col min="12298" max="12298" width="15.85546875" style="531" customWidth="1"/>
    <col min="12299" max="12299" width="11.7109375" style="531" customWidth="1"/>
    <col min="12300" max="12300" width="8.28515625" style="531" customWidth="1"/>
    <col min="12301" max="12301" width="16.5703125" style="531" customWidth="1"/>
    <col min="12302" max="12544" width="11.42578125" style="531"/>
    <col min="12545" max="12545" width="22.7109375" style="531" customWidth="1"/>
    <col min="12546" max="12546" width="15.42578125" style="531" customWidth="1"/>
    <col min="12547" max="12547" width="7.28515625" style="531" customWidth="1"/>
    <col min="12548" max="12548" width="11.42578125" style="531"/>
    <col min="12549" max="12549" width="5.7109375" style="531" customWidth="1"/>
    <col min="12550" max="12550" width="0" style="531" hidden="1" customWidth="1"/>
    <col min="12551" max="12551" width="9.5703125" style="531" customWidth="1"/>
    <col min="12552" max="12552" width="14" style="531" customWidth="1"/>
    <col min="12553" max="12553" width="16.28515625" style="531" customWidth="1"/>
    <col min="12554" max="12554" width="15.85546875" style="531" customWidth="1"/>
    <col min="12555" max="12555" width="11.7109375" style="531" customWidth="1"/>
    <col min="12556" max="12556" width="8.28515625" style="531" customWidth="1"/>
    <col min="12557" max="12557" width="16.5703125" style="531" customWidth="1"/>
    <col min="12558" max="12800" width="11.42578125" style="531"/>
    <col min="12801" max="12801" width="22.7109375" style="531" customWidth="1"/>
    <col min="12802" max="12802" width="15.42578125" style="531" customWidth="1"/>
    <col min="12803" max="12803" width="7.28515625" style="531" customWidth="1"/>
    <col min="12804" max="12804" width="11.42578125" style="531"/>
    <col min="12805" max="12805" width="5.7109375" style="531" customWidth="1"/>
    <col min="12806" max="12806" width="0" style="531" hidden="1" customWidth="1"/>
    <col min="12807" max="12807" width="9.5703125" style="531" customWidth="1"/>
    <col min="12808" max="12808" width="14" style="531" customWidth="1"/>
    <col min="12809" max="12809" width="16.28515625" style="531" customWidth="1"/>
    <col min="12810" max="12810" width="15.85546875" style="531" customWidth="1"/>
    <col min="12811" max="12811" width="11.7109375" style="531" customWidth="1"/>
    <col min="12812" max="12812" width="8.28515625" style="531" customWidth="1"/>
    <col min="12813" max="12813" width="16.5703125" style="531" customWidth="1"/>
    <col min="12814" max="13056" width="11.42578125" style="531"/>
    <col min="13057" max="13057" width="22.7109375" style="531" customWidth="1"/>
    <col min="13058" max="13058" width="15.42578125" style="531" customWidth="1"/>
    <col min="13059" max="13059" width="7.28515625" style="531" customWidth="1"/>
    <col min="13060" max="13060" width="11.42578125" style="531"/>
    <col min="13061" max="13061" width="5.7109375" style="531" customWidth="1"/>
    <col min="13062" max="13062" width="0" style="531" hidden="1" customWidth="1"/>
    <col min="13063" max="13063" width="9.5703125" style="531" customWidth="1"/>
    <col min="13064" max="13064" width="14" style="531" customWidth="1"/>
    <col min="13065" max="13065" width="16.28515625" style="531" customWidth="1"/>
    <col min="13066" max="13066" width="15.85546875" style="531" customWidth="1"/>
    <col min="13067" max="13067" width="11.7109375" style="531" customWidth="1"/>
    <col min="13068" max="13068" width="8.28515625" style="531" customWidth="1"/>
    <col min="13069" max="13069" width="16.5703125" style="531" customWidth="1"/>
    <col min="13070" max="13312" width="11.42578125" style="531"/>
    <col min="13313" max="13313" width="22.7109375" style="531" customWidth="1"/>
    <col min="13314" max="13314" width="15.42578125" style="531" customWidth="1"/>
    <col min="13315" max="13315" width="7.28515625" style="531" customWidth="1"/>
    <col min="13316" max="13316" width="11.42578125" style="531"/>
    <col min="13317" max="13317" width="5.7109375" style="531" customWidth="1"/>
    <col min="13318" max="13318" width="0" style="531" hidden="1" customWidth="1"/>
    <col min="13319" max="13319" width="9.5703125" style="531" customWidth="1"/>
    <col min="13320" max="13320" width="14" style="531" customWidth="1"/>
    <col min="13321" max="13321" width="16.28515625" style="531" customWidth="1"/>
    <col min="13322" max="13322" width="15.85546875" style="531" customWidth="1"/>
    <col min="13323" max="13323" width="11.7109375" style="531" customWidth="1"/>
    <col min="13324" max="13324" width="8.28515625" style="531" customWidth="1"/>
    <col min="13325" max="13325" width="16.5703125" style="531" customWidth="1"/>
    <col min="13326" max="13568" width="11.42578125" style="531"/>
    <col min="13569" max="13569" width="22.7109375" style="531" customWidth="1"/>
    <col min="13570" max="13570" width="15.42578125" style="531" customWidth="1"/>
    <col min="13571" max="13571" width="7.28515625" style="531" customWidth="1"/>
    <col min="13572" max="13572" width="11.42578125" style="531"/>
    <col min="13573" max="13573" width="5.7109375" style="531" customWidth="1"/>
    <col min="13574" max="13574" width="0" style="531" hidden="1" customWidth="1"/>
    <col min="13575" max="13575" width="9.5703125" style="531" customWidth="1"/>
    <col min="13576" max="13576" width="14" style="531" customWidth="1"/>
    <col min="13577" max="13577" width="16.28515625" style="531" customWidth="1"/>
    <col min="13578" max="13578" width="15.85546875" style="531" customWidth="1"/>
    <col min="13579" max="13579" width="11.7109375" style="531" customWidth="1"/>
    <col min="13580" max="13580" width="8.28515625" style="531" customWidth="1"/>
    <col min="13581" max="13581" width="16.5703125" style="531" customWidth="1"/>
    <col min="13582" max="13824" width="11.42578125" style="531"/>
    <col min="13825" max="13825" width="22.7109375" style="531" customWidth="1"/>
    <col min="13826" max="13826" width="15.42578125" style="531" customWidth="1"/>
    <col min="13827" max="13827" width="7.28515625" style="531" customWidth="1"/>
    <col min="13828" max="13828" width="11.42578125" style="531"/>
    <col min="13829" max="13829" width="5.7109375" style="531" customWidth="1"/>
    <col min="13830" max="13830" width="0" style="531" hidden="1" customWidth="1"/>
    <col min="13831" max="13831" width="9.5703125" style="531" customWidth="1"/>
    <col min="13832" max="13832" width="14" style="531" customWidth="1"/>
    <col min="13833" max="13833" width="16.28515625" style="531" customWidth="1"/>
    <col min="13834" max="13834" width="15.85546875" style="531" customWidth="1"/>
    <col min="13835" max="13835" width="11.7109375" style="531" customWidth="1"/>
    <col min="13836" max="13836" width="8.28515625" style="531" customWidth="1"/>
    <col min="13837" max="13837" width="16.5703125" style="531" customWidth="1"/>
    <col min="13838" max="14080" width="11.42578125" style="531"/>
    <col min="14081" max="14081" width="22.7109375" style="531" customWidth="1"/>
    <col min="14082" max="14082" width="15.42578125" style="531" customWidth="1"/>
    <col min="14083" max="14083" width="7.28515625" style="531" customWidth="1"/>
    <col min="14084" max="14084" width="11.42578125" style="531"/>
    <col min="14085" max="14085" width="5.7109375" style="531" customWidth="1"/>
    <col min="14086" max="14086" width="0" style="531" hidden="1" customWidth="1"/>
    <col min="14087" max="14087" width="9.5703125" style="531" customWidth="1"/>
    <col min="14088" max="14088" width="14" style="531" customWidth="1"/>
    <col min="14089" max="14089" width="16.28515625" style="531" customWidth="1"/>
    <col min="14090" max="14090" width="15.85546875" style="531" customWidth="1"/>
    <col min="14091" max="14091" width="11.7109375" style="531" customWidth="1"/>
    <col min="14092" max="14092" width="8.28515625" style="531" customWidth="1"/>
    <col min="14093" max="14093" width="16.5703125" style="531" customWidth="1"/>
    <col min="14094" max="14336" width="11.42578125" style="531"/>
    <col min="14337" max="14337" width="22.7109375" style="531" customWidth="1"/>
    <col min="14338" max="14338" width="15.42578125" style="531" customWidth="1"/>
    <col min="14339" max="14339" width="7.28515625" style="531" customWidth="1"/>
    <col min="14340" max="14340" width="11.42578125" style="531"/>
    <col min="14341" max="14341" width="5.7109375" style="531" customWidth="1"/>
    <col min="14342" max="14342" width="0" style="531" hidden="1" customWidth="1"/>
    <col min="14343" max="14343" width="9.5703125" style="531" customWidth="1"/>
    <col min="14344" max="14344" width="14" style="531" customWidth="1"/>
    <col min="14345" max="14345" width="16.28515625" style="531" customWidth="1"/>
    <col min="14346" max="14346" width="15.85546875" style="531" customWidth="1"/>
    <col min="14347" max="14347" width="11.7109375" style="531" customWidth="1"/>
    <col min="14348" max="14348" width="8.28515625" style="531" customWidth="1"/>
    <col min="14349" max="14349" width="16.5703125" style="531" customWidth="1"/>
    <col min="14350" max="14592" width="11.42578125" style="531"/>
    <col min="14593" max="14593" width="22.7109375" style="531" customWidth="1"/>
    <col min="14594" max="14594" width="15.42578125" style="531" customWidth="1"/>
    <col min="14595" max="14595" width="7.28515625" style="531" customWidth="1"/>
    <col min="14596" max="14596" width="11.42578125" style="531"/>
    <col min="14597" max="14597" width="5.7109375" style="531" customWidth="1"/>
    <col min="14598" max="14598" width="0" style="531" hidden="1" customWidth="1"/>
    <col min="14599" max="14599" width="9.5703125" style="531" customWidth="1"/>
    <col min="14600" max="14600" width="14" style="531" customWidth="1"/>
    <col min="14601" max="14601" width="16.28515625" style="531" customWidth="1"/>
    <col min="14602" max="14602" width="15.85546875" style="531" customWidth="1"/>
    <col min="14603" max="14603" width="11.7109375" style="531" customWidth="1"/>
    <col min="14604" max="14604" width="8.28515625" style="531" customWidth="1"/>
    <col min="14605" max="14605" width="16.5703125" style="531" customWidth="1"/>
    <col min="14606" max="14848" width="11.42578125" style="531"/>
    <col min="14849" max="14849" width="22.7109375" style="531" customWidth="1"/>
    <col min="14850" max="14850" width="15.42578125" style="531" customWidth="1"/>
    <col min="14851" max="14851" width="7.28515625" style="531" customWidth="1"/>
    <col min="14852" max="14852" width="11.42578125" style="531"/>
    <col min="14853" max="14853" width="5.7109375" style="531" customWidth="1"/>
    <col min="14854" max="14854" width="0" style="531" hidden="1" customWidth="1"/>
    <col min="14855" max="14855" width="9.5703125" style="531" customWidth="1"/>
    <col min="14856" max="14856" width="14" style="531" customWidth="1"/>
    <col min="14857" max="14857" width="16.28515625" style="531" customWidth="1"/>
    <col min="14858" max="14858" width="15.85546875" style="531" customWidth="1"/>
    <col min="14859" max="14859" width="11.7109375" style="531" customWidth="1"/>
    <col min="14860" max="14860" width="8.28515625" style="531" customWidth="1"/>
    <col min="14861" max="14861" width="16.5703125" style="531" customWidth="1"/>
    <col min="14862" max="15104" width="11.42578125" style="531"/>
    <col min="15105" max="15105" width="22.7109375" style="531" customWidth="1"/>
    <col min="15106" max="15106" width="15.42578125" style="531" customWidth="1"/>
    <col min="15107" max="15107" width="7.28515625" style="531" customWidth="1"/>
    <col min="15108" max="15108" width="11.42578125" style="531"/>
    <col min="15109" max="15109" width="5.7109375" style="531" customWidth="1"/>
    <col min="15110" max="15110" width="0" style="531" hidden="1" customWidth="1"/>
    <col min="15111" max="15111" width="9.5703125" style="531" customWidth="1"/>
    <col min="15112" max="15112" width="14" style="531" customWidth="1"/>
    <col min="15113" max="15113" width="16.28515625" style="531" customWidth="1"/>
    <col min="15114" max="15114" width="15.85546875" style="531" customWidth="1"/>
    <col min="15115" max="15115" width="11.7109375" style="531" customWidth="1"/>
    <col min="15116" max="15116" width="8.28515625" style="531" customWidth="1"/>
    <col min="15117" max="15117" width="16.5703125" style="531" customWidth="1"/>
    <col min="15118" max="15360" width="11.42578125" style="531"/>
    <col min="15361" max="15361" width="22.7109375" style="531" customWidth="1"/>
    <col min="15362" max="15362" width="15.42578125" style="531" customWidth="1"/>
    <col min="15363" max="15363" width="7.28515625" style="531" customWidth="1"/>
    <col min="15364" max="15364" width="11.42578125" style="531"/>
    <col min="15365" max="15365" width="5.7109375" style="531" customWidth="1"/>
    <col min="15366" max="15366" width="0" style="531" hidden="1" customWidth="1"/>
    <col min="15367" max="15367" width="9.5703125" style="531" customWidth="1"/>
    <col min="15368" max="15368" width="14" style="531" customWidth="1"/>
    <col min="15369" max="15369" width="16.28515625" style="531" customWidth="1"/>
    <col min="15370" max="15370" width="15.85546875" style="531" customWidth="1"/>
    <col min="15371" max="15371" width="11.7109375" style="531" customWidth="1"/>
    <col min="15372" max="15372" width="8.28515625" style="531" customWidth="1"/>
    <col min="15373" max="15373" width="16.5703125" style="531" customWidth="1"/>
    <col min="15374" max="15616" width="11.42578125" style="531"/>
    <col min="15617" max="15617" width="22.7109375" style="531" customWidth="1"/>
    <col min="15618" max="15618" width="15.42578125" style="531" customWidth="1"/>
    <col min="15619" max="15619" width="7.28515625" style="531" customWidth="1"/>
    <col min="15620" max="15620" width="11.42578125" style="531"/>
    <col min="15621" max="15621" width="5.7109375" style="531" customWidth="1"/>
    <col min="15622" max="15622" width="0" style="531" hidden="1" customWidth="1"/>
    <col min="15623" max="15623" width="9.5703125" style="531" customWidth="1"/>
    <col min="15624" max="15624" width="14" style="531" customWidth="1"/>
    <col min="15625" max="15625" width="16.28515625" style="531" customWidth="1"/>
    <col min="15626" max="15626" width="15.85546875" style="531" customWidth="1"/>
    <col min="15627" max="15627" width="11.7109375" style="531" customWidth="1"/>
    <col min="15628" max="15628" width="8.28515625" style="531" customWidth="1"/>
    <col min="15629" max="15629" width="16.5703125" style="531" customWidth="1"/>
    <col min="15630" max="15872" width="11.42578125" style="531"/>
    <col min="15873" max="15873" width="22.7109375" style="531" customWidth="1"/>
    <col min="15874" max="15874" width="15.42578125" style="531" customWidth="1"/>
    <col min="15875" max="15875" width="7.28515625" style="531" customWidth="1"/>
    <col min="15876" max="15876" width="11.42578125" style="531"/>
    <col min="15877" max="15877" width="5.7109375" style="531" customWidth="1"/>
    <col min="15878" max="15878" width="0" style="531" hidden="1" customWidth="1"/>
    <col min="15879" max="15879" width="9.5703125" style="531" customWidth="1"/>
    <col min="15880" max="15880" width="14" style="531" customWidth="1"/>
    <col min="15881" max="15881" width="16.28515625" style="531" customWidth="1"/>
    <col min="15882" max="15882" width="15.85546875" style="531" customWidth="1"/>
    <col min="15883" max="15883" width="11.7109375" style="531" customWidth="1"/>
    <col min="15884" max="15884" width="8.28515625" style="531" customWidth="1"/>
    <col min="15885" max="15885" width="16.5703125" style="531" customWidth="1"/>
    <col min="15886" max="16128" width="11.42578125" style="531"/>
    <col min="16129" max="16129" width="22.7109375" style="531" customWidth="1"/>
    <col min="16130" max="16130" width="15.42578125" style="531" customWidth="1"/>
    <col min="16131" max="16131" width="7.28515625" style="531" customWidth="1"/>
    <col min="16132" max="16132" width="11.42578125" style="531"/>
    <col min="16133" max="16133" width="5.7109375" style="531" customWidth="1"/>
    <col min="16134" max="16134" width="0" style="531" hidden="1" customWidth="1"/>
    <col min="16135" max="16135" width="9.5703125" style="531" customWidth="1"/>
    <col min="16136" max="16136" width="14" style="531" customWidth="1"/>
    <col min="16137" max="16137" width="16.28515625" style="531" customWidth="1"/>
    <col min="16138" max="16138" width="15.85546875" style="531" customWidth="1"/>
    <col min="16139" max="16139" width="11.7109375" style="531" customWidth="1"/>
    <col min="16140" max="16140" width="8.28515625" style="531" customWidth="1"/>
    <col min="16141" max="16141" width="16.5703125" style="531" customWidth="1"/>
    <col min="16142" max="16384" width="11.42578125" style="531"/>
  </cols>
  <sheetData>
    <row r="1" spans="1:13" s="488" customFormat="1">
      <c r="A1" s="788"/>
      <c r="B1" s="791"/>
      <c r="C1" s="792"/>
      <c r="D1" s="792"/>
      <c r="E1" s="792"/>
      <c r="F1" s="792"/>
      <c r="G1" s="792"/>
      <c r="H1" s="792"/>
      <c r="I1" s="793"/>
      <c r="J1" s="754" t="s">
        <v>933</v>
      </c>
      <c r="K1" s="761" t="s">
        <v>2198</v>
      </c>
      <c r="L1" s="762"/>
      <c r="M1" s="763"/>
    </row>
    <row r="2" spans="1:13" s="488" customFormat="1">
      <c r="A2" s="789"/>
      <c r="B2" s="767" t="s">
        <v>934</v>
      </c>
      <c r="C2" s="768"/>
      <c r="D2" s="768"/>
      <c r="E2" s="768"/>
      <c r="F2" s="768"/>
      <c r="G2" s="768"/>
      <c r="H2" s="768"/>
      <c r="I2" s="769"/>
      <c r="J2" s="755"/>
      <c r="K2" s="764"/>
      <c r="L2" s="765"/>
      <c r="M2" s="766"/>
    </row>
    <row r="3" spans="1:13" s="488" customFormat="1">
      <c r="A3" s="789"/>
      <c r="B3" s="770" t="s">
        <v>2199</v>
      </c>
      <c r="C3" s="771"/>
      <c r="D3" s="771"/>
      <c r="E3" s="771"/>
      <c r="F3" s="771"/>
      <c r="G3" s="771"/>
      <c r="H3" s="771"/>
      <c r="I3" s="772"/>
      <c r="J3" s="759" t="s">
        <v>935</v>
      </c>
      <c r="K3" s="774">
        <v>1</v>
      </c>
      <c r="L3" s="775"/>
      <c r="M3" s="776"/>
    </row>
    <row r="4" spans="1:13" s="488" customFormat="1">
      <c r="A4" s="789"/>
      <c r="B4" s="770" t="s">
        <v>2200</v>
      </c>
      <c r="C4" s="771"/>
      <c r="D4" s="771"/>
      <c r="E4" s="771"/>
      <c r="F4" s="771"/>
      <c r="G4" s="771"/>
      <c r="H4" s="771"/>
      <c r="I4" s="772"/>
      <c r="J4" s="773"/>
      <c r="K4" s="777"/>
      <c r="L4" s="778"/>
      <c r="M4" s="779"/>
    </row>
    <row r="5" spans="1:13" s="488" customFormat="1">
      <c r="A5" s="789"/>
      <c r="B5" s="756" t="s">
        <v>2201</v>
      </c>
      <c r="C5" s="757"/>
      <c r="D5" s="757"/>
      <c r="E5" s="757"/>
      <c r="F5" s="757"/>
      <c r="G5" s="757"/>
      <c r="H5" s="757"/>
      <c r="I5" s="758"/>
      <c r="J5" s="759" t="s">
        <v>936</v>
      </c>
      <c r="K5" s="780"/>
      <c r="L5" s="780" t="s">
        <v>937</v>
      </c>
      <c r="M5" s="782"/>
    </row>
    <row r="6" spans="1:13" s="488" customFormat="1" ht="13.5" customHeight="1" thickBot="1">
      <c r="A6" s="790"/>
      <c r="B6" s="794"/>
      <c r="C6" s="795"/>
      <c r="D6" s="795"/>
      <c r="E6" s="795"/>
      <c r="F6" s="795"/>
      <c r="G6" s="795"/>
      <c r="H6" s="795"/>
      <c r="I6" s="796"/>
      <c r="J6" s="760"/>
      <c r="K6" s="781"/>
      <c r="L6" s="781"/>
      <c r="M6" s="783"/>
    </row>
    <row r="7" spans="1:13" s="493" customFormat="1" ht="9" thickBot="1">
      <c r="A7" s="489"/>
      <c r="B7" s="490"/>
      <c r="C7" s="490"/>
      <c r="D7" s="490"/>
      <c r="E7" s="490"/>
      <c r="F7" s="490"/>
      <c r="G7" s="490"/>
      <c r="H7" s="490"/>
      <c r="I7" s="490"/>
      <c r="J7" s="490"/>
      <c r="K7" s="491"/>
      <c r="L7" s="491"/>
      <c r="M7" s="492"/>
    </row>
    <row r="8" spans="1:13" s="488" customFormat="1" ht="21.95" customHeight="1">
      <c r="A8" s="494"/>
      <c r="B8" s="495"/>
      <c r="C8" s="495"/>
      <c r="D8" s="495"/>
      <c r="E8" s="495"/>
      <c r="F8" s="495"/>
      <c r="G8" s="496"/>
      <c r="H8" s="495"/>
      <c r="I8" s="495"/>
      <c r="J8" s="497" t="s">
        <v>938</v>
      </c>
      <c r="K8" s="498"/>
      <c r="L8" s="498"/>
      <c r="M8" s="499"/>
    </row>
    <row r="9" spans="1:13" s="506" customFormat="1" ht="11.25">
      <c r="A9" s="500"/>
      <c r="B9" s="501"/>
      <c r="C9" s="501"/>
      <c r="D9" s="501"/>
      <c r="E9" s="501"/>
      <c r="F9" s="501"/>
      <c r="G9" s="502"/>
      <c r="H9" s="501"/>
      <c r="I9" s="501"/>
      <c r="J9" s="503"/>
      <c r="K9" s="504" t="s">
        <v>2202</v>
      </c>
      <c r="L9" s="504" t="s">
        <v>2203</v>
      </c>
      <c r="M9" s="505" t="s">
        <v>2204</v>
      </c>
    </row>
    <row r="10" spans="1:13" s="488" customFormat="1" ht="27.75" customHeight="1">
      <c r="A10" s="785" t="s">
        <v>2205</v>
      </c>
      <c r="B10" s="786"/>
      <c r="C10" s="786"/>
      <c r="D10" s="786"/>
      <c r="E10" s="507" t="s">
        <v>2206</v>
      </c>
      <c r="F10" s="508"/>
      <c r="H10" s="787" t="s">
        <v>2207</v>
      </c>
      <c r="I10" s="787"/>
      <c r="J10" s="509" t="s">
        <v>2206</v>
      </c>
      <c r="K10" s="510"/>
      <c r="L10" s="510"/>
      <c r="M10" s="511"/>
    </row>
    <row r="11" spans="1:13" s="488" customFormat="1" ht="24" customHeight="1">
      <c r="A11" s="512" t="s">
        <v>939</v>
      </c>
      <c r="B11" s="513"/>
      <c r="C11" s="784"/>
      <c r="D11" s="784"/>
      <c r="E11" s="514"/>
      <c r="F11" s="514"/>
      <c r="G11" s="515"/>
      <c r="I11" s="516" t="s">
        <v>940</v>
      </c>
      <c r="J11" s="513"/>
      <c r="K11" s="517"/>
      <c r="L11" s="517"/>
      <c r="M11" s="518"/>
    </row>
    <row r="12" spans="1:13" s="488" customFormat="1" ht="13.5" thickBot="1">
      <c r="A12" s="519"/>
      <c r="B12" s="520"/>
      <c r="C12" s="521"/>
      <c r="D12" s="521"/>
      <c r="E12" s="521"/>
      <c r="F12" s="521"/>
      <c r="G12" s="520"/>
      <c r="H12" s="521"/>
      <c r="I12" s="520"/>
      <c r="J12" s="521"/>
      <c r="K12" s="743"/>
      <c r="L12" s="743"/>
      <c r="M12" s="744"/>
    </row>
    <row r="13" spans="1:13" s="488" customFormat="1">
      <c r="A13" s="522"/>
      <c r="B13" s="523"/>
      <c r="C13" s="523"/>
      <c r="D13" s="523"/>
      <c r="E13" s="523"/>
      <c r="F13" s="523"/>
      <c r="G13" s="523"/>
      <c r="H13" s="523"/>
      <c r="I13" s="523"/>
      <c r="J13" s="523"/>
      <c r="K13" s="523"/>
      <c r="L13" s="523"/>
      <c r="M13" s="524"/>
    </row>
    <row r="14" spans="1:13">
      <c r="A14" s="525" t="s">
        <v>941</v>
      </c>
      <c r="B14" s="526"/>
      <c r="C14" s="527" t="s">
        <v>937</v>
      </c>
      <c r="D14" s="528"/>
      <c r="E14" s="488"/>
      <c r="F14" s="488"/>
      <c r="G14" s="529"/>
      <c r="H14" s="529"/>
      <c r="I14" s="529"/>
      <c r="J14" s="529"/>
      <c r="K14" s="529"/>
      <c r="L14" s="529"/>
      <c r="M14" s="530"/>
    </row>
    <row r="15" spans="1:13" ht="19.5" customHeight="1">
      <c r="A15" s="532" t="s">
        <v>2208</v>
      </c>
      <c r="B15" s="533"/>
      <c r="C15" s="534"/>
      <c r="D15" s="534"/>
      <c r="E15" s="534"/>
      <c r="F15" s="534"/>
      <c r="G15" s="534"/>
      <c r="H15" s="534"/>
      <c r="I15" s="534"/>
      <c r="J15" s="534"/>
      <c r="K15" s="534"/>
      <c r="L15" s="534"/>
      <c r="M15" s="530"/>
    </row>
    <row r="16" spans="1:13" ht="18" customHeight="1">
      <c r="A16" s="532"/>
      <c r="B16" s="535"/>
      <c r="C16" s="536"/>
      <c r="D16" s="534"/>
      <c r="E16" s="534"/>
      <c r="F16" s="534"/>
      <c r="G16" s="534"/>
      <c r="H16" s="534"/>
      <c r="I16" s="534"/>
      <c r="J16" s="534"/>
      <c r="K16" s="534"/>
      <c r="L16" s="534"/>
      <c r="M16" s="530"/>
    </row>
    <row r="17" spans="1:13" ht="6" customHeight="1">
      <c r="A17" s="532"/>
      <c r="B17" s="537"/>
      <c r="C17" s="538"/>
      <c r="D17" s="538"/>
      <c r="E17" s="538"/>
      <c r="F17" s="538"/>
      <c r="G17" s="538"/>
      <c r="H17" s="538"/>
      <c r="I17" s="538"/>
      <c r="J17" s="538"/>
      <c r="K17" s="538"/>
      <c r="L17" s="538"/>
      <c r="M17" s="539"/>
    </row>
    <row r="18" spans="1:13" ht="18" customHeight="1">
      <c r="A18" s="532" t="s">
        <v>2209</v>
      </c>
      <c r="B18" s="535"/>
      <c r="C18" s="534"/>
      <c r="D18" s="534"/>
      <c r="E18" s="534"/>
      <c r="F18" s="534"/>
      <c r="G18" s="534"/>
      <c r="H18" s="540"/>
      <c r="I18" s="527" t="s">
        <v>2210</v>
      </c>
      <c r="J18" s="534"/>
      <c r="K18" s="534"/>
      <c r="L18" s="534"/>
      <c r="M18" s="541"/>
    </row>
    <row r="19" spans="1:13" ht="4.5" customHeight="1">
      <c r="A19" s="532"/>
      <c r="B19" s="537"/>
      <c r="C19" s="538"/>
      <c r="D19" s="538"/>
      <c r="E19" s="538"/>
      <c r="F19" s="538"/>
      <c r="G19" s="538"/>
      <c r="H19" s="538"/>
      <c r="I19" s="538"/>
      <c r="J19" s="538"/>
      <c r="K19" s="538"/>
      <c r="L19" s="538"/>
      <c r="M19" s="539"/>
    </row>
    <row r="20" spans="1:13" ht="18.75" customHeight="1">
      <c r="A20" s="532" t="s">
        <v>2211</v>
      </c>
      <c r="B20" s="535"/>
      <c r="C20" s="517"/>
      <c r="D20" s="517"/>
      <c r="E20" s="517"/>
      <c r="F20" s="517"/>
      <c r="G20" s="517"/>
      <c r="H20" s="517"/>
      <c r="I20" s="517"/>
      <c r="J20" s="517"/>
      <c r="K20" s="517"/>
      <c r="L20" s="517"/>
      <c r="M20" s="542"/>
    </row>
    <row r="21" spans="1:13" ht="3.75" customHeight="1">
      <c r="A21" s="532"/>
      <c r="B21" s="537"/>
      <c r="C21" s="514"/>
      <c r="D21" s="514"/>
      <c r="E21" s="514"/>
      <c r="F21" s="514"/>
      <c r="G21" s="514"/>
      <c r="H21" s="514"/>
      <c r="I21" s="514"/>
      <c r="J21" s="514"/>
      <c r="K21" s="514"/>
      <c r="L21" s="514"/>
      <c r="M21" s="518"/>
    </row>
    <row r="22" spans="1:13" ht="18" customHeight="1">
      <c r="A22" s="532" t="s">
        <v>2212</v>
      </c>
      <c r="B22" s="535"/>
      <c r="C22" s="517"/>
      <c r="D22" s="517"/>
      <c r="E22" s="517"/>
      <c r="F22" s="517"/>
      <c r="G22" s="517"/>
      <c r="H22" s="517"/>
      <c r="I22" s="517"/>
      <c r="J22" s="543" t="s">
        <v>2213</v>
      </c>
      <c r="K22" s="544"/>
      <c r="L22" s="543" t="s">
        <v>937</v>
      </c>
      <c r="M22" s="545"/>
    </row>
    <row r="23" spans="1:13" ht="3.75" customHeight="1">
      <c r="A23" s="532"/>
      <c r="B23" s="537"/>
      <c r="C23" s="514"/>
      <c r="D23" s="514"/>
      <c r="E23" s="514"/>
      <c r="F23" s="514"/>
      <c r="G23" s="514"/>
      <c r="H23" s="514"/>
      <c r="I23" s="514"/>
      <c r="J23" s="514"/>
      <c r="K23" s="514"/>
      <c r="L23" s="514"/>
      <c r="M23" s="518"/>
    </row>
    <row r="24" spans="1:13" ht="19.5" customHeight="1">
      <c r="A24" s="532" t="s">
        <v>2214</v>
      </c>
      <c r="B24" s="537"/>
      <c r="C24" s="514"/>
      <c r="D24" s="514"/>
      <c r="E24" s="546"/>
      <c r="F24" s="546"/>
      <c r="G24" s="540"/>
      <c r="H24" s="517"/>
      <c r="I24" s="517"/>
      <c r="J24" s="488"/>
      <c r="K24" s="514"/>
      <c r="L24" s="514"/>
      <c r="M24" s="518"/>
    </row>
    <row r="25" spans="1:13" s="552" customFormat="1" ht="11.25">
      <c r="A25" s="547"/>
      <c r="B25" s="548"/>
      <c r="C25" s="549"/>
      <c r="D25" s="549"/>
      <c r="E25" s="745" t="s">
        <v>2202</v>
      </c>
      <c r="F25" s="745"/>
      <c r="G25" s="745"/>
      <c r="H25" s="549" t="s">
        <v>2203</v>
      </c>
      <c r="I25" s="549" t="s">
        <v>2204</v>
      </c>
      <c r="J25" s="550"/>
      <c r="K25" s="549"/>
      <c r="L25" s="549"/>
      <c r="M25" s="551"/>
    </row>
    <row r="26" spans="1:13" ht="12.75" customHeight="1">
      <c r="A26" s="553"/>
      <c r="B26" s="529"/>
      <c r="C26" s="529"/>
      <c r="D26" s="529"/>
      <c r="E26" s="529"/>
      <c r="F26" s="529"/>
      <c r="G26" s="529"/>
      <c r="H26" s="529"/>
      <c r="I26" s="529"/>
      <c r="J26" s="529"/>
      <c r="K26" s="529"/>
      <c r="L26" s="529"/>
      <c r="M26" s="530"/>
    </row>
    <row r="27" spans="1:13" ht="15">
      <c r="A27" s="746" t="s">
        <v>942</v>
      </c>
      <c r="B27" s="747"/>
      <c r="C27" s="747"/>
      <c r="D27" s="747"/>
      <c r="E27" s="747"/>
      <c r="F27" s="747"/>
      <c r="G27" s="747"/>
      <c r="H27" s="747"/>
      <c r="I27" s="747"/>
      <c r="J27" s="747"/>
      <c r="K27" s="747"/>
      <c r="L27" s="747"/>
      <c r="M27" s="748"/>
    </row>
    <row r="28" spans="1:13" ht="13.5" thickBot="1">
      <c r="A28" s="554"/>
      <c r="B28" s="555"/>
      <c r="C28" s="555"/>
      <c r="D28" s="555"/>
      <c r="E28" s="555"/>
      <c r="F28" s="555"/>
      <c r="G28" s="555"/>
      <c r="H28" s="555"/>
      <c r="I28" s="555"/>
      <c r="J28" s="555"/>
      <c r="K28" s="555"/>
      <c r="L28" s="555"/>
      <c r="M28" s="556"/>
    </row>
    <row r="29" spans="1:13" ht="25.5">
      <c r="A29" s="557" t="s">
        <v>943</v>
      </c>
      <c r="B29" s="749" t="s">
        <v>944</v>
      </c>
      <c r="C29" s="750"/>
      <c r="D29" s="750"/>
      <c r="E29" s="750"/>
      <c r="F29" s="750"/>
      <c r="G29" s="750"/>
      <c r="H29" s="750"/>
      <c r="I29" s="751"/>
      <c r="J29" s="558" t="s">
        <v>2215</v>
      </c>
      <c r="K29" s="752" t="s">
        <v>945</v>
      </c>
      <c r="L29" s="753"/>
      <c r="M29" s="557" t="s">
        <v>946</v>
      </c>
    </row>
    <row r="30" spans="1:13" ht="13.5" thickBot="1">
      <c r="A30" s="559"/>
      <c r="B30" s="560"/>
      <c r="C30" s="561"/>
      <c r="D30" s="561"/>
      <c r="E30" s="561"/>
      <c r="F30" s="561"/>
      <c r="G30" s="561"/>
      <c r="H30" s="561"/>
      <c r="I30" s="561"/>
      <c r="J30" s="562"/>
      <c r="K30" s="736"/>
      <c r="L30" s="737"/>
      <c r="M30" s="563"/>
    </row>
    <row r="31" spans="1:13">
      <c r="A31" s="554"/>
      <c r="B31" s="555"/>
      <c r="C31" s="555"/>
      <c r="D31" s="555"/>
      <c r="E31" s="555"/>
      <c r="F31" s="555"/>
      <c r="G31" s="555"/>
      <c r="H31" s="555"/>
      <c r="I31" s="555"/>
      <c r="J31" s="555"/>
      <c r="K31" s="555"/>
      <c r="L31" s="555"/>
      <c r="M31" s="556"/>
    </row>
    <row r="32" spans="1:13">
      <c r="A32" s="564" t="s">
        <v>947</v>
      </c>
      <c r="B32" s="565"/>
      <c r="C32" s="565"/>
      <c r="D32" s="565"/>
      <c r="E32" s="565"/>
      <c r="F32" s="565"/>
      <c r="G32" s="565"/>
      <c r="H32" s="565"/>
      <c r="I32" s="565"/>
      <c r="J32" s="565"/>
      <c r="K32" s="565"/>
      <c r="L32" s="565"/>
      <c r="M32" s="566"/>
    </row>
    <row r="33" spans="1:13" s="569" customFormat="1" ht="3.75" customHeight="1" thickBot="1">
      <c r="A33" s="567"/>
      <c r="B33" s="555"/>
      <c r="C33" s="555"/>
      <c r="D33" s="555"/>
      <c r="E33" s="555"/>
      <c r="F33" s="555"/>
      <c r="G33" s="555"/>
      <c r="H33" s="568"/>
      <c r="I33" s="568"/>
      <c r="J33" s="555"/>
      <c r="K33" s="555"/>
      <c r="L33" s="555"/>
      <c r="M33" s="556"/>
    </row>
    <row r="34" spans="1:13" s="572" customFormat="1" ht="12">
      <c r="A34" s="714" t="s">
        <v>944</v>
      </c>
      <c r="B34" s="715"/>
      <c r="C34" s="715"/>
      <c r="D34" s="715"/>
      <c r="E34" s="715"/>
      <c r="F34" s="715"/>
      <c r="G34" s="734"/>
      <c r="H34" s="738" t="s">
        <v>948</v>
      </c>
      <c r="I34" s="739"/>
      <c r="J34" s="570" t="s">
        <v>949</v>
      </c>
      <c r="K34" s="735" t="s">
        <v>950</v>
      </c>
      <c r="L34" s="734"/>
      <c r="M34" s="571" t="s">
        <v>951</v>
      </c>
    </row>
    <row r="35" spans="1:13" s="572" customFormat="1" ht="12">
      <c r="A35" s="740"/>
      <c r="B35" s="741"/>
      <c r="C35" s="741"/>
      <c r="D35" s="741"/>
      <c r="E35" s="741"/>
      <c r="F35" s="741"/>
      <c r="G35" s="719"/>
      <c r="H35" s="742"/>
      <c r="I35" s="720"/>
      <c r="J35" s="573"/>
      <c r="K35" s="718"/>
      <c r="L35" s="719"/>
      <c r="M35" s="574"/>
    </row>
    <row r="36" spans="1:13" s="572" customFormat="1" thickBot="1">
      <c r="A36" s="731"/>
      <c r="B36" s="732"/>
      <c r="C36" s="732"/>
      <c r="D36" s="732"/>
      <c r="E36" s="732"/>
      <c r="F36" s="732"/>
      <c r="G36" s="713"/>
      <c r="H36" s="733"/>
      <c r="I36" s="721"/>
      <c r="J36" s="575"/>
      <c r="K36" s="712"/>
      <c r="L36" s="713"/>
      <c r="M36" s="576"/>
    </row>
    <row r="37" spans="1:13" s="572" customFormat="1" thickBot="1">
      <c r="A37" s="707" t="s">
        <v>953</v>
      </c>
      <c r="B37" s="708"/>
      <c r="C37" s="708"/>
      <c r="D37" s="708"/>
      <c r="E37" s="708"/>
      <c r="F37" s="708"/>
      <c r="G37" s="708"/>
      <c r="H37" s="708"/>
      <c r="I37" s="708"/>
      <c r="J37" s="708"/>
      <c r="K37" s="708"/>
      <c r="L37" s="709"/>
      <c r="M37" s="577">
        <v>0</v>
      </c>
    </row>
    <row r="38" spans="1:13" s="572" customFormat="1" ht="12">
      <c r="A38" s="578"/>
      <c r="B38" s="579"/>
      <c r="C38" s="579"/>
      <c r="D38" s="579"/>
      <c r="E38" s="579"/>
      <c r="F38" s="579"/>
      <c r="G38" s="579"/>
      <c r="H38" s="579"/>
      <c r="I38" s="579"/>
      <c r="J38" s="579"/>
      <c r="K38" s="579"/>
      <c r="L38" s="579"/>
      <c r="M38" s="580"/>
    </row>
    <row r="39" spans="1:13">
      <c r="A39" s="581" t="s">
        <v>954</v>
      </c>
      <c r="B39" s="582"/>
      <c r="C39" s="582"/>
      <c r="D39" s="582"/>
      <c r="E39" s="582"/>
      <c r="F39" s="582"/>
      <c r="G39" s="582"/>
      <c r="H39" s="582"/>
      <c r="I39" s="582"/>
      <c r="J39" s="582"/>
      <c r="K39" s="582"/>
      <c r="L39" s="582"/>
      <c r="M39" s="583"/>
    </row>
    <row r="40" spans="1:13" s="572" customFormat="1" ht="3.75" customHeight="1" thickBot="1">
      <c r="A40" s="584"/>
      <c r="B40" s="585"/>
      <c r="C40" s="585"/>
      <c r="D40" s="585"/>
      <c r="E40" s="585"/>
      <c r="F40" s="585"/>
      <c r="G40" s="585"/>
      <c r="H40" s="585"/>
      <c r="I40" s="579"/>
      <c r="J40" s="579"/>
      <c r="K40" s="579"/>
      <c r="L40" s="579"/>
      <c r="M40" s="580"/>
    </row>
    <row r="41" spans="1:13" s="572" customFormat="1" ht="12">
      <c r="A41" s="714" t="s">
        <v>944</v>
      </c>
      <c r="B41" s="715"/>
      <c r="C41" s="715"/>
      <c r="D41" s="715"/>
      <c r="E41" s="715"/>
      <c r="F41" s="715"/>
      <c r="G41" s="715"/>
      <c r="H41" s="734"/>
      <c r="I41" s="586" t="s">
        <v>945</v>
      </c>
      <c r="J41" s="570" t="s">
        <v>946</v>
      </c>
      <c r="K41" s="735" t="s">
        <v>955</v>
      </c>
      <c r="L41" s="734"/>
      <c r="M41" s="571" t="s">
        <v>951</v>
      </c>
    </row>
    <row r="42" spans="1:13" s="572" customFormat="1" ht="12">
      <c r="A42" s="701"/>
      <c r="B42" s="702"/>
      <c r="C42" s="702"/>
      <c r="D42" s="702"/>
      <c r="E42" s="702"/>
      <c r="F42" s="702"/>
      <c r="G42" s="702"/>
      <c r="H42" s="720"/>
      <c r="I42" s="587"/>
      <c r="J42" s="573"/>
      <c r="K42" s="718"/>
      <c r="L42" s="719"/>
      <c r="M42" s="574"/>
    </row>
    <row r="43" spans="1:13" s="572" customFormat="1" thickBot="1">
      <c r="A43" s="710"/>
      <c r="B43" s="711"/>
      <c r="C43" s="711"/>
      <c r="D43" s="711"/>
      <c r="E43" s="711"/>
      <c r="F43" s="711"/>
      <c r="G43" s="711"/>
      <c r="H43" s="721"/>
      <c r="I43" s="588"/>
      <c r="J43" s="589"/>
      <c r="K43" s="712"/>
      <c r="L43" s="713"/>
      <c r="M43" s="590"/>
    </row>
    <row r="44" spans="1:13" s="572" customFormat="1" thickBot="1">
      <c r="A44" s="707" t="s">
        <v>953</v>
      </c>
      <c r="B44" s="708"/>
      <c r="C44" s="708"/>
      <c r="D44" s="708"/>
      <c r="E44" s="708"/>
      <c r="F44" s="708"/>
      <c r="G44" s="708"/>
      <c r="H44" s="708"/>
      <c r="I44" s="708"/>
      <c r="J44" s="708"/>
      <c r="K44" s="708"/>
      <c r="L44" s="709"/>
      <c r="M44" s="577">
        <v>0</v>
      </c>
    </row>
    <row r="45" spans="1:13" s="572" customFormat="1" ht="12">
      <c r="A45" s="591"/>
      <c r="B45" s="579"/>
      <c r="C45" s="579"/>
      <c r="D45" s="579"/>
      <c r="E45" s="579"/>
      <c r="F45" s="579"/>
      <c r="G45" s="579"/>
      <c r="H45" s="579"/>
      <c r="I45" s="579"/>
      <c r="J45" s="579"/>
      <c r="K45" s="579"/>
      <c r="L45" s="579"/>
      <c r="M45" s="580"/>
    </row>
    <row r="46" spans="1:13" s="572" customFormat="1">
      <c r="A46" s="581" t="s">
        <v>956</v>
      </c>
      <c r="B46" s="587"/>
      <c r="C46" s="587"/>
      <c r="D46" s="587"/>
      <c r="E46" s="587"/>
      <c r="F46" s="587"/>
      <c r="G46" s="587"/>
      <c r="H46" s="587"/>
      <c r="I46" s="587"/>
      <c r="J46" s="587"/>
      <c r="K46" s="587"/>
      <c r="L46" s="587"/>
      <c r="M46" s="592"/>
    </row>
    <row r="47" spans="1:13" s="572" customFormat="1" ht="3.75" customHeight="1" thickBot="1">
      <c r="A47" s="591"/>
      <c r="B47" s="579"/>
      <c r="C47" s="579"/>
      <c r="D47" s="579"/>
      <c r="E47" s="579"/>
      <c r="F47" s="579"/>
      <c r="G47" s="579"/>
      <c r="H47" s="579"/>
      <c r="I47" s="579"/>
      <c r="J47" s="579"/>
      <c r="K47" s="579"/>
      <c r="L47" s="579"/>
      <c r="M47" s="580"/>
    </row>
    <row r="48" spans="1:13" s="572" customFormat="1" ht="36" customHeight="1">
      <c r="A48" s="722" t="s">
        <v>957</v>
      </c>
      <c r="B48" s="723"/>
      <c r="C48" s="723"/>
      <c r="D48" s="723"/>
      <c r="E48" s="724"/>
      <c r="F48" s="593"/>
      <c r="G48" s="594" t="s">
        <v>945</v>
      </c>
      <c r="H48" s="595" t="s">
        <v>958</v>
      </c>
      <c r="I48" s="596" t="s">
        <v>2233</v>
      </c>
      <c r="J48" s="595" t="s">
        <v>2234</v>
      </c>
      <c r="K48" s="725" t="s">
        <v>961</v>
      </c>
      <c r="L48" s="724"/>
      <c r="M48" s="597" t="s">
        <v>951</v>
      </c>
    </row>
    <row r="49" spans="1:13" s="572" customFormat="1" ht="12">
      <c r="A49" s="598"/>
      <c r="B49" s="599"/>
      <c r="C49" s="599"/>
      <c r="D49" s="599"/>
      <c r="E49" s="599"/>
      <c r="F49" s="599"/>
      <c r="G49" s="600"/>
      <c r="H49" s="573"/>
      <c r="I49" s="587"/>
      <c r="J49" s="573"/>
      <c r="K49" s="718"/>
      <c r="L49" s="719"/>
      <c r="M49" s="574"/>
    </row>
    <row r="50" spans="1:13" s="572" customFormat="1" thickBot="1">
      <c r="A50" s="601"/>
      <c r="B50" s="602"/>
      <c r="C50" s="602"/>
      <c r="D50" s="602"/>
      <c r="E50" s="602"/>
      <c r="F50" s="602"/>
      <c r="G50" s="603"/>
      <c r="H50" s="575"/>
      <c r="I50" s="585"/>
      <c r="J50" s="575"/>
      <c r="K50" s="712"/>
      <c r="L50" s="713"/>
      <c r="M50" s="576"/>
    </row>
    <row r="51" spans="1:13" s="572" customFormat="1" thickBot="1">
      <c r="A51" s="726" t="s">
        <v>953</v>
      </c>
      <c r="B51" s="727"/>
      <c r="C51" s="727"/>
      <c r="D51" s="727"/>
      <c r="E51" s="727"/>
      <c r="F51" s="727"/>
      <c r="G51" s="727"/>
      <c r="H51" s="727"/>
      <c r="I51" s="727"/>
      <c r="J51" s="727"/>
      <c r="K51" s="727"/>
      <c r="L51" s="728"/>
      <c r="M51" s="604">
        <v>0</v>
      </c>
    </row>
    <row r="52" spans="1:13" s="572" customFormat="1" ht="12">
      <c r="A52" s="591"/>
      <c r="B52" s="579"/>
      <c r="C52" s="579"/>
      <c r="D52" s="579"/>
      <c r="E52" s="579"/>
      <c r="F52" s="579"/>
      <c r="G52" s="579"/>
      <c r="H52" s="579"/>
      <c r="I52" s="579"/>
      <c r="J52" s="579"/>
      <c r="K52" s="579"/>
      <c r="L52" s="579"/>
      <c r="M52" s="580"/>
    </row>
    <row r="53" spans="1:13">
      <c r="A53" s="581" t="s">
        <v>962</v>
      </c>
      <c r="B53" s="582"/>
      <c r="C53" s="582"/>
      <c r="D53" s="582"/>
      <c r="E53" s="582"/>
      <c r="F53" s="582"/>
      <c r="G53" s="582"/>
      <c r="H53" s="582"/>
      <c r="I53" s="582"/>
      <c r="J53" s="582"/>
      <c r="K53" s="582"/>
      <c r="L53" s="582"/>
      <c r="M53" s="583"/>
    </row>
    <row r="54" spans="1:13" s="572" customFormat="1" ht="3.75" customHeight="1" thickBot="1">
      <c r="A54" s="591"/>
      <c r="B54" s="579"/>
      <c r="C54" s="579"/>
      <c r="D54" s="579"/>
      <c r="E54" s="579"/>
      <c r="F54" s="579"/>
      <c r="G54" s="579"/>
      <c r="H54" s="579"/>
      <c r="I54" s="579"/>
      <c r="J54" s="579"/>
      <c r="K54" s="579"/>
      <c r="L54" s="579"/>
      <c r="M54" s="580"/>
    </row>
    <row r="55" spans="1:13" s="572" customFormat="1" ht="25.5" customHeight="1">
      <c r="A55" s="722" t="s">
        <v>944</v>
      </c>
      <c r="B55" s="723"/>
      <c r="C55" s="723"/>
      <c r="D55" s="723"/>
      <c r="E55" s="723"/>
      <c r="F55" s="723"/>
      <c r="G55" s="724"/>
      <c r="H55" s="594" t="s">
        <v>964</v>
      </c>
      <c r="I55" s="596" t="s">
        <v>965</v>
      </c>
      <c r="J55" s="595" t="s">
        <v>966</v>
      </c>
      <c r="K55" s="729" t="s">
        <v>950</v>
      </c>
      <c r="L55" s="730"/>
      <c r="M55" s="605" t="s">
        <v>951</v>
      </c>
    </row>
    <row r="56" spans="1:13" s="572" customFormat="1" ht="12">
      <c r="A56" s="701"/>
      <c r="B56" s="702"/>
      <c r="C56" s="702"/>
      <c r="D56" s="702"/>
      <c r="E56" s="702"/>
      <c r="F56" s="702"/>
      <c r="G56" s="702"/>
      <c r="H56" s="573"/>
      <c r="I56" s="587"/>
      <c r="J56" s="573"/>
      <c r="K56" s="718"/>
      <c r="L56" s="719"/>
      <c r="M56" s="574"/>
    </row>
    <row r="57" spans="1:13" s="572" customFormat="1" thickBot="1">
      <c r="A57" s="710"/>
      <c r="B57" s="711"/>
      <c r="C57" s="711"/>
      <c r="D57" s="711"/>
      <c r="E57" s="711"/>
      <c r="F57" s="711"/>
      <c r="G57" s="711"/>
      <c r="H57" s="575"/>
      <c r="I57" s="585"/>
      <c r="J57" s="575"/>
      <c r="K57" s="712"/>
      <c r="L57" s="713"/>
      <c r="M57" s="576"/>
    </row>
    <row r="58" spans="1:13" s="572" customFormat="1" thickBot="1">
      <c r="A58" s="707" t="s">
        <v>953</v>
      </c>
      <c r="B58" s="708"/>
      <c r="C58" s="708"/>
      <c r="D58" s="708"/>
      <c r="E58" s="708"/>
      <c r="F58" s="708"/>
      <c r="G58" s="708"/>
      <c r="H58" s="708"/>
      <c r="I58" s="708"/>
      <c r="J58" s="708"/>
      <c r="K58" s="708"/>
      <c r="L58" s="709"/>
      <c r="M58" s="577">
        <v>0</v>
      </c>
    </row>
    <row r="59" spans="1:13" s="572" customFormat="1" ht="8.25" customHeight="1" thickBot="1">
      <c r="A59" s="591"/>
      <c r="B59" s="579"/>
      <c r="C59" s="579"/>
      <c r="D59" s="579"/>
      <c r="E59" s="579"/>
      <c r="F59" s="579"/>
      <c r="G59" s="579"/>
      <c r="H59" s="579"/>
      <c r="I59" s="579"/>
      <c r="J59" s="579"/>
      <c r="K59" s="579"/>
      <c r="L59" s="579"/>
      <c r="M59" s="580"/>
    </row>
    <row r="60" spans="1:13" s="572" customFormat="1" thickBot="1">
      <c r="A60" s="707" t="s">
        <v>967</v>
      </c>
      <c r="B60" s="708"/>
      <c r="C60" s="708"/>
      <c r="D60" s="708"/>
      <c r="E60" s="708"/>
      <c r="F60" s="708"/>
      <c r="G60" s="708"/>
      <c r="H60" s="708"/>
      <c r="I60" s="708"/>
      <c r="J60" s="708"/>
      <c r="K60" s="708"/>
      <c r="L60" s="709"/>
      <c r="M60" s="577">
        <v>0</v>
      </c>
    </row>
    <row r="61" spans="1:13" s="572" customFormat="1" ht="9" customHeight="1">
      <c r="A61" s="591"/>
      <c r="B61" s="579"/>
      <c r="C61" s="579"/>
      <c r="D61" s="579"/>
      <c r="E61" s="579"/>
      <c r="F61" s="579"/>
      <c r="G61" s="579"/>
      <c r="H61" s="579"/>
      <c r="I61" s="579"/>
      <c r="J61" s="579"/>
      <c r="K61" s="579"/>
      <c r="L61" s="579"/>
      <c r="M61" s="580"/>
    </row>
    <row r="62" spans="1:13">
      <c r="A62" s="581" t="s">
        <v>968</v>
      </c>
      <c r="B62" s="582"/>
      <c r="C62" s="582"/>
      <c r="D62" s="582"/>
      <c r="E62" s="582"/>
      <c r="F62" s="582"/>
      <c r="G62" s="582"/>
      <c r="H62" s="582"/>
      <c r="I62" s="582"/>
      <c r="J62" s="582"/>
      <c r="K62" s="582"/>
      <c r="L62" s="582"/>
      <c r="M62" s="583"/>
    </row>
    <row r="63" spans="1:13" s="572" customFormat="1" ht="3.75" customHeight="1" thickBot="1">
      <c r="A63" s="591"/>
      <c r="B63" s="579"/>
      <c r="C63" s="579"/>
      <c r="D63" s="579"/>
      <c r="E63" s="579"/>
      <c r="F63" s="579"/>
      <c r="G63" s="579"/>
      <c r="H63" s="579"/>
      <c r="I63" s="579"/>
      <c r="J63" s="579"/>
      <c r="K63" s="579"/>
      <c r="L63" s="579"/>
      <c r="M63" s="580"/>
    </row>
    <row r="64" spans="1:13" s="572" customFormat="1" ht="12">
      <c r="A64" s="714" t="s">
        <v>944</v>
      </c>
      <c r="B64" s="715"/>
      <c r="C64" s="715"/>
      <c r="D64" s="715"/>
      <c r="E64" s="715"/>
      <c r="F64" s="715"/>
      <c r="G64" s="715"/>
      <c r="H64" s="606"/>
      <c r="I64" s="607"/>
      <c r="J64" s="608" t="s">
        <v>970</v>
      </c>
      <c r="K64" s="716" t="s">
        <v>971</v>
      </c>
      <c r="L64" s="717"/>
      <c r="M64" s="609"/>
    </row>
    <row r="65" spans="1:13" s="572" customFormat="1" ht="12">
      <c r="A65" s="701" t="s">
        <v>2235</v>
      </c>
      <c r="B65" s="702"/>
      <c r="C65" s="702"/>
      <c r="D65" s="702"/>
      <c r="E65" s="702"/>
      <c r="F65" s="702"/>
      <c r="G65" s="702"/>
      <c r="H65" s="610"/>
      <c r="I65" s="611"/>
      <c r="J65" s="612"/>
      <c r="K65" s="703"/>
      <c r="L65" s="704"/>
      <c r="M65" s="613"/>
    </row>
    <row r="66" spans="1:13" s="572" customFormat="1" ht="12">
      <c r="A66" s="614" t="s">
        <v>973</v>
      </c>
      <c r="B66" s="615"/>
      <c r="C66" s="615"/>
      <c r="D66" s="615"/>
      <c r="E66" s="615"/>
      <c r="F66" s="615"/>
      <c r="G66" s="615"/>
      <c r="H66" s="610"/>
      <c r="I66" s="611"/>
      <c r="J66" s="612"/>
      <c r="K66" s="703"/>
      <c r="L66" s="704"/>
      <c r="M66" s="613"/>
    </row>
    <row r="67" spans="1:13" s="572" customFormat="1" thickBot="1">
      <c r="A67" s="601" t="s">
        <v>974</v>
      </c>
      <c r="B67" s="602"/>
      <c r="C67" s="602"/>
      <c r="D67" s="602"/>
      <c r="E67" s="602"/>
      <c r="F67" s="602"/>
      <c r="G67" s="602"/>
      <c r="H67" s="616"/>
      <c r="I67" s="617"/>
      <c r="J67" s="612"/>
      <c r="K67" s="705"/>
      <c r="L67" s="706"/>
      <c r="M67" s="613"/>
    </row>
    <row r="68" spans="1:13" s="572" customFormat="1" thickBot="1">
      <c r="A68" s="707" t="s">
        <v>953</v>
      </c>
      <c r="B68" s="708"/>
      <c r="C68" s="708"/>
      <c r="D68" s="708"/>
      <c r="E68" s="708"/>
      <c r="F68" s="708"/>
      <c r="G68" s="708"/>
      <c r="H68" s="708"/>
      <c r="I68" s="708"/>
      <c r="J68" s="708"/>
      <c r="K68" s="708"/>
      <c r="L68" s="709"/>
      <c r="M68" s="577">
        <v>0</v>
      </c>
    </row>
    <row r="69" spans="1:13" s="572" customFormat="1" ht="7.5" customHeight="1" thickBot="1">
      <c r="A69" s="591"/>
      <c r="B69" s="579"/>
      <c r="C69" s="579"/>
      <c r="D69" s="579"/>
      <c r="E69" s="579"/>
      <c r="F69" s="579"/>
      <c r="G69" s="579"/>
      <c r="H69" s="579"/>
      <c r="I69" s="579"/>
      <c r="J69" s="579"/>
      <c r="K69" s="579"/>
      <c r="L69" s="579"/>
      <c r="M69" s="580"/>
    </row>
    <row r="70" spans="1:13" s="572" customFormat="1" thickBot="1">
      <c r="A70" s="707" t="s">
        <v>2236</v>
      </c>
      <c r="B70" s="708"/>
      <c r="C70" s="708"/>
      <c r="D70" s="708"/>
      <c r="E70" s="708"/>
      <c r="F70" s="708"/>
      <c r="G70" s="708"/>
      <c r="H70" s="708"/>
      <c r="I70" s="708"/>
      <c r="J70" s="708"/>
      <c r="K70" s="708"/>
      <c r="L70" s="709"/>
      <c r="M70" s="577">
        <f>ROUND(M60+M68,0)</f>
        <v>0</v>
      </c>
    </row>
    <row r="71" spans="1:13">
      <c r="A71" s="522"/>
      <c r="B71" s="523"/>
      <c r="C71" s="523"/>
      <c r="D71" s="523"/>
      <c r="E71" s="523"/>
      <c r="F71" s="523"/>
      <c r="G71" s="523"/>
      <c r="H71" s="523"/>
      <c r="I71" s="523"/>
      <c r="J71" s="523"/>
      <c r="K71" s="523"/>
      <c r="L71" s="523"/>
      <c r="M71" s="524"/>
    </row>
    <row r="72" spans="1:13">
      <c r="A72" s="553"/>
      <c r="B72" s="488"/>
      <c r="C72" s="488"/>
      <c r="D72" s="488"/>
      <c r="E72" s="488"/>
      <c r="F72" s="488"/>
      <c r="G72" s="488"/>
      <c r="H72" s="488"/>
      <c r="I72" s="488"/>
      <c r="J72" s="488"/>
      <c r="K72" s="488"/>
      <c r="L72" s="488"/>
      <c r="M72" s="530"/>
    </row>
    <row r="73" spans="1:13">
      <c r="A73" s="553"/>
      <c r="B73" s="488"/>
      <c r="C73" s="488"/>
      <c r="D73" s="488"/>
      <c r="E73" s="488"/>
      <c r="F73" s="488"/>
      <c r="G73" s="488"/>
      <c r="H73" s="488"/>
      <c r="I73" s="488"/>
      <c r="J73" s="488"/>
      <c r="K73" s="488"/>
      <c r="L73" s="488"/>
      <c r="M73" s="530"/>
    </row>
    <row r="74" spans="1:13">
      <c r="A74" s="553"/>
      <c r="B74" s="488"/>
      <c r="C74" s="488"/>
      <c r="D74" s="488"/>
      <c r="E74" s="488"/>
      <c r="F74" s="488"/>
      <c r="G74" s="488"/>
      <c r="H74" s="488"/>
      <c r="I74" s="488"/>
      <c r="J74" s="488"/>
      <c r="K74" s="488"/>
      <c r="L74" s="488"/>
      <c r="M74" s="530"/>
    </row>
    <row r="75" spans="1:13" s="572" customFormat="1" ht="12">
      <c r="A75" s="618"/>
      <c r="B75" s="619"/>
      <c r="C75" s="619"/>
      <c r="D75" s="620" t="s">
        <v>976</v>
      </c>
      <c r="E75" s="620"/>
      <c r="F75" s="620"/>
      <c r="G75" s="620"/>
      <c r="H75" s="620"/>
      <c r="I75" s="620"/>
      <c r="J75" s="619"/>
      <c r="K75" s="619"/>
      <c r="L75" s="619"/>
      <c r="M75" s="621"/>
    </row>
    <row r="76" spans="1:13" s="572" customFormat="1" ht="12">
      <c r="A76" s="618"/>
      <c r="B76" s="619"/>
      <c r="C76" s="619"/>
      <c r="D76" s="619" t="s">
        <v>977</v>
      </c>
      <c r="E76" s="619"/>
      <c r="F76" s="619"/>
      <c r="G76" s="619"/>
      <c r="H76" s="619"/>
      <c r="I76" s="619"/>
      <c r="J76" s="619"/>
      <c r="K76" s="619"/>
      <c r="L76" s="619"/>
      <c r="M76" s="621"/>
    </row>
    <row r="77" spans="1:13">
      <c r="A77" s="553"/>
      <c r="B77" s="488"/>
      <c r="C77" s="488"/>
      <c r="D77" s="488" t="s">
        <v>978</v>
      </c>
      <c r="E77" s="488"/>
      <c r="F77" s="488"/>
      <c r="G77" s="488"/>
      <c r="H77" s="488"/>
      <c r="I77" s="488"/>
      <c r="J77" s="488"/>
      <c r="K77" s="488"/>
      <c r="L77" s="488"/>
      <c r="M77" s="530"/>
    </row>
    <row r="78" spans="1:13">
      <c r="A78" s="553"/>
      <c r="B78" s="488"/>
      <c r="C78" s="488"/>
      <c r="D78" s="488" t="s">
        <v>979</v>
      </c>
      <c r="E78" s="488"/>
      <c r="F78" s="488"/>
      <c r="G78" s="488"/>
      <c r="H78" s="488"/>
      <c r="I78" s="488"/>
      <c r="J78" s="488"/>
      <c r="K78" s="488"/>
      <c r="L78" s="488"/>
      <c r="M78" s="530"/>
    </row>
    <row r="79" spans="1:13" ht="13.5" thickBot="1">
      <c r="A79" s="553"/>
      <c r="B79" s="488"/>
      <c r="C79" s="488"/>
      <c r="D79" s="488"/>
      <c r="E79" s="488" t="s">
        <v>980</v>
      </c>
      <c r="F79" s="488"/>
      <c r="G79" s="488"/>
      <c r="H79" s="488"/>
      <c r="I79" s="488"/>
      <c r="J79" s="488"/>
      <c r="K79" s="488"/>
      <c r="L79" s="488"/>
      <c r="M79" s="530"/>
    </row>
    <row r="80" spans="1:13">
      <c r="A80" s="622" t="s">
        <v>2216</v>
      </c>
      <c r="B80" s="623"/>
      <c r="C80" s="623"/>
      <c r="D80" s="623"/>
      <c r="E80" s="623"/>
      <c r="F80" s="623"/>
      <c r="G80" s="623"/>
      <c r="H80" s="623"/>
      <c r="I80" s="623"/>
      <c r="J80" s="623"/>
      <c r="K80" s="623"/>
      <c r="L80" s="623"/>
      <c r="M80" s="624"/>
    </row>
    <row r="81" spans="1:13">
      <c r="A81" s="625"/>
      <c r="B81" s="626"/>
      <c r="C81" s="626"/>
      <c r="D81" s="626"/>
      <c r="E81" s="626"/>
      <c r="F81" s="626"/>
      <c r="G81" s="626"/>
      <c r="H81" s="626"/>
      <c r="I81" s="626"/>
      <c r="J81" s="626"/>
      <c r="K81" s="626"/>
      <c r="L81" s="626"/>
      <c r="M81" s="627"/>
    </row>
    <row r="82" spans="1:13">
      <c r="A82" s="625"/>
      <c r="B82" s="626"/>
      <c r="C82" s="626"/>
      <c r="D82" s="626"/>
      <c r="E82" s="626"/>
      <c r="F82" s="626"/>
      <c r="G82" s="626"/>
      <c r="H82" s="626"/>
      <c r="I82" s="626"/>
      <c r="J82" s="626"/>
      <c r="K82" s="626"/>
      <c r="L82" s="626"/>
      <c r="M82" s="627"/>
    </row>
    <row r="83" spans="1:13">
      <c r="A83" s="625"/>
      <c r="B83" s="626"/>
      <c r="C83" s="626"/>
      <c r="D83" s="626"/>
      <c r="E83" s="626"/>
      <c r="F83" s="626"/>
      <c r="G83" s="626"/>
      <c r="H83" s="626"/>
      <c r="I83" s="626"/>
      <c r="J83" s="626"/>
      <c r="K83" s="626"/>
      <c r="L83" s="626"/>
      <c r="M83" s="627"/>
    </row>
    <row r="84" spans="1:13" ht="13.5" thickBot="1">
      <c r="A84" s="628"/>
      <c r="B84" s="629"/>
      <c r="C84" s="629"/>
      <c r="D84" s="629"/>
      <c r="E84" s="629"/>
      <c r="F84" s="629"/>
      <c r="G84" s="629"/>
      <c r="H84" s="629"/>
      <c r="I84" s="629"/>
      <c r="J84" s="629"/>
      <c r="K84" s="629"/>
      <c r="L84" s="629"/>
      <c r="M84" s="630"/>
    </row>
    <row r="85" spans="1:13">
      <c r="A85" s="631"/>
      <c r="B85" s="632"/>
      <c r="C85" s="632"/>
      <c r="D85" s="632"/>
      <c r="E85" s="632"/>
      <c r="F85" s="632"/>
      <c r="G85" s="632"/>
      <c r="H85" s="632"/>
      <c r="I85" s="632"/>
      <c r="J85" s="632"/>
      <c r="K85" s="632"/>
      <c r="L85" s="632"/>
      <c r="M85" s="633"/>
    </row>
    <row r="86" spans="1:13">
      <c r="A86" s="512" t="s">
        <v>2217</v>
      </c>
      <c r="B86" s="514"/>
      <c r="C86" s="514"/>
      <c r="D86" s="514"/>
      <c r="E86" s="514"/>
      <c r="F86" s="514"/>
      <c r="G86" s="514"/>
      <c r="H86" s="514"/>
      <c r="I86" s="514"/>
      <c r="J86" s="514"/>
      <c r="K86" s="514"/>
      <c r="L86" s="514"/>
      <c r="M86" s="518"/>
    </row>
    <row r="87" spans="1:13" ht="17.25" customHeight="1">
      <c r="A87" s="691" t="s">
        <v>2218</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2219</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34"/>
      <c r="B91" s="635"/>
      <c r="C91" s="635"/>
      <c r="D91" s="635"/>
      <c r="E91" s="635"/>
      <c r="F91" s="635"/>
      <c r="G91" s="635"/>
      <c r="H91" s="635"/>
      <c r="I91" s="635"/>
      <c r="J91" s="635"/>
      <c r="K91" s="635"/>
      <c r="L91" s="635"/>
      <c r="M91" s="636"/>
    </row>
    <row r="92" spans="1:13">
      <c r="A92" s="634"/>
      <c r="B92" s="635"/>
      <c r="C92" s="635"/>
      <c r="D92" s="635"/>
      <c r="E92" s="635"/>
      <c r="F92" s="635"/>
      <c r="G92" s="635"/>
      <c r="H92" s="635"/>
      <c r="I92" s="635"/>
      <c r="J92" s="635"/>
      <c r="K92" s="635"/>
      <c r="L92" s="635"/>
      <c r="M92" s="636"/>
    </row>
    <row r="93" spans="1:13">
      <c r="A93" s="634"/>
      <c r="B93" s="635"/>
      <c r="C93" s="635"/>
      <c r="D93" s="635"/>
      <c r="E93" s="635"/>
      <c r="F93" s="635"/>
      <c r="G93" s="635"/>
      <c r="H93" s="635"/>
      <c r="I93" s="635"/>
      <c r="J93" s="635"/>
      <c r="K93" s="635"/>
      <c r="L93" s="635"/>
      <c r="M93" s="636"/>
    </row>
    <row r="94" spans="1:13">
      <c r="A94" s="512"/>
      <c r="B94" s="514"/>
      <c r="C94" s="514"/>
      <c r="D94" s="514"/>
      <c r="E94" s="514"/>
      <c r="F94" s="514"/>
      <c r="G94" s="514"/>
      <c r="H94" s="514"/>
      <c r="I94" s="514"/>
      <c r="J94" s="514"/>
      <c r="K94" s="514"/>
      <c r="L94" s="514"/>
      <c r="M94" s="518"/>
    </row>
    <row r="95" spans="1:13" s="572" customFormat="1" ht="12">
      <c r="A95" s="618"/>
      <c r="B95" s="619"/>
      <c r="C95" s="619"/>
      <c r="D95" s="619" t="s">
        <v>976</v>
      </c>
      <c r="E95" s="620"/>
      <c r="F95" s="619"/>
      <c r="G95" s="619"/>
      <c r="H95" s="619"/>
      <c r="I95" s="619"/>
      <c r="J95" s="619"/>
      <c r="K95" s="619"/>
      <c r="L95" s="619"/>
      <c r="M95" s="621"/>
    </row>
    <row r="96" spans="1:13" s="572" customFormat="1" ht="12">
      <c r="A96" s="618"/>
      <c r="B96" s="619"/>
      <c r="C96" s="619"/>
      <c r="D96" s="637" t="s">
        <v>977</v>
      </c>
      <c r="E96" s="619"/>
      <c r="F96" s="619"/>
      <c r="G96" s="637"/>
      <c r="H96" s="637"/>
      <c r="I96" s="637"/>
      <c r="J96" s="619"/>
      <c r="K96" s="619"/>
      <c r="L96" s="619"/>
      <c r="M96" s="621"/>
    </row>
    <row r="97" spans="1:13">
      <c r="A97" s="553"/>
      <c r="B97" s="488"/>
      <c r="C97" s="488"/>
      <c r="D97" s="638" t="s">
        <v>981</v>
      </c>
      <c r="E97" s="488"/>
      <c r="F97" s="488"/>
      <c r="G97" s="638"/>
      <c r="H97" s="638"/>
      <c r="I97" s="638"/>
      <c r="J97" s="488"/>
      <c r="K97" s="488"/>
      <c r="L97" s="488"/>
      <c r="M97" s="530"/>
    </row>
    <row r="98" spans="1:13">
      <c r="A98" s="639"/>
      <c r="B98" s="514"/>
      <c r="C98" s="514"/>
      <c r="D98" s="488" t="s">
        <v>979</v>
      </c>
      <c r="E98" s="488"/>
      <c r="F98" s="488"/>
      <c r="G98" s="488"/>
      <c r="H98" s="488"/>
      <c r="I98" s="488"/>
      <c r="J98" s="514"/>
      <c r="K98" s="514"/>
      <c r="L98" s="514"/>
      <c r="M98" s="518"/>
    </row>
    <row r="99" spans="1:13" ht="13.5" customHeight="1">
      <c r="A99" s="639"/>
      <c r="B99" s="514"/>
      <c r="C99" s="514"/>
      <c r="D99" s="514"/>
      <c r="E99" s="488"/>
      <c r="F99" s="488"/>
      <c r="G99" s="488"/>
      <c r="H99" s="488"/>
      <c r="I99" s="488"/>
      <c r="J99" s="514"/>
      <c r="K99" s="514"/>
      <c r="L99" s="514"/>
      <c r="M99" s="518"/>
    </row>
    <row r="100" spans="1:13">
      <c r="A100" s="640" t="s">
        <v>2220</v>
      </c>
      <c r="B100" s="641"/>
      <c r="C100" s="641"/>
      <c r="D100" s="488"/>
      <c r="E100" s="488"/>
      <c r="F100" s="488"/>
      <c r="G100" s="488"/>
      <c r="H100" s="488"/>
      <c r="I100" s="697"/>
      <c r="J100" s="697"/>
      <c r="K100" s="697"/>
      <c r="L100" s="697"/>
      <c r="M100" s="698"/>
    </row>
    <row r="101" spans="1:13" ht="13.5" thickBot="1">
      <c r="A101" s="642" t="s">
        <v>2221</v>
      </c>
      <c r="B101" s="643"/>
      <c r="C101" s="643"/>
      <c r="D101" s="644"/>
      <c r="E101" s="644"/>
      <c r="F101" s="644"/>
      <c r="G101" s="644"/>
      <c r="H101" s="644"/>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7.2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5.25">
      <c r="B10" s="901" t="s">
        <v>2205</v>
      </c>
      <c r="C10" s="902"/>
      <c r="D10" s="902"/>
      <c r="E10" s="902"/>
      <c r="F10" s="357" t="s">
        <v>2206</v>
      </c>
      <c r="G10" s="79"/>
      <c r="H10" s="358"/>
      <c r="I10" s="903" t="s">
        <v>2207</v>
      </c>
      <c r="J10" s="903"/>
      <c r="K10" s="359"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69"/>
      <c r="E12" s="369"/>
      <c r="F12" s="369"/>
      <c r="G12" s="369"/>
      <c r="H12" s="368"/>
      <c r="I12" s="369"/>
      <c r="J12" s="368"/>
      <c r="K12" s="369"/>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25"/>
      <c r="E25" s="325"/>
      <c r="F25" s="904" t="s">
        <v>2222</v>
      </c>
      <c r="G25" s="905"/>
      <c r="H25" s="905"/>
      <c r="I25" s="325" t="s">
        <v>2203</v>
      </c>
      <c r="J25" s="325" t="s">
        <v>2204</v>
      </c>
      <c r="K25" s="263"/>
      <c r="L25" s="325"/>
      <c r="M25" s="325"/>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176" t="s">
        <v>983</v>
      </c>
      <c r="C31" s="81" t="s">
        <v>1220</v>
      </c>
      <c r="D31" s="82"/>
      <c r="E31" s="82"/>
      <c r="F31" s="82"/>
      <c r="G31" s="82"/>
      <c r="H31" s="82"/>
      <c r="I31" s="82"/>
      <c r="J31" s="83"/>
      <c r="K31" s="307"/>
      <c r="L31" s="305" t="s">
        <v>984</v>
      </c>
      <c r="M31" s="202"/>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VLOOKUP(A36,EQUIPOS!A6:D161,4,FALSE)</f>
        <v>315150.9493813517</v>
      </c>
      <c r="L36" s="269"/>
      <c r="M36" s="270">
        <v>0.15</v>
      </c>
      <c r="N36" s="271">
        <f>K36/M36</f>
        <v>2101006.3292090115</v>
      </c>
    </row>
    <row r="37" spans="1:14">
      <c r="A37" t="s">
        <v>150</v>
      </c>
      <c r="B37" s="836" t="str">
        <f>VLOOKUP(A37,EQUIPOS!A7:D154,3,FALSE)</f>
        <v>Cargador : Potencia en el volante 125 hp, Clasificación de RPM del motor 2300.</v>
      </c>
      <c r="C37" s="837"/>
      <c r="D37" s="837"/>
      <c r="E37" s="837"/>
      <c r="F37" s="837"/>
      <c r="G37" s="837"/>
      <c r="H37" s="838"/>
      <c r="I37" s="266"/>
      <c r="J37" s="267"/>
      <c r="K37" s="268">
        <f>VLOOKUP(A37,EQUIPOS!A7:D162,4,FALSE)</f>
        <v>284819.49982077064</v>
      </c>
      <c r="L37" s="269"/>
      <c r="M37" s="270">
        <v>0.15</v>
      </c>
      <c r="N37" s="271">
        <f>K37/M37</f>
        <v>1898796.6654718043</v>
      </c>
    </row>
    <row r="38" spans="1:14">
      <c r="A38" t="s">
        <v>273</v>
      </c>
      <c r="B38" s="836" t="str">
        <f>VLOOKUP(A38,EQUIPOS!A8:D154,3,FALSE)</f>
        <v>Motosierra, 93.6 cm3 - 7.1 HP, 45-90 cm - 7.9 kg</v>
      </c>
      <c r="C38" s="837"/>
      <c r="D38" s="837"/>
      <c r="E38" s="837"/>
      <c r="F38" s="837"/>
      <c r="G38" s="837"/>
      <c r="H38" s="838"/>
      <c r="I38" s="266"/>
      <c r="J38" s="267"/>
      <c r="K38" s="268">
        <f>VLOOKUP(A38,EQUIPOS!A8:D163,4,FALSE)</f>
        <v>14518.717737135799</v>
      </c>
      <c r="L38" s="269"/>
      <c r="M38" s="270">
        <v>0.15</v>
      </c>
      <c r="N38" s="272">
        <f>K38/M38</f>
        <v>96791.451580905326</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9021.8333333333339</v>
      </c>
    </row>
    <row r="43" spans="1:14" ht="15.75" thickBot="1">
      <c r="B43" s="823" t="s">
        <v>953</v>
      </c>
      <c r="C43" s="824"/>
      <c r="D43" s="824"/>
      <c r="E43" s="824"/>
      <c r="F43" s="824"/>
      <c r="G43" s="824"/>
      <c r="H43" s="824"/>
      <c r="I43" s="824"/>
      <c r="J43" s="824"/>
      <c r="K43" s="824"/>
      <c r="L43" s="824"/>
      <c r="M43" s="825"/>
      <c r="N43" s="99">
        <f>SUM(N36:N42)</f>
        <v>4105616.2795950547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7" t="s">
        <v>957</v>
      </c>
      <c r="C58" s="798"/>
      <c r="D58" s="798"/>
      <c r="E58" s="798"/>
      <c r="F58" s="798"/>
      <c r="G58" s="799"/>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35</v>
      </c>
      <c r="J59" s="285">
        <v>1</v>
      </c>
      <c r="K59" s="278">
        <f>I59*J59</f>
        <v>35</v>
      </c>
      <c r="L59" s="827">
        <v>983.54</v>
      </c>
      <c r="M59" s="828"/>
      <c r="N59" s="286">
        <f>K59*L59</f>
        <v>34423.9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48"/>
      <c r="J64" s="48"/>
      <c r="K64" s="48"/>
      <c r="L64" s="812"/>
      <c r="M64" s="813"/>
      <c r="N64" s="295"/>
    </row>
    <row r="65" spans="1:15" ht="15.75" thickBot="1">
      <c r="B65" s="829" t="s">
        <v>953</v>
      </c>
      <c r="C65" s="830"/>
      <c r="D65" s="830"/>
      <c r="E65" s="830"/>
      <c r="F65" s="830"/>
      <c r="G65" s="830"/>
      <c r="H65" s="830"/>
      <c r="I65" s="830"/>
      <c r="J65" s="830"/>
      <c r="K65" s="830"/>
      <c r="L65" s="830"/>
      <c r="M65" s="831"/>
      <c r="N65" s="300">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295">
        <f>K70/M70</f>
        <v>180436.66666666669</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48"/>
      <c r="J75" s="48"/>
      <c r="K75" s="48"/>
      <c r="L75" s="812"/>
      <c r="M75" s="813"/>
      <c r="N75" s="295"/>
    </row>
    <row r="76" spans="1:15" ht="15.75" thickBot="1">
      <c r="B76" s="823" t="s">
        <v>953</v>
      </c>
      <c r="C76" s="824"/>
      <c r="D76" s="824"/>
      <c r="E76" s="824"/>
      <c r="F76" s="824"/>
      <c r="G76" s="824"/>
      <c r="H76" s="824"/>
      <c r="I76" s="830"/>
      <c r="J76" s="830"/>
      <c r="K76" s="830"/>
      <c r="L76" s="830"/>
      <c r="M76" s="831"/>
      <c r="N76" s="300">
        <f>N70+N71+N72+N73+N74</f>
        <v>180436.66666666669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4320476.8462617211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864095.36925234424</v>
      </c>
      <c r="M83" s="858"/>
      <c r="N83" s="51"/>
    </row>
    <row r="84" spans="1:14">
      <c r="B84" s="89" t="s">
        <v>973</v>
      </c>
      <c r="C84" s="90"/>
      <c r="D84" s="90"/>
      <c r="E84" s="90"/>
      <c r="F84" s="90"/>
      <c r="G84" s="90"/>
      <c r="H84" s="90"/>
      <c r="I84" s="87"/>
      <c r="J84" s="88"/>
      <c r="K84" s="303">
        <v>0.05</v>
      </c>
      <c r="L84" s="857">
        <f>N78*K84</f>
        <v>216023.84231308606</v>
      </c>
      <c r="M84" s="858"/>
      <c r="N84" s="51"/>
    </row>
    <row r="85" spans="1:14" ht="15.75" thickBot="1">
      <c r="B85" s="91" t="s">
        <v>974</v>
      </c>
      <c r="C85" s="92"/>
      <c r="D85" s="92"/>
      <c r="E85" s="92"/>
      <c r="F85" s="92"/>
      <c r="G85" s="92"/>
      <c r="H85" s="92"/>
      <c r="I85" s="93"/>
      <c r="J85" s="94"/>
      <c r="K85" s="304">
        <v>0.05</v>
      </c>
      <c r="L85" s="859">
        <f>N78*K85</f>
        <v>216023.84231308606</v>
      </c>
      <c r="M85" s="860"/>
      <c r="N85" s="51"/>
    </row>
    <row r="86" spans="1:14" ht="15.75" thickBot="1">
      <c r="B86" s="823" t="s">
        <v>953</v>
      </c>
      <c r="C86" s="824"/>
      <c r="D86" s="824"/>
      <c r="E86" s="824"/>
      <c r="F86" s="824"/>
      <c r="G86" s="824"/>
      <c r="H86" s="824"/>
      <c r="I86" s="824"/>
      <c r="J86" s="824"/>
      <c r="K86" s="824"/>
      <c r="L86" s="824"/>
      <c r="M86" s="825"/>
      <c r="N86" s="52">
        <f>L83+L84+L85</f>
        <v>1296143.0538785164</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7">
        <f>N78+N86</f>
        <v>5616619.9001402371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1" t="s">
        <v>2205</v>
      </c>
      <c r="C10" s="902"/>
      <c r="D10" s="902"/>
      <c r="E10" s="902"/>
      <c r="F10" s="390" t="s">
        <v>2206</v>
      </c>
      <c r="G10" s="79"/>
      <c r="H10" s="358"/>
      <c r="I10" s="903" t="s">
        <v>2207</v>
      </c>
      <c r="J10" s="903"/>
      <c r="K10" s="391"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985</v>
      </c>
      <c r="C31" s="81" t="s">
        <v>1169</v>
      </c>
      <c r="D31" s="82"/>
      <c r="E31" s="82"/>
      <c r="F31" s="82"/>
      <c r="G31" s="82"/>
      <c r="H31" s="82"/>
      <c r="I31" s="82"/>
      <c r="J31" s="83"/>
      <c r="K31" s="307"/>
      <c r="L31" s="305" t="s">
        <v>984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249</v>
      </c>
      <c r="B36" s="836" t="str">
        <f>VLOOKUP(A36,EQUIPOS!A6:D154,3,FALSE)</f>
        <v>Guadañadora, Cilindraje 41.5 cm3, Longitud del mango 1450 mm, Peso 7.4 kg</v>
      </c>
      <c r="C36" s="837"/>
      <c r="D36" s="837"/>
      <c r="E36" s="837"/>
      <c r="F36" s="837"/>
      <c r="G36" s="837"/>
      <c r="H36" s="838"/>
      <c r="I36" s="266"/>
      <c r="J36" s="267"/>
      <c r="K36" s="268">
        <f>VLOOKUP(A36,EQUIPOS!A6:D161,4,FALSE)</f>
        <v>15736.919406926261</v>
      </c>
      <c r="L36" s="269"/>
      <c r="M36" s="270">
        <v>0.36</v>
      </c>
      <c r="N36" s="271">
        <f>K36/M36</f>
        <v>43713.665019239619</v>
      </c>
    </row>
    <row r="37" spans="1:14">
      <c r="A37" t="s">
        <v>273</v>
      </c>
      <c r="B37" s="836" t="str">
        <f>VLOOKUP(A37,EQUIPOS!A7:D154,3,FALSE)</f>
        <v>Motosierra, 93.6 cm3 - 7.1 HP, 45-90 cm - 7.9 kg</v>
      </c>
      <c r="C37" s="837"/>
      <c r="D37" s="837"/>
      <c r="E37" s="837"/>
      <c r="F37" s="837"/>
      <c r="G37" s="837"/>
      <c r="H37" s="838"/>
      <c r="I37" s="266"/>
      <c r="J37" s="267"/>
      <c r="K37" s="268">
        <f>VLOOKUP(A37,EQUIPOS!A7:D162,4,FALSE)</f>
        <v>14518.717737135799</v>
      </c>
      <c r="L37" s="269"/>
      <c r="M37" s="270">
        <v>0.10299999999999999</v>
      </c>
      <c r="N37" s="271">
        <f>K37/M37</f>
        <v>140958.42463238642</v>
      </c>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1879.5486111111113</v>
      </c>
    </row>
    <row r="43" spans="1:14" ht="15.75" thickBot="1">
      <c r="B43" s="823" t="s">
        <v>953</v>
      </c>
      <c r="C43" s="824"/>
      <c r="D43" s="824"/>
      <c r="E43" s="824"/>
      <c r="F43" s="824"/>
      <c r="G43" s="824"/>
      <c r="H43" s="824"/>
      <c r="I43" s="824"/>
      <c r="J43" s="824"/>
      <c r="K43" s="824"/>
      <c r="L43" s="824"/>
      <c r="M43" s="825"/>
      <c r="N43" s="99">
        <f>SUM(N36:N42)</f>
        <v>186551.63826273716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1221</v>
      </c>
      <c r="B59" s="46" t="str">
        <f>VLOOKUP(A59,TRANSPORTE!A5:D94,3,FALSE)</f>
        <v>Transporte de material desmontado</v>
      </c>
      <c r="C59" s="316"/>
      <c r="D59" s="316"/>
      <c r="E59" s="316"/>
      <c r="F59" s="316"/>
      <c r="G59" s="316"/>
      <c r="H59" s="310" t="str">
        <f>VLOOKUP(A59,TRANSPORTE!A6:D120,2,FALSE)</f>
        <v>tkm</v>
      </c>
      <c r="I59" s="278">
        <v>50</v>
      </c>
      <c r="J59" s="285">
        <v>1</v>
      </c>
      <c r="K59" s="278">
        <f>I59*J59</f>
        <v>50</v>
      </c>
      <c r="L59" s="827">
        <f>'900.2'!N78</f>
        <v>1823.1873104706299</v>
      </c>
      <c r="M59" s="828"/>
      <c r="N59" s="286">
        <f>K59*L59</f>
        <v>91159.365523531495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91159.365523531495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2.88</v>
      </c>
      <c r="N70" s="295">
        <f>K70/M70</f>
        <v>37590.972222222226</v>
      </c>
      <c r="O70" s="106"/>
    </row>
    <row r="71" spans="1:15">
      <c r="B71" s="49"/>
      <c r="C71" s="47"/>
      <c r="D71" s="47"/>
      <c r="E71" s="47"/>
      <c r="F71" s="47"/>
      <c r="G71" s="47"/>
      <c r="H71" s="47"/>
      <c r="I71" s="278"/>
      <c r="J71" s="296"/>
      <c r="K71" s="297"/>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37590.972222222226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315301.97600849089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63060.395201698178</v>
      </c>
      <c r="M83" s="858"/>
      <c r="N83" s="51"/>
    </row>
    <row r="84" spans="1:14">
      <c r="B84" s="89" t="s">
        <v>973</v>
      </c>
      <c r="C84" s="90"/>
      <c r="D84" s="90"/>
      <c r="E84" s="90"/>
      <c r="F84" s="90"/>
      <c r="G84" s="90"/>
      <c r="H84" s="90"/>
      <c r="I84" s="87"/>
      <c r="J84" s="88"/>
      <c r="K84" s="303">
        <v>0.05</v>
      </c>
      <c r="L84" s="857">
        <f>N78*K84</f>
        <v>15765.098800424545</v>
      </c>
      <c r="M84" s="858"/>
      <c r="N84" s="51"/>
    </row>
    <row r="85" spans="1:14" ht="15.75" thickBot="1">
      <c r="B85" s="91" t="s">
        <v>974</v>
      </c>
      <c r="C85" s="92"/>
      <c r="D85" s="92"/>
      <c r="E85" s="92"/>
      <c r="F85" s="92"/>
      <c r="G85" s="92"/>
      <c r="H85" s="92"/>
      <c r="I85" s="93"/>
      <c r="J85" s="94"/>
      <c r="K85" s="304">
        <v>0.05</v>
      </c>
      <c r="L85" s="859">
        <f>N78*K85</f>
        <v>15765.098800424545</v>
      </c>
      <c r="M85" s="860"/>
      <c r="N85" s="51"/>
    </row>
    <row r="86" spans="1:14" ht="15.75" thickBot="1">
      <c r="B86" s="823" t="s">
        <v>953</v>
      </c>
      <c r="C86" s="824"/>
      <c r="D86" s="824"/>
      <c r="E86" s="824"/>
      <c r="F86" s="824"/>
      <c r="G86" s="824"/>
      <c r="H86" s="824"/>
      <c r="I86" s="824"/>
      <c r="J86" s="824"/>
      <c r="K86" s="824"/>
      <c r="L86" s="824"/>
      <c r="M86" s="825"/>
      <c r="N86" s="52">
        <f>L83+L84+L85</f>
        <v>94590.592802547268</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187">
        <f>N78+N86</f>
        <v>409892.56881103816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9.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986</v>
      </c>
      <c r="C31" s="81" t="s">
        <v>1170</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284819.49982077064</v>
      </c>
      <c r="L36" s="269"/>
      <c r="M36" s="270">
        <v>2.375</v>
      </c>
      <c r="N36" s="271">
        <f>K36/M36</f>
        <v>119923.999924535</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2.375</v>
      </c>
      <c r="N37" s="271">
        <f>K37/M37</f>
        <v>91697.164655594519</v>
      </c>
    </row>
    <row r="38" spans="1:14">
      <c r="A38" t="s">
        <v>195</v>
      </c>
      <c r="B38" s="836" t="str">
        <f>VLOOKUP(A38,EQUIPOS!A7:D154,3,FALSE)</f>
        <v xml:space="preserve">Equipo de oxicorte, Capacidad de corte: hasta 6´´ (152mm) </v>
      </c>
      <c r="C38" s="837"/>
      <c r="D38" s="837"/>
      <c r="E38" s="837"/>
      <c r="F38" s="837"/>
      <c r="G38" s="837"/>
      <c r="H38" s="838"/>
      <c r="I38" s="266"/>
      <c r="J38" s="267"/>
      <c r="K38" s="268">
        <f>VLOOKUP(A38,EQUIPOS!A7:D162,4,FALSE)</f>
        <v>40110.120830353844</v>
      </c>
      <c r="L38" s="269"/>
      <c r="M38" s="270">
        <v>2.375</v>
      </c>
      <c r="N38" s="272">
        <f>K38/M38</f>
        <v>16888.471928570041</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1416.2065453389896</v>
      </c>
    </row>
    <row r="43" spans="1:14" ht="15.75" thickBot="1">
      <c r="B43" s="823" t="s">
        <v>953</v>
      </c>
      <c r="C43" s="824"/>
      <c r="D43" s="824"/>
      <c r="E43" s="824"/>
      <c r="F43" s="824"/>
      <c r="G43" s="824"/>
      <c r="H43" s="824"/>
      <c r="I43" s="824"/>
      <c r="J43" s="824"/>
      <c r="K43" s="824"/>
      <c r="L43" s="824"/>
      <c r="M43" s="825"/>
      <c r="N43" s="99">
        <f>SUM(N36:N42)</f>
        <v>229925.84305403856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1823.1873104706299</v>
      </c>
      <c r="M59" s="828"/>
      <c r="N59" s="286">
        <f>K59*L59</f>
        <v>1823.1873104706299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1823.1873104706299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OBRA'!A8:D68,3,FALSE)</f>
        <v>Oficial</v>
      </c>
      <c r="C71" s="47"/>
      <c r="D71" s="47"/>
      <c r="E71" s="47"/>
      <c r="F71" s="47"/>
      <c r="G71" s="47"/>
      <c r="H71" s="47"/>
      <c r="I71" s="291">
        <f>K71/J71*100</f>
        <v>57668.23979157189</v>
      </c>
      <c r="J71" s="292">
        <v>185</v>
      </c>
      <c r="K71" s="297">
        <f>VLOOKUP(A71,'MANO DE OBRA'!A8:D99,4,FALSE)</f>
        <v>106686.24361440798</v>
      </c>
      <c r="L71" s="50"/>
      <c r="M71" s="294">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181">
        <f>N43+N54+N65+N76</f>
        <v>245911.09581789907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49182.219163579815</v>
      </c>
      <c r="M83" s="858"/>
      <c r="N83" s="51"/>
    </row>
    <row r="84" spans="1:14">
      <c r="B84" s="89" t="s">
        <v>973</v>
      </c>
      <c r="C84" s="90"/>
      <c r="D84" s="90"/>
      <c r="E84" s="90"/>
      <c r="F84" s="90"/>
      <c r="G84" s="90"/>
      <c r="H84" s="90"/>
      <c r="I84" s="87"/>
      <c r="J84" s="88"/>
      <c r="K84" s="303">
        <v>0.05</v>
      </c>
      <c r="L84" s="857">
        <f>N78*K84</f>
        <v>12295.554790894954</v>
      </c>
      <c r="M84" s="858"/>
      <c r="N84" s="51"/>
    </row>
    <row r="85" spans="1:14" ht="15.75" thickBot="1">
      <c r="B85" s="91" t="s">
        <v>974</v>
      </c>
      <c r="C85" s="92"/>
      <c r="D85" s="92"/>
      <c r="E85" s="92"/>
      <c r="F85" s="92"/>
      <c r="G85" s="92"/>
      <c r="H85" s="92"/>
      <c r="I85" s="93"/>
      <c r="J85" s="94"/>
      <c r="K85" s="304">
        <v>0.05</v>
      </c>
      <c r="L85" s="859">
        <f>N78*K85</f>
        <v>12295.554790894954</v>
      </c>
      <c r="M85" s="860"/>
      <c r="N85" s="51"/>
    </row>
    <row r="86" spans="1:14" ht="15.75" thickBot="1">
      <c r="B86" s="823" t="s">
        <v>953</v>
      </c>
      <c r="C86" s="824"/>
      <c r="D86" s="824"/>
      <c r="E86" s="824"/>
      <c r="F86" s="824"/>
      <c r="G86" s="824"/>
      <c r="H86" s="824"/>
      <c r="I86" s="824"/>
      <c r="J86" s="824"/>
      <c r="K86" s="824"/>
      <c r="L86" s="824"/>
      <c r="M86" s="825"/>
      <c r="N86" s="52">
        <f>L83+L84+L85</f>
        <v>73773.328745369727</v>
      </c>
    </row>
    <row r="87" spans="1:14" ht="15.75" thickBot="1">
      <c r="B87" s="33"/>
      <c r="C87" s="34"/>
      <c r="D87" s="34"/>
      <c r="E87" s="34"/>
      <c r="F87" s="34"/>
      <c r="G87" s="34"/>
      <c r="H87" s="34"/>
      <c r="I87" s="34"/>
      <c r="J87" s="34"/>
      <c r="K87" s="34"/>
      <c r="L87" s="34"/>
      <c r="M87" s="34"/>
      <c r="N87" s="35"/>
    </row>
    <row r="88" spans="1:14" ht="15.75" thickBot="1">
      <c r="A88" t="s">
        <v>2015</v>
      </c>
      <c r="B88" s="823" t="s">
        <v>975</v>
      </c>
      <c r="C88" s="824"/>
      <c r="D88" s="824"/>
      <c r="E88" s="824"/>
      <c r="F88" s="824"/>
      <c r="G88" s="824"/>
      <c r="H88" s="824"/>
      <c r="I88" s="824"/>
      <c r="J88" s="824"/>
      <c r="K88" s="824"/>
      <c r="L88" s="824"/>
      <c r="M88" s="825"/>
      <c r="N88" s="52">
        <f>N78+N86</f>
        <v>319684.42456326878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9.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1" t="s">
        <v>2205</v>
      </c>
      <c r="C10" s="902"/>
      <c r="D10" s="902"/>
      <c r="E10" s="902"/>
      <c r="F10" s="390" t="s">
        <v>2206</v>
      </c>
      <c r="G10" s="79"/>
      <c r="H10" s="358"/>
      <c r="I10" s="903" t="s">
        <v>2207</v>
      </c>
      <c r="J10" s="903"/>
      <c r="K10" s="391"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988</v>
      </c>
      <c r="C31" s="81" t="s">
        <v>1171</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6"/>
      <c r="J36" s="267"/>
      <c r="K36" s="268">
        <f>VLOOKUP(A36,EQUIPOS!A6:D161,4,FALSE)</f>
        <v>356024.37477596331</v>
      </c>
      <c r="L36" s="269"/>
      <c r="M36" s="270">
        <v>2.5</v>
      </c>
      <c r="N36" s="271">
        <f>K36/M36</f>
        <v>142409.74991038532</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2.5</v>
      </c>
      <c r="N37" s="271">
        <f>K37/M37</f>
        <v>87112.3064228148</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40110.120830353844</v>
      </c>
      <c r="L38" s="269"/>
      <c r="M38" s="270">
        <v>2.5</v>
      </c>
      <c r="N38" s="271">
        <f>K38/M38</f>
        <v>16044.048332141538</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269.07924361440797</v>
      </c>
    </row>
    <row r="43" spans="1:14" ht="15.75" thickBot="1">
      <c r="B43" s="823" t="s">
        <v>953</v>
      </c>
      <c r="C43" s="824"/>
      <c r="D43" s="824"/>
      <c r="E43" s="824"/>
      <c r="F43" s="824"/>
      <c r="G43" s="824"/>
      <c r="H43" s="824"/>
      <c r="I43" s="824"/>
      <c r="J43" s="824"/>
      <c r="K43" s="824"/>
      <c r="L43" s="824"/>
      <c r="M43" s="825"/>
      <c r="N43" s="99">
        <f>SUM(N36:N42)</f>
        <v>245835.18390895607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1823.1873104706299</v>
      </c>
      <c r="M59" s="828"/>
      <c r="N59" s="286">
        <f>K59*L59</f>
        <v>1823.1873104706299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1823.1873104706299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261112.33340014709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52222.466680029422</v>
      </c>
      <c r="M83" s="858"/>
      <c r="N83" s="51"/>
    </row>
    <row r="84" spans="1:14">
      <c r="B84" s="89" t="s">
        <v>973</v>
      </c>
      <c r="C84" s="90"/>
      <c r="D84" s="90"/>
      <c r="E84" s="90"/>
      <c r="F84" s="90"/>
      <c r="G84" s="90"/>
      <c r="H84" s="90"/>
      <c r="I84" s="87"/>
      <c r="J84" s="88"/>
      <c r="K84" s="303">
        <v>0.05</v>
      </c>
      <c r="L84" s="857">
        <f>N78*K84</f>
        <v>13055.616670007355</v>
      </c>
      <c r="M84" s="858"/>
      <c r="N84" s="51"/>
    </row>
    <row r="85" spans="1:14" ht="15.75" thickBot="1">
      <c r="B85" s="91" t="s">
        <v>974</v>
      </c>
      <c r="C85" s="92"/>
      <c r="D85" s="92"/>
      <c r="E85" s="92"/>
      <c r="F85" s="92"/>
      <c r="G85" s="92"/>
      <c r="H85" s="92"/>
      <c r="I85" s="93"/>
      <c r="J85" s="94"/>
      <c r="K85" s="304">
        <v>0.05</v>
      </c>
      <c r="L85" s="859">
        <f>N78*K85</f>
        <v>13055.616670007355</v>
      </c>
      <c r="M85" s="860"/>
      <c r="N85" s="51"/>
    </row>
    <row r="86" spans="1:14" ht="15.75" thickBot="1">
      <c r="B86" s="823" t="s">
        <v>953</v>
      </c>
      <c r="C86" s="824"/>
      <c r="D86" s="824"/>
      <c r="E86" s="824"/>
      <c r="F86" s="824"/>
      <c r="G86" s="824"/>
      <c r="H86" s="824"/>
      <c r="I86" s="824"/>
      <c r="J86" s="824"/>
      <c r="K86" s="824"/>
      <c r="L86" s="824"/>
      <c r="M86" s="825"/>
      <c r="N86" s="52">
        <f>L83+L84+L85</f>
        <v>78333.700020044125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339446.0334201912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7"/>
      <c r="C1" s="882"/>
      <c r="D1" s="883"/>
      <c r="E1" s="883"/>
      <c r="F1" s="883"/>
      <c r="G1" s="883"/>
      <c r="H1" s="883"/>
      <c r="I1" s="883"/>
      <c r="J1" s="884"/>
      <c r="K1" s="885" t="s">
        <v>933</v>
      </c>
      <c r="L1" s="887" t="s">
        <v>2198</v>
      </c>
      <c r="M1" s="888"/>
      <c r="N1" s="889"/>
    </row>
    <row r="2" spans="2:14">
      <c r="B2" s="868"/>
      <c r="C2" s="879" t="s">
        <v>934</v>
      </c>
      <c r="D2" s="880"/>
      <c r="E2" s="880"/>
      <c r="F2" s="880"/>
      <c r="G2" s="880"/>
      <c r="H2" s="880"/>
      <c r="I2" s="880"/>
      <c r="J2" s="881"/>
      <c r="K2" s="886"/>
      <c r="L2" s="890"/>
      <c r="M2" s="891"/>
      <c r="N2" s="892"/>
    </row>
    <row r="3" spans="2:14">
      <c r="B3" s="868"/>
      <c r="C3" s="879" t="s">
        <v>2199</v>
      </c>
      <c r="D3" s="880"/>
      <c r="E3" s="880"/>
      <c r="F3" s="880"/>
      <c r="G3" s="880"/>
      <c r="H3" s="880"/>
      <c r="I3" s="880"/>
      <c r="J3" s="881"/>
      <c r="K3" s="870" t="s">
        <v>935</v>
      </c>
      <c r="L3" s="895">
        <v>1</v>
      </c>
      <c r="M3" s="896"/>
      <c r="N3" s="897"/>
    </row>
    <row r="4" spans="2:14">
      <c r="B4" s="868"/>
      <c r="C4" s="879" t="s">
        <v>2200</v>
      </c>
      <c r="D4" s="880"/>
      <c r="E4" s="880"/>
      <c r="F4" s="880"/>
      <c r="G4" s="880"/>
      <c r="H4" s="880"/>
      <c r="I4" s="880"/>
      <c r="J4" s="881"/>
      <c r="K4" s="893"/>
      <c r="L4" s="898"/>
      <c r="M4" s="899"/>
      <c r="N4" s="900"/>
    </row>
    <row r="5" spans="2:14">
      <c r="B5" s="868"/>
      <c r="C5" s="879" t="s">
        <v>2201</v>
      </c>
      <c r="D5" s="880"/>
      <c r="E5" s="880"/>
      <c r="F5" s="880"/>
      <c r="G5" s="880"/>
      <c r="H5" s="880"/>
      <c r="I5" s="880"/>
      <c r="J5" s="881"/>
      <c r="K5" s="870" t="s">
        <v>936</v>
      </c>
      <c r="L5" s="872"/>
      <c r="M5" s="872" t="s">
        <v>937</v>
      </c>
      <c r="N5" s="874"/>
    </row>
    <row r="6" spans="2:14" ht="15.75" thickBot="1">
      <c r="B6" s="869"/>
      <c r="C6" s="876"/>
      <c r="D6" s="877"/>
      <c r="E6" s="877"/>
      <c r="F6" s="877"/>
      <c r="G6" s="877"/>
      <c r="H6" s="877"/>
      <c r="I6" s="877"/>
      <c r="J6" s="878"/>
      <c r="K6" s="871"/>
      <c r="L6" s="873"/>
      <c r="M6" s="873"/>
      <c r="N6" s="875"/>
    </row>
    <row r="7" spans="2:14" ht="15.75" thickBot="1">
      <c r="B7" s="344"/>
      <c r="C7" s="345"/>
      <c r="D7" s="345"/>
      <c r="E7" s="345"/>
      <c r="F7" s="345"/>
      <c r="G7" s="345"/>
      <c r="H7" s="345"/>
      <c r="I7" s="345"/>
      <c r="J7" s="345"/>
      <c r="K7" s="345"/>
      <c r="L7" s="346"/>
      <c r="M7" s="346"/>
      <c r="N7" s="347"/>
    </row>
    <row r="8" spans="2:14" ht="18.75" customHeight="1">
      <c r="B8" s="348"/>
      <c r="C8" s="77"/>
      <c r="D8" s="77"/>
      <c r="E8" s="77"/>
      <c r="F8" s="77"/>
      <c r="G8" s="77"/>
      <c r="H8" s="78"/>
      <c r="I8" s="77"/>
      <c r="J8" s="77"/>
      <c r="K8" s="349" t="s">
        <v>938</v>
      </c>
      <c r="L8" s="350"/>
      <c r="M8" s="350"/>
      <c r="N8" s="351"/>
    </row>
    <row r="9" spans="2:14">
      <c r="B9" s="352"/>
      <c r="C9" s="79"/>
      <c r="D9" s="79"/>
      <c r="E9" s="79"/>
      <c r="F9" s="79"/>
      <c r="G9" s="79"/>
      <c r="H9" s="353"/>
      <c r="I9" s="79"/>
      <c r="J9" s="79"/>
      <c r="K9" s="354"/>
      <c r="L9" s="355" t="s">
        <v>2202</v>
      </c>
      <c r="M9" s="355" t="s">
        <v>2203</v>
      </c>
      <c r="N9" s="356" t="s">
        <v>2204</v>
      </c>
    </row>
    <row r="10" spans="2:14" ht="36">
      <c r="B10" s="901" t="s">
        <v>2205</v>
      </c>
      <c r="C10" s="902"/>
      <c r="D10" s="902"/>
      <c r="E10" s="902"/>
      <c r="F10" s="390" t="s">
        <v>2206</v>
      </c>
      <c r="G10" s="79"/>
      <c r="H10" s="358"/>
      <c r="I10" s="903" t="s">
        <v>2207</v>
      </c>
      <c r="J10" s="903"/>
      <c r="K10" s="391" t="s">
        <v>2206</v>
      </c>
      <c r="L10" s="355"/>
      <c r="M10" s="355"/>
      <c r="N10" s="35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989</v>
      </c>
      <c r="C31" s="81" t="s">
        <v>1172</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284819.49982077064</v>
      </c>
      <c r="L36" s="269"/>
      <c r="M36" s="270">
        <v>9.25</v>
      </c>
      <c r="N36" s="271">
        <f>K36/M36</f>
        <v>30791.297277921149</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9.25</v>
      </c>
      <c r="N37" s="271">
        <f>K37/M37</f>
        <v>23543.866600760757</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58.094119895785944</v>
      </c>
    </row>
    <row r="43" spans="1:14" ht="15.75" thickBot="1">
      <c r="B43" s="823" t="s">
        <v>953</v>
      </c>
      <c r="C43" s="824"/>
      <c r="D43" s="824"/>
      <c r="E43" s="824"/>
      <c r="F43" s="824"/>
      <c r="G43" s="824"/>
      <c r="H43" s="824"/>
      <c r="I43" s="824"/>
      <c r="J43" s="824"/>
      <c r="K43" s="824"/>
      <c r="L43" s="824"/>
      <c r="M43" s="825"/>
      <c r="N43" s="99">
        <f>SUM(N36:N42)</f>
        <v>54393.257998577697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1823.1873104706299</v>
      </c>
      <c r="M59" s="828"/>
      <c r="N59" s="286">
        <f>K59*L59</f>
        <v>1823.1873104706299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1823.1873104706299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74</v>
      </c>
      <c r="N70" s="295">
        <f>K70/M70</f>
        <v>1463</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74</v>
      </c>
      <c r="N71" s="295">
        <f>K71/M71</f>
        <v>1441.7059947892972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2904.7059947892972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59121.151303837629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11824.230260767526</v>
      </c>
      <c r="M83" s="858"/>
      <c r="N83" s="51"/>
    </row>
    <row r="84" spans="1:14">
      <c r="B84" s="89" t="s">
        <v>973</v>
      </c>
      <c r="C84" s="90"/>
      <c r="D84" s="90"/>
      <c r="E84" s="90"/>
      <c r="F84" s="90"/>
      <c r="G84" s="90"/>
      <c r="H84" s="90"/>
      <c r="I84" s="87"/>
      <c r="J84" s="88"/>
      <c r="K84" s="303">
        <v>0.05</v>
      </c>
      <c r="L84" s="857">
        <f>N78*K84</f>
        <v>2956.0575651918816</v>
      </c>
      <c r="M84" s="858"/>
      <c r="N84" s="51"/>
    </row>
    <row r="85" spans="1:14" ht="15.75" thickBot="1">
      <c r="B85" s="91" t="s">
        <v>974</v>
      </c>
      <c r="C85" s="92"/>
      <c r="D85" s="92"/>
      <c r="E85" s="92"/>
      <c r="F85" s="92"/>
      <c r="G85" s="92"/>
      <c r="H85" s="92"/>
      <c r="I85" s="93"/>
      <c r="J85" s="94"/>
      <c r="K85" s="304">
        <v>0.05</v>
      </c>
      <c r="L85" s="859">
        <f>N78*K85</f>
        <v>2956.0575651918816</v>
      </c>
      <c r="M85" s="860"/>
      <c r="N85" s="51"/>
    </row>
    <row r="86" spans="1:14" ht="15.75" thickBot="1">
      <c r="B86" s="823" t="s">
        <v>953</v>
      </c>
      <c r="C86" s="824"/>
      <c r="D86" s="824"/>
      <c r="E86" s="824"/>
      <c r="F86" s="824"/>
      <c r="G86" s="824"/>
      <c r="H86" s="824"/>
      <c r="I86" s="824"/>
      <c r="J86" s="824"/>
      <c r="K86" s="824"/>
      <c r="L86" s="824"/>
      <c r="M86" s="825"/>
      <c r="N86" s="52">
        <f>L83+L84+L85</f>
        <v>17736.345391151288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76857.49669498892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990</v>
      </c>
      <c r="C31" s="81" t="s">
        <v>1173</v>
      </c>
      <c r="D31" s="82"/>
      <c r="E31" s="82"/>
      <c r="F31" s="82"/>
      <c r="G31" s="82"/>
      <c r="H31" s="82"/>
      <c r="I31" s="82"/>
      <c r="J31" s="83"/>
      <c r="K31" s="307"/>
      <c r="L31" s="305" t="s">
        <v>987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6"/>
      <c r="J36" s="267"/>
      <c r="K36" s="268">
        <f>VLOOKUP(A36,EQUIPOS!A6:D161,4,FALSE)</f>
        <v>217780.76605703699</v>
      </c>
      <c r="L36" s="269"/>
      <c r="M36" s="270">
        <v>2.5</v>
      </c>
      <c r="N36" s="271">
        <f>K36/M36</f>
        <v>87112.3064228148</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1082.6200000000001</v>
      </c>
    </row>
    <row r="43" spans="1:14" ht="15.75" thickBot="1">
      <c r="B43" s="823" t="s">
        <v>953</v>
      </c>
      <c r="C43" s="824"/>
      <c r="D43" s="824"/>
      <c r="E43" s="824"/>
      <c r="F43" s="824"/>
      <c r="G43" s="824"/>
      <c r="H43" s="824"/>
      <c r="I43" s="824"/>
      <c r="J43" s="824"/>
      <c r="K43" s="824"/>
      <c r="L43" s="824"/>
      <c r="M43" s="825"/>
      <c r="N43" s="99">
        <f>SUM(N36:N42)</f>
        <v>88194.926422814795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1823.1873104706299</v>
      </c>
      <c r="M59" s="828"/>
      <c r="N59" s="286">
        <f>K59*L59</f>
        <v>1823.1873104706299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1823.1873104706299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20</v>
      </c>
      <c r="N70" s="295">
        <f>K70/M70</f>
        <v>10826.2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N70+N71+N72+N73+N74</f>
        <v>10826.2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100844.31373328542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20168.862746657087</v>
      </c>
      <c r="M83" s="858"/>
      <c r="N83" s="51"/>
    </row>
    <row r="84" spans="1:14">
      <c r="B84" s="89" t="s">
        <v>973</v>
      </c>
      <c r="C84" s="90"/>
      <c r="D84" s="90"/>
      <c r="E84" s="90"/>
      <c r="F84" s="90"/>
      <c r="G84" s="90"/>
      <c r="H84" s="90"/>
      <c r="I84" s="87"/>
      <c r="J84" s="88"/>
      <c r="K84" s="303">
        <v>0.05</v>
      </c>
      <c r="L84" s="857">
        <f>N78*K84</f>
        <v>5042.2156866642717</v>
      </c>
      <c r="M84" s="858"/>
      <c r="N84" s="51"/>
    </row>
    <row r="85" spans="1:14" ht="15.75" thickBot="1">
      <c r="B85" s="91" t="s">
        <v>974</v>
      </c>
      <c r="C85" s="92"/>
      <c r="D85" s="92"/>
      <c r="E85" s="92"/>
      <c r="F85" s="92"/>
      <c r="G85" s="92"/>
      <c r="H85" s="92"/>
      <c r="I85" s="93"/>
      <c r="J85" s="94"/>
      <c r="K85" s="304">
        <v>0.05</v>
      </c>
      <c r="L85" s="859">
        <f>N78*K85</f>
        <v>5042.2156866642717</v>
      </c>
      <c r="M85" s="860"/>
      <c r="N85" s="51"/>
    </row>
    <row r="86" spans="1:14" ht="15.75" thickBot="1">
      <c r="B86" s="823" t="s">
        <v>953</v>
      </c>
      <c r="C86" s="824"/>
      <c r="D86" s="824"/>
      <c r="E86" s="824"/>
      <c r="F86" s="824"/>
      <c r="G86" s="824"/>
      <c r="H86" s="824"/>
      <c r="I86" s="824"/>
      <c r="J86" s="824"/>
      <c r="K86" s="824"/>
      <c r="L86" s="824"/>
      <c r="M86" s="825"/>
      <c r="N86" s="52">
        <f>L83+L84+L85</f>
        <v>30253.294119985632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131097.60785327107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991</v>
      </c>
      <c r="C31" s="81" t="s">
        <v>1170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284819.49982077064</v>
      </c>
      <c r="L36" s="269"/>
      <c r="M36" s="270">
        <v>2.375</v>
      </c>
      <c r="N36" s="271">
        <f>K36/M36</f>
        <v>119923.999924535</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2.375</v>
      </c>
      <c r="N37" s="271">
        <f>K37/M37</f>
        <v>91697.164655594519</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40110.120830353844</v>
      </c>
      <c r="L38" s="269"/>
      <c r="M38" s="270">
        <v>2.375</v>
      </c>
      <c r="N38" s="271">
        <f>K38/M38</f>
        <v>16888.471928570041</v>
      </c>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1416.2065453389896</v>
      </c>
    </row>
    <row r="43" spans="1:14" ht="15.75" thickBot="1">
      <c r="B43" s="823" t="s">
        <v>953</v>
      </c>
      <c r="C43" s="824"/>
      <c r="D43" s="824"/>
      <c r="E43" s="824"/>
      <c r="F43" s="824"/>
      <c r="G43" s="824"/>
      <c r="H43" s="824"/>
      <c r="I43" s="824"/>
      <c r="J43" s="824"/>
      <c r="K43" s="824"/>
      <c r="L43" s="824"/>
      <c r="M43" s="825"/>
      <c r="N43" s="99">
        <f>SUM(N36:N42)</f>
        <v>229925.84305403856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1823.1873104706299</v>
      </c>
      <c r="M59" s="828"/>
      <c r="N59" s="286">
        <f>K59*L59</f>
        <v>1823.1873104706299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1823.1873104706299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19</v>
      </c>
      <c r="N70" s="295">
        <f>K70/M70</f>
        <v>8547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19</v>
      </c>
      <c r="N71" s="295">
        <f>K71/M71</f>
        <v>5615.0654533898942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N70+N71+N72+N73+N74</f>
        <v>14162.065453389894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245911.09581789907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49182.219163579815</v>
      </c>
      <c r="M83" s="858"/>
      <c r="N83" s="51"/>
    </row>
    <row r="84" spans="1:14">
      <c r="B84" s="89" t="s">
        <v>973</v>
      </c>
      <c r="C84" s="90"/>
      <c r="D84" s="90"/>
      <c r="E84" s="90"/>
      <c r="F84" s="90"/>
      <c r="G84" s="90"/>
      <c r="H84" s="90"/>
      <c r="I84" s="87"/>
      <c r="J84" s="88"/>
      <c r="K84" s="303">
        <v>0.05</v>
      </c>
      <c r="L84" s="857">
        <f>N78*K84</f>
        <v>12295.554790894954</v>
      </c>
      <c r="M84" s="858"/>
      <c r="N84" s="51"/>
    </row>
    <row r="85" spans="1:14" ht="15.75" thickBot="1">
      <c r="B85" s="91" t="s">
        <v>974</v>
      </c>
      <c r="C85" s="92"/>
      <c r="D85" s="92"/>
      <c r="E85" s="92"/>
      <c r="F85" s="92"/>
      <c r="G85" s="92"/>
      <c r="H85" s="92"/>
      <c r="I85" s="93"/>
      <c r="J85" s="94"/>
      <c r="K85" s="304">
        <v>0.05</v>
      </c>
      <c r="L85" s="859">
        <f>N78*K85</f>
        <v>12295.554790894954</v>
      </c>
      <c r="M85" s="860"/>
      <c r="N85" s="51"/>
    </row>
    <row r="86" spans="1:14" ht="15.75" thickBot="1">
      <c r="B86" s="823" t="s">
        <v>953</v>
      </c>
      <c r="C86" s="824"/>
      <c r="D86" s="824"/>
      <c r="E86" s="824"/>
      <c r="F86" s="824"/>
      <c r="G86" s="824"/>
      <c r="H86" s="824"/>
      <c r="I86" s="824"/>
      <c r="J86" s="824"/>
      <c r="K86" s="824"/>
      <c r="L86" s="824"/>
      <c r="M86" s="825"/>
      <c r="N86" s="52">
        <f>L83+L84+L85</f>
        <v>73773.328745369727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319684.42456326878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992</v>
      </c>
      <c r="C31" s="81" t="s">
        <v>1171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6"/>
      <c r="J36" s="267"/>
      <c r="K36" s="268">
        <f>VLOOKUP(A36,EQUIPOS!A6:D161,4,FALSE)</f>
        <v>356024.37477596331</v>
      </c>
      <c r="L36" s="269"/>
      <c r="M36" s="270">
        <v>2.5</v>
      </c>
      <c r="N36" s="271">
        <f>K36/M36</f>
        <v>142409.74991038532</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2.5</v>
      </c>
      <c r="N37" s="271">
        <f>K37/M37</f>
        <v>87112.3064228148</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40110.120830353844</v>
      </c>
      <c r="L38" s="269"/>
      <c r="M38" s="270">
        <v>2.5</v>
      </c>
      <c r="N38" s="271">
        <f>K38/M38</f>
        <v>16044.048332141538</v>
      </c>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269.07924361440797</v>
      </c>
    </row>
    <row r="43" spans="1:14" ht="15.75" thickBot="1">
      <c r="B43" s="823" t="s">
        <v>953</v>
      </c>
      <c r="C43" s="824"/>
      <c r="D43" s="824"/>
      <c r="E43" s="824"/>
      <c r="F43" s="824"/>
      <c r="G43" s="824"/>
      <c r="H43" s="824"/>
      <c r="I43" s="824"/>
      <c r="J43" s="824"/>
      <c r="K43" s="824"/>
      <c r="L43" s="824"/>
      <c r="M43" s="825"/>
      <c r="N43" s="99">
        <f>SUM(N36:N42)</f>
        <v>245835.18390895607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v>
      </c>
      <c r="J59" s="285">
        <v>1</v>
      </c>
      <c r="K59" s="278">
        <f>I59*J59</f>
        <v>1</v>
      </c>
      <c r="L59" s="827">
        <f>'900.2'!N78</f>
        <v>1823.1873104706299</v>
      </c>
      <c r="M59" s="828"/>
      <c r="N59" s="286">
        <f>K59*L59</f>
        <v>1823.1873104706299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1823.1873104706299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9</v>
      </c>
      <c r="B70" s="49" t="str">
        <f>VLOOKUP(A70,'MANO DE OBRA'!A8:D68,3,FALSE)</f>
        <v>Obrero (3)</v>
      </c>
      <c r="C70" s="47"/>
      <c r="D70" s="47"/>
      <c r="E70" s="47"/>
      <c r="F70" s="47"/>
      <c r="G70" s="47"/>
      <c r="H70" s="47"/>
      <c r="I70" s="291">
        <f>K70/J70*100</f>
        <v>87780</v>
      </c>
      <c r="J70" s="292">
        <v>185</v>
      </c>
      <c r="K70" s="293">
        <f>VLOOKUP(A70,'MANO DE OBRA'!A8:D99,4,FALSE)</f>
        <v>162393</v>
      </c>
      <c r="L70" s="50"/>
      <c r="M70" s="294">
        <v>20</v>
      </c>
      <c r="N70" s="295">
        <f>K70/M70</f>
        <v>8119.65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13453.962180720398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261112.33340014709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52222.466680029422</v>
      </c>
      <c r="M83" s="858"/>
      <c r="N83" s="51"/>
    </row>
    <row r="84" spans="1:14">
      <c r="B84" s="89" t="s">
        <v>973</v>
      </c>
      <c r="C84" s="90"/>
      <c r="D84" s="90"/>
      <c r="E84" s="90"/>
      <c r="F84" s="90"/>
      <c r="G84" s="90"/>
      <c r="H84" s="90"/>
      <c r="I84" s="87"/>
      <c r="J84" s="88"/>
      <c r="K84" s="303">
        <v>0.05</v>
      </c>
      <c r="L84" s="857">
        <f>N78*K84</f>
        <v>13055.616670007355</v>
      </c>
      <c r="M84" s="858"/>
      <c r="N84" s="51"/>
    </row>
    <row r="85" spans="1:14" ht="15.75" thickBot="1">
      <c r="B85" s="91" t="s">
        <v>974</v>
      </c>
      <c r="C85" s="92"/>
      <c r="D85" s="92"/>
      <c r="E85" s="92"/>
      <c r="F85" s="92"/>
      <c r="G85" s="92"/>
      <c r="H85" s="92"/>
      <c r="I85" s="93"/>
      <c r="J85" s="94"/>
      <c r="K85" s="304">
        <v>0.05</v>
      </c>
      <c r="L85" s="859">
        <f>N78*K85</f>
        <v>13055.616670007355</v>
      </c>
      <c r="M85" s="860"/>
      <c r="N85" s="51"/>
    </row>
    <row r="86" spans="1:14" ht="15.75" thickBot="1">
      <c r="B86" s="823" t="s">
        <v>953</v>
      </c>
      <c r="C86" s="824"/>
      <c r="D86" s="824"/>
      <c r="E86" s="824"/>
      <c r="F86" s="824"/>
      <c r="G86" s="824"/>
      <c r="H86" s="824"/>
      <c r="I86" s="824"/>
      <c r="J86" s="824"/>
      <c r="K86" s="824"/>
      <c r="L86" s="824"/>
      <c r="M86" s="825"/>
      <c r="N86" s="52">
        <f>L83+L84+L85</f>
        <v>78333.700020044125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339446.0334201912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993</v>
      </c>
      <c r="C31" s="81" t="s">
        <v>1171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312</v>
      </c>
      <c r="B36" s="836" t="str">
        <f>VLOOKUP(A36,EQUIPOS!A6:D154,3,FALSE)</f>
        <v>Retroexcavadora sobre oruga, potencia 138 HP, balde de 1,5 m3.</v>
      </c>
      <c r="C36" s="837"/>
      <c r="D36" s="837"/>
      <c r="E36" s="837"/>
      <c r="F36" s="837"/>
      <c r="G36" s="837"/>
      <c r="H36" s="838"/>
      <c r="I36" s="266"/>
      <c r="J36" s="267"/>
      <c r="K36" s="268">
        <f>VLOOKUP(A36,EQUIPOS!A6:D161,4,FALSE)</f>
        <v>356024.37477596331</v>
      </c>
      <c r="L36" s="269"/>
      <c r="M36" s="270">
        <v>2.5</v>
      </c>
      <c r="N36" s="271">
        <f>K36/M36</f>
        <v>142409.74991038532</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2.5</v>
      </c>
      <c r="N37" s="271">
        <f>K37/M37</f>
        <v>87112.3064228148</v>
      </c>
    </row>
    <row r="38" spans="1:14">
      <c r="A38" t="s">
        <v>195</v>
      </c>
      <c r="B38" s="836" t="str">
        <f>VLOOKUP(A38,EQUIPOS!A8:D154,3,FALSE)</f>
        <v xml:space="preserve">Equipo de oxicorte, Capacidad de corte: hasta 6´´ (152mm) </v>
      </c>
      <c r="C38" s="837"/>
      <c r="D38" s="837"/>
      <c r="E38" s="837"/>
      <c r="F38" s="837"/>
      <c r="G38" s="837"/>
      <c r="H38" s="838"/>
      <c r="I38" s="266"/>
      <c r="J38" s="267"/>
      <c r="K38" s="268">
        <f>VLOOKUP(A38,EQUIPOS!A8:D163,4,FALSE)</f>
        <v>40110.120830353844</v>
      </c>
      <c r="L38" s="269"/>
      <c r="M38" s="270">
        <v>2.5</v>
      </c>
      <c r="N38" s="271">
        <f>K38/M38</f>
        <v>16044.048332141538</v>
      </c>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214.948243614408</v>
      </c>
    </row>
    <row r="43" spans="1:14" ht="15.75" thickBot="1">
      <c r="B43" s="823" t="s">
        <v>953</v>
      </c>
      <c r="C43" s="824"/>
      <c r="D43" s="824"/>
      <c r="E43" s="824"/>
      <c r="F43" s="824"/>
      <c r="G43" s="824"/>
      <c r="H43" s="824"/>
      <c r="I43" s="824"/>
      <c r="J43" s="824"/>
      <c r="K43" s="824"/>
      <c r="L43" s="824"/>
      <c r="M43" s="825"/>
      <c r="N43" s="99">
        <f>SUM(N36:N42)</f>
        <v>245781.05290895607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1.4</v>
      </c>
      <c r="J59" s="285">
        <v>1</v>
      </c>
      <c r="K59" s="278">
        <f>I59*J59</f>
        <v>1.4</v>
      </c>
      <c r="L59" s="827">
        <f>'900.2'!N78</f>
        <v>1823.1873104706299</v>
      </c>
      <c r="M59" s="828"/>
      <c r="N59" s="286">
        <f>K59*L59</f>
        <v>2552.4622346588817</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2552.4622346588817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20</v>
      </c>
      <c r="N70" s="295">
        <f>K70/M70</f>
        <v>5413.1</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20</v>
      </c>
      <c r="N71" s="295">
        <f>K71/M71</f>
        <v>5334.3121807203988</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10747.412180720399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259080.92732433535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51816.185464867071</v>
      </c>
      <c r="M83" s="858"/>
      <c r="N83" s="51"/>
    </row>
    <row r="84" spans="1:14">
      <c r="B84" s="89" t="s">
        <v>973</v>
      </c>
      <c r="C84" s="90"/>
      <c r="D84" s="90"/>
      <c r="E84" s="90"/>
      <c r="F84" s="90"/>
      <c r="G84" s="90"/>
      <c r="H84" s="90"/>
      <c r="I84" s="87"/>
      <c r="J84" s="88"/>
      <c r="K84" s="303">
        <v>0.05</v>
      </c>
      <c r="L84" s="857">
        <f>N78*K84</f>
        <v>12954.046366216768</v>
      </c>
      <c r="M84" s="858"/>
      <c r="N84" s="51"/>
    </row>
    <row r="85" spans="1:14" ht="15.75" thickBot="1">
      <c r="B85" s="91" t="s">
        <v>974</v>
      </c>
      <c r="C85" s="92"/>
      <c r="D85" s="92"/>
      <c r="E85" s="92"/>
      <c r="F85" s="92"/>
      <c r="G85" s="92"/>
      <c r="H85" s="92"/>
      <c r="I85" s="93"/>
      <c r="J85" s="94"/>
      <c r="K85" s="304">
        <v>0.05</v>
      </c>
      <c r="L85" s="859">
        <f>N78*K85</f>
        <v>12954.046366216768</v>
      </c>
      <c r="M85" s="860"/>
      <c r="N85" s="51"/>
    </row>
    <row r="86" spans="1:14" ht="15.75" thickBot="1">
      <c r="B86" s="823" t="s">
        <v>953</v>
      </c>
      <c r="C86" s="824"/>
      <c r="D86" s="824"/>
      <c r="E86" s="824"/>
      <c r="F86" s="824"/>
      <c r="G86" s="824"/>
      <c r="H86" s="824"/>
      <c r="I86" s="824"/>
      <c r="J86" s="824"/>
      <c r="K86" s="824"/>
      <c r="L86" s="824"/>
      <c r="M86" s="825"/>
      <c r="N86" s="52">
        <f>L83+L84+L85</f>
        <v>77724.278197300606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336805.20552163594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994</v>
      </c>
      <c r="C31" s="81" t="s">
        <v>1174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284819.49982077064</v>
      </c>
      <c r="L36" s="269"/>
      <c r="M36" s="270">
        <v>22</v>
      </c>
      <c r="N36" s="271">
        <f>K36/M36</f>
        <v>12946.34090094412</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22</v>
      </c>
      <c r="N37" s="271">
        <f>K37/M37</f>
        <v>9899.1257298653181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24.425936774364544</v>
      </c>
    </row>
    <row r="43" spans="1:14" ht="15.75" thickBot="1">
      <c r="B43" s="823" t="s">
        <v>953</v>
      </c>
      <c r="C43" s="824"/>
      <c r="D43" s="824"/>
      <c r="E43" s="824"/>
      <c r="F43" s="824"/>
      <c r="G43" s="824"/>
      <c r="H43" s="824"/>
      <c r="I43" s="824"/>
      <c r="J43" s="824"/>
      <c r="K43" s="824"/>
      <c r="L43" s="824"/>
      <c r="M43" s="825"/>
      <c r="N43" s="99">
        <f>SUM(N36:N42)</f>
        <v>22869.892567583804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0.42</v>
      </c>
      <c r="J59" s="285">
        <v>1</v>
      </c>
      <c r="K59" s="278">
        <f>I59*J59</f>
        <v>0.42</v>
      </c>
      <c r="L59" s="827">
        <f>'900.2'!N78</f>
        <v>1823.1873104706299</v>
      </c>
      <c r="M59" s="828"/>
      <c r="N59" s="286">
        <f>K59*L59</f>
        <v>765.73867039766458</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765.73867039766458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24856.928076699696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4971.3856153399392</v>
      </c>
      <c r="M83" s="858"/>
      <c r="N83" s="51"/>
    </row>
    <row r="84" spans="1:14">
      <c r="B84" s="89" t="s">
        <v>973</v>
      </c>
      <c r="C84" s="90"/>
      <c r="D84" s="90"/>
      <c r="E84" s="90"/>
      <c r="F84" s="90"/>
      <c r="G84" s="90"/>
      <c r="H84" s="90"/>
      <c r="I84" s="87"/>
      <c r="J84" s="88"/>
      <c r="K84" s="303">
        <v>0.05</v>
      </c>
      <c r="L84" s="857">
        <f>N78*K84</f>
        <v>1242.8464038349848</v>
      </c>
      <c r="M84" s="858"/>
      <c r="N84" s="51"/>
    </row>
    <row r="85" spans="1:14" ht="15.75" thickBot="1">
      <c r="B85" s="91" t="s">
        <v>974</v>
      </c>
      <c r="C85" s="92"/>
      <c r="D85" s="92"/>
      <c r="E85" s="92"/>
      <c r="F85" s="92"/>
      <c r="G85" s="92"/>
      <c r="H85" s="92"/>
      <c r="I85" s="93"/>
      <c r="J85" s="94"/>
      <c r="K85" s="304">
        <v>0.05</v>
      </c>
      <c r="L85" s="859">
        <f>N78*K85</f>
        <v>1242.8464038349848</v>
      </c>
      <c r="M85" s="860"/>
      <c r="N85" s="51"/>
    </row>
    <row r="86" spans="1:14" ht="15.75" thickBot="1">
      <c r="B86" s="823" t="s">
        <v>953</v>
      </c>
      <c r="C86" s="824"/>
      <c r="D86" s="824"/>
      <c r="E86" s="824"/>
      <c r="F86" s="824"/>
      <c r="G86" s="824"/>
      <c r="H86" s="824"/>
      <c r="I86" s="824"/>
      <c r="J86" s="824"/>
      <c r="K86" s="824"/>
      <c r="L86" s="824"/>
      <c r="M86" s="825"/>
      <c r="N86" s="52">
        <f>L83+L84+L85</f>
        <v>7457.0784230099089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32314.006499709605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995</v>
      </c>
      <c r="C31" s="81" t="s">
        <v>1175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150</v>
      </c>
      <c r="B36" s="836" t="str">
        <f>VLOOKUP(A36,EQUIPOS!A6:D154,3,FALSE)</f>
        <v>Cargador : Potencia en el volante 125 hp, Clasificación de RPM del motor 2300.</v>
      </c>
      <c r="C36" s="837"/>
      <c r="D36" s="837"/>
      <c r="E36" s="837"/>
      <c r="F36" s="837"/>
      <c r="G36" s="837"/>
      <c r="H36" s="838"/>
      <c r="I36" s="266"/>
      <c r="J36" s="267"/>
      <c r="K36" s="268">
        <f>VLOOKUP(A36,EQUIPOS!A6:D161,4,FALSE)</f>
        <v>284819.49982077064</v>
      </c>
      <c r="L36" s="269"/>
      <c r="M36" s="270">
        <v>22</v>
      </c>
      <c r="N36" s="271">
        <f>K36/M36</f>
        <v>12946.34090094412</v>
      </c>
    </row>
    <row r="37" spans="1:14">
      <c r="A37" t="s">
        <v>180</v>
      </c>
      <c r="B37" s="836" t="str">
        <f>VLOOKUP(A37,EQUIPOS!A7:D154,3,FALSE)</f>
        <v>Compresor 120 HP, con martillo.</v>
      </c>
      <c r="C37" s="837"/>
      <c r="D37" s="837"/>
      <c r="E37" s="837"/>
      <c r="F37" s="837"/>
      <c r="G37" s="837"/>
      <c r="H37" s="838"/>
      <c r="I37" s="266"/>
      <c r="J37" s="267"/>
      <c r="K37" s="268">
        <f>VLOOKUP(A37,EQUIPOS!A7:D162,4,FALSE)</f>
        <v>217780.76605703699</v>
      </c>
      <c r="L37" s="269"/>
      <c r="M37" s="270">
        <v>22</v>
      </c>
      <c r="N37" s="271">
        <f>K37/M37</f>
        <v>9899.1257298653181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24.425936774364544</v>
      </c>
    </row>
    <row r="43" spans="1:14" ht="15.75" thickBot="1">
      <c r="B43" s="823" t="s">
        <v>953</v>
      </c>
      <c r="C43" s="824"/>
      <c r="D43" s="824"/>
      <c r="E43" s="824"/>
      <c r="F43" s="824"/>
      <c r="G43" s="824"/>
      <c r="H43" s="824"/>
      <c r="I43" s="824"/>
      <c r="J43" s="824"/>
      <c r="K43" s="824"/>
      <c r="L43" s="824"/>
      <c r="M43" s="825"/>
      <c r="N43" s="99">
        <f>SUM(N36:N42)</f>
        <v>22869.892567583804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0.21</v>
      </c>
      <c r="J59" s="285">
        <v>1</v>
      </c>
      <c r="K59" s="278">
        <f>I59*J59</f>
        <v>0.21</v>
      </c>
      <c r="L59" s="827">
        <f>'900.2'!N78</f>
        <v>1823.1873104706299</v>
      </c>
      <c r="M59" s="828"/>
      <c r="N59" s="286">
        <f>K59*L59</f>
        <v>382.86933519883229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45"/>
    </row>
    <row r="65" spans="1:15" ht="15.75" thickBot="1">
      <c r="B65" s="829" t="s">
        <v>953</v>
      </c>
      <c r="C65" s="830"/>
      <c r="D65" s="830"/>
      <c r="E65" s="830"/>
      <c r="F65" s="830"/>
      <c r="G65" s="830"/>
      <c r="H65" s="830"/>
      <c r="I65" s="830"/>
      <c r="J65" s="830"/>
      <c r="K65" s="830"/>
      <c r="L65" s="830"/>
      <c r="M65" s="831"/>
      <c r="N65" s="104">
        <f>N59+N60+N61+N62+N63</f>
        <v>382.86933519883229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176</v>
      </c>
      <c r="N70" s="295">
        <f>K70/M70</f>
        <v>615.125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176</v>
      </c>
      <c r="N71" s="295">
        <f>K71/M71</f>
        <v>606.17183871822715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1221.2968387182273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24474.058741500863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4894.8117483001724</v>
      </c>
      <c r="M83" s="858"/>
      <c r="N83" s="51"/>
    </row>
    <row r="84" spans="1:14">
      <c r="B84" s="89" t="s">
        <v>973</v>
      </c>
      <c r="C84" s="90"/>
      <c r="D84" s="90"/>
      <c r="E84" s="90"/>
      <c r="F84" s="90"/>
      <c r="G84" s="90"/>
      <c r="H84" s="90"/>
      <c r="I84" s="87"/>
      <c r="J84" s="88"/>
      <c r="K84" s="303">
        <v>0.05</v>
      </c>
      <c r="L84" s="857">
        <f>N78*K84</f>
        <v>1223.7029370750431</v>
      </c>
      <c r="M84" s="858"/>
      <c r="N84" s="51"/>
    </row>
    <row r="85" spans="1:14" ht="15.75" thickBot="1">
      <c r="B85" s="91" t="s">
        <v>974</v>
      </c>
      <c r="C85" s="92"/>
      <c r="D85" s="92"/>
      <c r="E85" s="92"/>
      <c r="F85" s="92"/>
      <c r="G85" s="92"/>
      <c r="H85" s="92"/>
      <c r="I85" s="93"/>
      <c r="J85" s="94"/>
      <c r="K85" s="304">
        <v>0.05</v>
      </c>
      <c r="L85" s="859">
        <f>N78*K85</f>
        <v>1223.7029370750431</v>
      </c>
      <c r="M85" s="860"/>
      <c r="N85" s="51"/>
    </row>
    <row r="86" spans="1:14" ht="15.75" thickBot="1">
      <c r="B86" s="823" t="s">
        <v>953</v>
      </c>
      <c r="C86" s="824"/>
      <c r="D86" s="824"/>
      <c r="E86" s="824"/>
      <c r="F86" s="824"/>
      <c r="G86" s="824"/>
      <c r="H86" s="824"/>
      <c r="I86" s="824"/>
      <c r="J86" s="824"/>
      <c r="K86" s="824"/>
      <c r="L86" s="824"/>
      <c r="M86" s="825"/>
      <c r="N86" s="52">
        <f>L83+L84+L85</f>
        <v>7342.2176224502591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31816.276363951121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996</v>
      </c>
      <c r="C31" s="81" t="s">
        <v>1176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180</v>
      </c>
      <c r="B36" s="836" t="str">
        <f>VLOOKUP(A36,EQUIPOS!A6:D154,3,FALSE)</f>
        <v>Compresor 120 HP, con martillo.</v>
      </c>
      <c r="C36" s="837"/>
      <c r="D36" s="837"/>
      <c r="E36" s="837"/>
      <c r="F36" s="837"/>
      <c r="G36" s="837"/>
      <c r="H36" s="838"/>
      <c r="I36" s="266"/>
      <c r="J36" s="267"/>
      <c r="K36" s="268">
        <f>VLOOKUP(A36,EQUIPOS!A6:D161,4,FALSE)</f>
        <v>217780.76605703699</v>
      </c>
      <c r="L36" s="269"/>
      <c r="M36" s="270">
        <v>20</v>
      </c>
      <c r="N36" s="271">
        <f>K36/M36</f>
        <v>10889.03830285185</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67.663750000000007</v>
      </c>
    </row>
    <row r="43" spans="1:14" ht="15.75" thickBot="1">
      <c r="B43" s="823" t="s">
        <v>953</v>
      </c>
      <c r="C43" s="824"/>
      <c r="D43" s="824"/>
      <c r="E43" s="824"/>
      <c r="F43" s="824"/>
      <c r="G43" s="824"/>
      <c r="H43" s="824"/>
      <c r="I43" s="824"/>
      <c r="J43" s="824"/>
      <c r="K43" s="824"/>
      <c r="L43" s="824"/>
      <c r="M43" s="825"/>
      <c r="N43" s="99">
        <f>SUM(N36:N42)</f>
        <v>10956.70205285185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VLOOKUP(A59,TRANSPORTE!A5:D94,3,FALSE)</f>
        <v>Transporte de material de demolición</v>
      </c>
      <c r="C59" s="316"/>
      <c r="D59" s="316"/>
      <c r="E59" s="316"/>
      <c r="F59" s="316"/>
      <c r="G59" s="316"/>
      <c r="H59" s="310" t="str">
        <f>VLOOKUP(A59,TRANSPORTE!A6:D120,2,FALSE)</f>
        <v>m3k</v>
      </c>
      <c r="I59" s="278">
        <v>0.08</v>
      </c>
      <c r="J59" s="285">
        <v>1</v>
      </c>
      <c r="K59" s="278">
        <f>I59*J59</f>
        <v>0.08</v>
      </c>
      <c r="L59" s="827">
        <f>'900.2'!N78</f>
        <v>1823.1873104706299</v>
      </c>
      <c r="M59" s="828"/>
      <c r="N59" s="286">
        <f>K59*L59</f>
        <v>145.85498483765039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145.85498483765039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160</v>
      </c>
      <c r="N70" s="295">
        <f>K70/M70</f>
        <v>676.63750000000005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676.63750000000005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11779.1945376895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2355.8389075379</v>
      </c>
      <c r="M83" s="858"/>
      <c r="N83" s="51"/>
    </row>
    <row r="84" spans="1:14">
      <c r="B84" s="89" t="s">
        <v>973</v>
      </c>
      <c r="C84" s="90"/>
      <c r="D84" s="90"/>
      <c r="E84" s="90"/>
      <c r="F84" s="90"/>
      <c r="G84" s="90"/>
      <c r="H84" s="90"/>
      <c r="I84" s="87"/>
      <c r="J84" s="88"/>
      <c r="K84" s="303">
        <v>0.05</v>
      </c>
      <c r="L84" s="857">
        <f>N78*K84</f>
        <v>588.959726884475</v>
      </c>
      <c r="M84" s="858"/>
      <c r="N84" s="51"/>
    </row>
    <row r="85" spans="1:14" ht="15.75" thickBot="1">
      <c r="B85" s="91" t="s">
        <v>974</v>
      </c>
      <c r="C85" s="92"/>
      <c r="D85" s="92"/>
      <c r="E85" s="92"/>
      <c r="F85" s="92"/>
      <c r="G85" s="92"/>
      <c r="H85" s="92"/>
      <c r="I85" s="93"/>
      <c r="J85" s="94"/>
      <c r="K85" s="304">
        <v>0.05</v>
      </c>
      <c r="L85" s="859">
        <f>N78*K85</f>
        <v>588.959726884475</v>
      </c>
      <c r="M85" s="860"/>
      <c r="N85" s="51"/>
    </row>
    <row r="86" spans="1:14" ht="15.75" thickBot="1">
      <c r="B86" s="823" t="s">
        <v>953</v>
      </c>
      <c r="C86" s="824"/>
      <c r="D86" s="824"/>
      <c r="E86" s="824"/>
      <c r="F86" s="824"/>
      <c r="G86" s="824"/>
      <c r="H86" s="824"/>
      <c r="I86" s="824"/>
      <c r="J86" s="824"/>
      <c r="K86" s="824"/>
      <c r="L86" s="824"/>
      <c r="M86" s="825"/>
      <c r="N86" s="52">
        <f>L83+L84+L85</f>
        <v>3533.75836130685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15312.952898996351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997</v>
      </c>
      <c r="C31" s="81" t="s">
        <v>1177</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195</v>
      </c>
      <c r="B36" s="836" t="str">
        <f>VLOOKUP(A36,EQUIPOS!A6:D154,3,FALSE)</f>
        <v xml:space="preserve">Equipo de oxicorte, Capacidad de corte: hasta 6´´ (152mm) </v>
      </c>
      <c r="C36" s="837"/>
      <c r="D36" s="837"/>
      <c r="E36" s="837"/>
      <c r="F36" s="837"/>
      <c r="G36" s="837"/>
      <c r="H36" s="838"/>
      <c r="I36" s="266"/>
      <c r="J36" s="267"/>
      <c r="K36" s="268">
        <f>VLOOKUP(A36,EQUIPOS!A6:D161,4,FALSE)</f>
        <v>40110.120830353844</v>
      </c>
      <c r="L36" s="269"/>
      <c r="M36" s="270">
        <v>321</v>
      </c>
      <c r="N36" s="271">
        <f>K36/M36</f>
        <v>124.95364744658518</v>
      </c>
    </row>
    <row r="37" spans="1:14">
      <c r="A37" t="s">
        <v>248</v>
      </c>
      <c r="B37" s="836" t="str">
        <f>VLOOKUP(A37,EQUIPOS!A7:D154,3,FALSE)</f>
        <v>Grúa telescópica de 50 Ton.</v>
      </c>
      <c r="C37" s="837"/>
      <c r="D37" s="837"/>
      <c r="E37" s="837"/>
      <c r="F37" s="837"/>
      <c r="G37" s="837"/>
      <c r="H37" s="838"/>
      <c r="I37" s="266"/>
      <c r="J37" s="267"/>
      <c r="K37" s="268">
        <f>VLOOKUP(A37,EQUIPOS!A7:D162,4,FALSE)</f>
        <v>302473.85919205542</v>
      </c>
      <c r="L37" s="269"/>
      <c r="M37" s="270">
        <v>321</v>
      </c>
      <c r="N37" s="271">
        <f>K37/M37</f>
        <v>942.28616570733777</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16.863239875389407</v>
      </c>
    </row>
    <row r="43" spans="1:14" ht="15.75" thickBot="1">
      <c r="B43" s="823" t="s">
        <v>953</v>
      </c>
      <c r="C43" s="824"/>
      <c r="D43" s="824"/>
      <c r="E43" s="824"/>
      <c r="F43" s="824"/>
      <c r="G43" s="824"/>
      <c r="H43" s="824"/>
      <c r="I43" s="824"/>
      <c r="J43" s="824"/>
      <c r="K43" s="824"/>
      <c r="L43" s="824"/>
      <c r="M43" s="825"/>
      <c r="N43" s="99">
        <f>SUM(N36:N42)</f>
        <v>1084.1030530293124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1222</v>
      </c>
      <c r="B59" s="46" t="str">
        <f>VLOOKUP(A59,TRANSPORTE!A5:D117,3,FALSE)</f>
        <v>Transporte de acero</v>
      </c>
      <c r="C59" s="316"/>
      <c r="D59" s="316"/>
      <c r="E59" s="316"/>
      <c r="F59" s="316"/>
      <c r="G59" s="316"/>
      <c r="H59" s="310" t="str">
        <f>VLOOKUP(A59,TRANSPORTE!A6:D120,2,FALSE)</f>
        <v>tkm</v>
      </c>
      <c r="I59" s="278">
        <v>1</v>
      </c>
      <c r="J59" s="285">
        <v>1</v>
      </c>
      <c r="K59" s="278">
        <f>I59*J59</f>
        <v>1</v>
      </c>
      <c r="L59" s="827">
        <f>VLOOKUP(A59,TRANSPORTE!A5:D120,4,FALSE)</f>
        <v>0.30725115146230431</v>
      </c>
      <c r="M59" s="828"/>
      <c r="N59" s="286">
        <f>K59*L59</f>
        <v>0.30725115146230431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0.30725115146230431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19</v>
      </c>
      <c r="B70" s="49" t="str">
        <f>VLOOKUP(A70,'MANO DE OBRA'!A8:D68,3,FALSE)</f>
        <v>Obrero (8)</v>
      </c>
      <c r="C70" s="47"/>
      <c r="D70" s="47"/>
      <c r="E70" s="47"/>
      <c r="F70" s="47"/>
      <c r="G70" s="47"/>
      <c r="H70" s="47"/>
      <c r="I70" s="291">
        <f>K70/J70*100</f>
        <v>234080.00000000003</v>
      </c>
      <c r="J70" s="292">
        <v>185</v>
      </c>
      <c r="K70" s="293">
        <f>VLOOKUP(A70,'MANO DE OBRA'!A8:D99,4,FALSE)</f>
        <v>433048</v>
      </c>
      <c r="L70" s="50"/>
      <c r="M70" s="294">
        <v>2568</v>
      </c>
      <c r="N70" s="295">
        <f>K70/M70</f>
        <v>168.63239875389408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168.63239875389408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1253.0427029346686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250.60854058693371</v>
      </c>
      <c r="M83" s="858"/>
      <c r="N83" s="51"/>
    </row>
    <row r="84" spans="1:14">
      <c r="B84" s="89" t="s">
        <v>973</v>
      </c>
      <c r="C84" s="90"/>
      <c r="D84" s="90"/>
      <c r="E84" s="90"/>
      <c r="F84" s="90"/>
      <c r="G84" s="90"/>
      <c r="H84" s="90"/>
      <c r="I84" s="87"/>
      <c r="J84" s="88"/>
      <c r="K84" s="303">
        <v>0.05</v>
      </c>
      <c r="L84" s="857">
        <f>N78*K84</f>
        <v>62.652135146733428</v>
      </c>
      <c r="M84" s="858"/>
      <c r="N84" s="51"/>
    </row>
    <row r="85" spans="1:14" ht="15.75" thickBot="1">
      <c r="B85" s="91" t="s">
        <v>974</v>
      </c>
      <c r="C85" s="92"/>
      <c r="D85" s="92"/>
      <c r="E85" s="92"/>
      <c r="F85" s="92"/>
      <c r="G85" s="92"/>
      <c r="H85" s="92"/>
      <c r="I85" s="93"/>
      <c r="J85" s="94"/>
      <c r="K85" s="304">
        <v>0.05</v>
      </c>
      <c r="L85" s="859">
        <f>N78*K85</f>
        <v>62.652135146733428</v>
      </c>
      <c r="M85" s="860"/>
      <c r="N85" s="51"/>
    </row>
    <row r="86" spans="1:14" ht="15.75" thickBot="1">
      <c r="B86" s="823" t="s">
        <v>953</v>
      </c>
      <c r="C86" s="824"/>
      <c r="D86" s="824"/>
      <c r="E86" s="824"/>
      <c r="F86" s="824"/>
      <c r="G86" s="824"/>
      <c r="H86" s="824"/>
      <c r="I86" s="824"/>
      <c r="J86" s="824"/>
      <c r="K86" s="824"/>
      <c r="L86" s="824"/>
      <c r="M86" s="825"/>
      <c r="N86" s="52">
        <f>L83+L84+L85</f>
        <v>375.91281088040057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1628.955513815069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999</v>
      </c>
      <c r="C31" s="81" t="s">
        <v>1178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273</v>
      </c>
      <c r="B36" s="836" t="str">
        <f>VLOOKUP(A36,EQUIPOS!A6:D154,3,FALSE)</f>
        <v>Motosierra, 93.6 cm3 - 7.1 HP, 45-90 cm - 7.9 kg</v>
      </c>
      <c r="C36" s="837"/>
      <c r="D36" s="837"/>
      <c r="E36" s="837"/>
      <c r="F36" s="837"/>
      <c r="G36" s="837"/>
      <c r="H36" s="838"/>
      <c r="I36" s="266"/>
      <c r="J36" s="267"/>
      <c r="K36" s="268">
        <f>VLOOKUP(A36,EQUIPOS!A6:D161,4,FALSE)</f>
        <v>14518.717737135799</v>
      </c>
      <c r="L36" s="269"/>
      <c r="M36" s="270">
        <v>3</v>
      </c>
      <c r="N36" s="271">
        <f>K36/M36</f>
        <v>4839.5725790452661</v>
      </c>
    </row>
    <row r="37" spans="1:14">
      <c r="A37" s="204" t="s">
        <v>312</v>
      </c>
      <c r="B37" s="836" t="str">
        <f>VLOOKUP(A37,EQUIPOS!A7:D154,3,FALSE)</f>
        <v>Retroexcavadora sobre oruga, potencia 138 HP, balde de 1,5 m3.</v>
      </c>
      <c r="C37" s="837"/>
      <c r="D37" s="837"/>
      <c r="E37" s="837"/>
      <c r="F37" s="837"/>
      <c r="G37" s="837"/>
      <c r="H37" s="838"/>
      <c r="I37" s="266"/>
      <c r="J37" s="267"/>
      <c r="K37" s="268">
        <f>VLOOKUP(A37,EQUIPOS!A7:D162,4,FALSE)</f>
        <v>356024.37477596331</v>
      </c>
      <c r="L37" s="269"/>
      <c r="M37" s="270">
        <v>3</v>
      </c>
      <c r="N37" s="271">
        <f>K37/M37</f>
        <v>118674.79159198777</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673.35467419668339</v>
      </c>
    </row>
    <row r="43" spans="1:14" ht="15.75" thickBot="1">
      <c r="B43" s="823" t="s">
        <v>953</v>
      </c>
      <c r="C43" s="824"/>
      <c r="D43" s="824"/>
      <c r="E43" s="824"/>
      <c r="F43" s="824"/>
      <c r="G43" s="824"/>
      <c r="H43" s="824"/>
      <c r="I43" s="824"/>
      <c r="J43" s="824"/>
      <c r="K43" s="824"/>
      <c r="L43" s="824"/>
      <c r="M43" s="825"/>
      <c r="N43" s="99">
        <f>SUM(N36:N42)</f>
        <v>124187.71884522973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6</v>
      </c>
      <c r="J59" s="285">
        <v>1</v>
      </c>
      <c r="K59" s="278">
        <f>I59*J59</f>
        <v>6</v>
      </c>
      <c r="L59" s="827">
        <f>VLOOKUP(A59,TRANSPORTE!A5:D94,4,FALSE)</f>
        <v>1802.8023797317558</v>
      </c>
      <c r="M59" s="828"/>
      <c r="N59" s="286">
        <f>K59*L59</f>
        <v>10816.814278390535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10816.814278390535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v>
      </c>
      <c r="N70" s="295">
        <f>K70/M70</f>
        <v>4445.260150600333</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24</v>
      </c>
      <c r="N71" s="295">
        <f>K71/M71</f>
        <v>9021.8333333333339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13467.093483933666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148471.62660755392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29694.325321510783</v>
      </c>
      <c r="M83" s="858"/>
      <c r="N83" s="51"/>
    </row>
    <row r="84" spans="1:14">
      <c r="B84" s="89" t="s">
        <v>973</v>
      </c>
      <c r="C84" s="90"/>
      <c r="D84" s="90"/>
      <c r="E84" s="90"/>
      <c r="F84" s="90"/>
      <c r="G84" s="90"/>
      <c r="H84" s="90"/>
      <c r="I84" s="87"/>
      <c r="J84" s="88"/>
      <c r="K84" s="303">
        <v>0.05</v>
      </c>
      <c r="L84" s="857">
        <f>N78*K84</f>
        <v>7423.5813303776958</v>
      </c>
      <c r="M84" s="858"/>
      <c r="N84" s="51"/>
    </row>
    <row r="85" spans="1:14" ht="15.75" thickBot="1">
      <c r="B85" s="91" t="s">
        <v>974</v>
      </c>
      <c r="C85" s="92"/>
      <c r="D85" s="92"/>
      <c r="E85" s="92"/>
      <c r="F85" s="92"/>
      <c r="G85" s="92"/>
      <c r="H85" s="92"/>
      <c r="I85" s="93"/>
      <c r="J85" s="94"/>
      <c r="K85" s="304">
        <v>0.05</v>
      </c>
      <c r="L85" s="859">
        <f>N78*K85</f>
        <v>7423.5813303776958</v>
      </c>
      <c r="M85" s="860"/>
      <c r="N85" s="51"/>
    </row>
    <row r="86" spans="1:14" ht="15.75" thickBot="1">
      <c r="B86" s="823" t="s">
        <v>953</v>
      </c>
      <c r="C86" s="824"/>
      <c r="D86" s="824"/>
      <c r="E86" s="824"/>
      <c r="F86" s="824"/>
      <c r="G86" s="824"/>
      <c r="H86" s="824"/>
      <c r="I86" s="824"/>
      <c r="J86" s="824"/>
      <c r="K86" s="824"/>
      <c r="L86" s="824"/>
      <c r="M86" s="825"/>
      <c r="N86" s="52">
        <f>L83+L84+L85</f>
        <v>44541.487982266175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193013.11458982009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1000</v>
      </c>
      <c r="C31" s="81" t="s">
        <v>2229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195</v>
      </c>
      <c r="B36" s="836" t="str">
        <f>VLOOKUP(A36,EQUIPOS!A6:D154,3,FALSE)</f>
        <v xml:space="preserve">Equipo de oxicorte, Capacidad de corte: hasta 6´´ (152mm) </v>
      </c>
      <c r="C36" s="837"/>
      <c r="D36" s="837"/>
      <c r="E36" s="837"/>
      <c r="F36" s="837"/>
      <c r="G36" s="837"/>
      <c r="H36" s="838"/>
      <c r="I36" s="266"/>
      <c r="J36" s="267"/>
      <c r="K36" s="268">
        <f>VLOOKUP(A36,EQUIPOS!A6:D161,4,FALSE)</f>
        <v>40110.120830353844</v>
      </c>
      <c r="L36" s="269"/>
      <c r="M36" s="270">
        <v>4</v>
      </c>
      <c r="N36" s="271">
        <f>K36/M36</f>
        <v>10027.530207588461</v>
      </c>
    </row>
    <row r="37" spans="1:14">
      <c r="A37" s="108" t="s">
        <v>248</v>
      </c>
      <c r="B37" s="836" t="str">
        <f>VLOOKUP(A37,EQUIPOS!A7:D154,3,FALSE)</f>
        <v>Grúa telescópica de 50 Ton.</v>
      </c>
      <c r="C37" s="837"/>
      <c r="D37" s="837"/>
      <c r="E37" s="837"/>
      <c r="F37" s="837"/>
      <c r="G37" s="837"/>
      <c r="H37" s="838"/>
      <c r="I37" s="266"/>
      <c r="J37" s="267"/>
      <c r="K37" s="268">
        <f>VLOOKUP(A37,EQUIPOS!A7:D162,4,FALSE)</f>
        <v>302473.85919205542</v>
      </c>
      <c r="L37" s="269"/>
      <c r="M37" s="270">
        <v>4</v>
      </c>
      <c r="N37" s="271">
        <f>K37/M37</f>
        <v>75618.464798013854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1010.0320112950249</v>
      </c>
    </row>
    <row r="43" spans="1:14" ht="15.75" thickBot="1">
      <c r="B43" s="823" t="s">
        <v>953</v>
      </c>
      <c r="C43" s="824"/>
      <c r="D43" s="824"/>
      <c r="E43" s="824"/>
      <c r="F43" s="824"/>
      <c r="G43" s="824"/>
      <c r="H43" s="824"/>
      <c r="I43" s="824"/>
      <c r="J43" s="824"/>
      <c r="K43" s="824"/>
      <c r="L43" s="824"/>
      <c r="M43" s="825"/>
      <c r="N43" s="99">
        <f>SUM(N36:N42)</f>
        <v>86656.027016897337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s="204" t="s">
        <v>1325</v>
      </c>
      <c r="B59" s="46" t="str">
        <f>VLOOKUP(A59,TRANSPORTE!A5:D117,3,FALSE)</f>
        <v xml:space="preserve">Transporte de estructuras metálicas </v>
      </c>
      <c r="C59" s="316"/>
      <c r="D59" s="316"/>
      <c r="E59" s="316"/>
      <c r="F59" s="316"/>
      <c r="G59" s="316"/>
      <c r="H59" s="310" t="str">
        <f>VLOOKUP(A59,TRANSPORTE!A6:D120,2,FALSE)</f>
        <v>kgk</v>
      </c>
      <c r="I59" s="278">
        <v>1</v>
      </c>
      <c r="J59" s="285">
        <v>1</v>
      </c>
      <c r="K59" s="278">
        <f>I59*J59</f>
        <v>1</v>
      </c>
      <c r="L59" s="827">
        <f>VLOOKUP(A59,TRANSPORTE!A5:D117,4,FALSE)</f>
        <v>0.30725115146230431</v>
      </c>
      <c r="M59" s="828"/>
      <c r="N59" s="286">
        <f>K59*L59</f>
        <v>0.30725115146230431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0.30725115146230431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v>
      </c>
      <c r="N70" s="295">
        <f>K70/M70</f>
        <v>3333.9451129502495</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32</v>
      </c>
      <c r="N71" s="295">
        <f>K71/M71</f>
        <v>6766.375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96756.65438099904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19351.330876199809</v>
      </c>
      <c r="M83" s="858"/>
      <c r="N83" s="51"/>
    </row>
    <row r="84" spans="1:14">
      <c r="B84" s="89" t="s">
        <v>973</v>
      </c>
      <c r="C84" s="90"/>
      <c r="D84" s="90"/>
      <c r="E84" s="90"/>
      <c r="F84" s="90"/>
      <c r="G84" s="90"/>
      <c r="H84" s="90"/>
      <c r="I84" s="87"/>
      <c r="J84" s="88"/>
      <c r="K84" s="303">
        <v>0.05</v>
      </c>
      <c r="L84" s="857">
        <f>N78*K84</f>
        <v>4837.8327190499522</v>
      </c>
      <c r="M84" s="858"/>
      <c r="N84" s="51"/>
    </row>
    <row r="85" spans="1:14" ht="15.75" thickBot="1">
      <c r="B85" s="91" t="s">
        <v>974</v>
      </c>
      <c r="C85" s="92"/>
      <c r="D85" s="92"/>
      <c r="E85" s="92"/>
      <c r="F85" s="92"/>
      <c r="G85" s="92"/>
      <c r="H85" s="92"/>
      <c r="I85" s="93"/>
      <c r="J85" s="94"/>
      <c r="K85" s="304">
        <v>0.05</v>
      </c>
      <c r="L85" s="859">
        <f>N78*K85</f>
        <v>4837.8327190499522</v>
      </c>
      <c r="M85" s="860"/>
      <c r="N85" s="51"/>
    </row>
    <row r="86" spans="1:14" ht="15.75" thickBot="1">
      <c r="B86" s="823" t="s">
        <v>953</v>
      </c>
      <c r="C86" s="824"/>
      <c r="D86" s="824"/>
      <c r="E86" s="824"/>
      <c r="F86" s="824"/>
      <c r="G86" s="824"/>
      <c r="H86" s="824"/>
      <c r="I86" s="824"/>
      <c r="J86" s="824"/>
      <c r="K86" s="824"/>
      <c r="L86" s="824"/>
      <c r="M86" s="825"/>
      <c r="N86" s="52">
        <f>L83+L84+L85</f>
        <v>29026.996314299711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125783.65069529875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1001</v>
      </c>
      <c r="C31" s="81" t="s">
        <v>1180</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6"/>
      <c r="J36" s="267"/>
      <c r="K36" s="268">
        <f>VLOOKUP(A36,EQUIPOS!A6:D161,4,FALSE)</f>
        <v>122847.90387465569</v>
      </c>
      <c r="L36" s="269"/>
      <c r="M36" s="270">
        <v>5</v>
      </c>
      <c r="N36" s="271">
        <f>K36/M36</f>
        <v>24569.580774931139</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107.474121807204</v>
      </c>
    </row>
    <row r="43" spans="1:14" ht="15.75" thickBot="1">
      <c r="B43" s="823" t="s">
        <v>953</v>
      </c>
      <c r="C43" s="824"/>
      <c r="D43" s="824"/>
      <c r="E43" s="824"/>
      <c r="F43" s="824"/>
      <c r="G43" s="824"/>
      <c r="H43" s="824"/>
      <c r="I43" s="824"/>
      <c r="J43" s="824"/>
      <c r="K43" s="824"/>
      <c r="L43" s="824"/>
      <c r="M43" s="825"/>
      <c r="N43" s="99">
        <f>SUM(N36:N42)</f>
        <v>24677.054896738344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0.70199999999999996</v>
      </c>
      <c r="J59" s="285">
        <v>1</v>
      </c>
      <c r="K59" s="278">
        <f>I59*J59</f>
        <v>0.70199999999999996</v>
      </c>
      <c r="L59" s="827">
        <f>VLOOKUP(A59,TRANSPORTE!A5:D94,4,FALSE)</f>
        <v>1802.8023797317558</v>
      </c>
      <c r="M59" s="828"/>
      <c r="N59" s="286">
        <f>K59*L59</f>
        <v>1265.5672705716925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1265.5672705716925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v>
      </c>
      <c r="N70" s="295">
        <f>K70/M70</f>
        <v>2667.1560903601994</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40</v>
      </c>
      <c r="N71" s="295">
        <f>K71/M71</f>
        <v>2706.55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5373.7060903601996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31316.328257670237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6263.2656515340477</v>
      </c>
      <c r="M83" s="858"/>
      <c r="N83" s="51"/>
    </row>
    <row r="84" spans="1:14">
      <c r="B84" s="89" t="s">
        <v>973</v>
      </c>
      <c r="C84" s="90"/>
      <c r="D84" s="90"/>
      <c r="E84" s="90"/>
      <c r="F84" s="90"/>
      <c r="G84" s="90"/>
      <c r="H84" s="90"/>
      <c r="I84" s="87"/>
      <c r="J84" s="88"/>
      <c r="K84" s="303">
        <v>0.05</v>
      </c>
      <c r="L84" s="857">
        <f>N78*K84</f>
        <v>1565.8164128835119</v>
      </c>
      <c r="M84" s="858"/>
      <c r="N84" s="51"/>
    </row>
    <row r="85" spans="1:14" ht="15.75" thickBot="1">
      <c r="B85" s="91" t="s">
        <v>974</v>
      </c>
      <c r="C85" s="92"/>
      <c r="D85" s="92"/>
      <c r="E85" s="92"/>
      <c r="F85" s="92"/>
      <c r="G85" s="92"/>
      <c r="H85" s="92"/>
      <c r="I85" s="93"/>
      <c r="J85" s="94"/>
      <c r="K85" s="304">
        <v>0.05</v>
      </c>
      <c r="L85" s="859">
        <f>N78*K85</f>
        <v>1565.8164128835119</v>
      </c>
      <c r="M85" s="860"/>
      <c r="N85" s="51"/>
    </row>
    <row r="86" spans="1:14" ht="15.75" thickBot="1">
      <c r="B86" s="823" t="s">
        <v>953</v>
      </c>
      <c r="C86" s="824"/>
      <c r="D86" s="824"/>
      <c r="E86" s="824"/>
      <c r="F86" s="824"/>
      <c r="G86" s="824"/>
      <c r="H86" s="824"/>
      <c r="I86" s="824"/>
      <c r="J86" s="824"/>
      <c r="K86" s="824"/>
      <c r="L86" s="824"/>
      <c r="M86" s="825"/>
      <c r="N86" s="52">
        <f>L83+L84+L85</f>
        <v>9394.8984773010725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40711.226734971307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1002</v>
      </c>
      <c r="C31" s="81" t="s">
        <v>1181</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307</v>
      </c>
      <c r="B36" s="836" t="str">
        <f>VLOOKUP(A36,EQUIPOS!A6:D154,3,FALSE)</f>
        <v>Retroexcavadora, Potencia en el Volante 78 HP 2200 RPM</v>
      </c>
      <c r="C36" s="837"/>
      <c r="D36" s="837"/>
      <c r="E36" s="837"/>
      <c r="F36" s="837"/>
      <c r="G36" s="837"/>
      <c r="H36" s="838"/>
      <c r="I36" s="266"/>
      <c r="J36" s="267"/>
      <c r="K36" s="268">
        <f>VLOOKUP(A36,EQUIPOS!A6:D161,4,FALSE)</f>
        <v>122847.90387465569</v>
      </c>
      <c r="L36" s="269"/>
      <c r="M36" s="270">
        <v>4</v>
      </c>
      <c r="N36" s="271">
        <f>K36/M36</f>
        <v>30711.975968663923</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67.663750000000007</v>
      </c>
    </row>
    <row r="43" spans="1:14" ht="15.75" thickBot="1">
      <c r="B43" s="823" t="s">
        <v>953</v>
      </c>
      <c r="C43" s="824"/>
      <c r="D43" s="824"/>
      <c r="E43" s="824"/>
      <c r="F43" s="824"/>
      <c r="G43" s="824"/>
      <c r="H43" s="824"/>
      <c r="I43" s="824"/>
      <c r="J43" s="824"/>
      <c r="K43" s="824"/>
      <c r="L43" s="824"/>
      <c r="M43" s="825"/>
      <c r="N43" s="99">
        <f>SUM(N36:N42)</f>
        <v>30779.639718663922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1267</v>
      </c>
      <c r="B59" s="46" t="str">
        <f>VLOOKUP(A59,TRANSPORTE!A5:D117,3,FALSE)</f>
        <v>Transporte de material de demolición</v>
      </c>
      <c r="C59" s="316"/>
      <c r="D59" s="316"/>
      <c r="E59" s="316"/>
      <c r="F59" s="316"/>
      <c r="G59" s="316"/>
      <c r="H59" s="310" t="str">
        <f>VLOOKUP(A59,TRANSPORTE!A6:D120,2,FALSE)</f>
        <v>m3k</v>
      </c>
      <c r="I59" s="278">
        <v>3.03</v>
      </c>
      <c r="J59" s="285">
        <v>1</v>
      </c>
      <c r="K59" s="278">
        <f>I59*J59</f>
        <v>3.03</v>
      </c>
      <c r="L59" s="827">
        <f>VLOOKUP(A59,TRANSPORTE!A5:D94,4,FALSE)</f>
        <v>1802.8023797317558</v>
      </c>
      <c r="M59" s="828"/>
      <c r="N59" s="286">
        <f>K59*L59</f>
        <v>5462.4912105872199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5462.4912105872199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32</v>
      </c>
      <c r="N70" s="295">
        <f>K70/M70</f>
        <v>3383.1875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3383.1875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39625.318429251143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7925.0636858502294</v>
      </c>
      <c r="M83" s="858"/>
      <c r="N83" s="51"/>
    </row>
    <row r="84" spans="1:14">
      <c r="B84" s="89" t="s">
        <v>973</v>
      </c>
      <c r="C84" s="90"/>
      <c r="D84" s="90"/>
      <c r="E84" s="90"/>
      <c r="F84" s="90"/>
      <c r="G84" s="90"/>
      <c r="H84" s="90"/>
      <c r="I84" s="87"/>
      <c r="J84" s="88"/>
      <c r="K84" s="303">
        <v>0.05</v>
      </c>
      <c r="L84" s="857">
        <f>N78*K84</f>
        <v>1981.2659214625573</v>
      </c>
      <c r="M84" s="858"/>
      <c r="N84" s="51"/>
    </row>
    <row r="85" spans="1:14" ht="15.75" thickBot="1">
      <c r="B85" s="91" t="s">
        <v>974</v>
      </c>
      <c r="C85" s="92"/>
      <c r="D85" s="92"/>
      <c r="E85" s="92"/>
      <c r="F85" s="92"/>
      <c r="G85" s="92"/>
      <c r="H85" s="92"/>
      <c r="I85" s="93"/>
      <c r="J85" s="94"/>
      <c r="K85" s="304">
        <v>0.05</v>
      </c>
      <c r="L85" s="859">
        <f>N78*K85</f>
        <v>1981.2659214625573</v>
      </c>
      <c r="M85" s="860"/>
      <c r="N85" s="51"/>
    </row>
    <row r="86" spans="1:14" ht="15.75" thickBot="1">
      <c r="B86" s="823" t="s">
        <v>953</v>
      </c>
      <c r="C86" s="824"/>
      <c r="D86" s="824"/>
      <c r="E86" s="824"/>
      <c r="F86" s="824"/>
      <c r="G86" s="824"/>
      <c r="H86" s="824"/>
      <c r="I86" s="824"/>
      <c r="J86" s="824"/>
      <c r="K86" s="824"/>
      <c r="L86" s="824"/>
      <c r="M86" s="825"/>
      <c r="N86" s="52">
        <f>L83+L84+L85</f>
        <v>11887.595528775342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51512.913958026489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1003</v>
      </c>
      <c r="C31" s="81" t="s">
        <v>1182</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6"/>
      <c r="J36" s="267"/>
      <c r="K36" s="268"/>
      <c r="L36" s="269"/>
      <c r="M36" s="270"/>
      <c r="N36" s="271"/>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144.34933333333333</v>
      </c>
    </row>
    <row r="43" spans="1:14" ht="15.75" thickBot="1">
      <c r="B43" s="823" t="s">
        <v>953</v>
      </c>
      <c r="C43" s="824"/>
      <c r="D43" s="824"/>
      <c r="E43" s="824"/>
      <c r="F43" s="824"/>
      <c r="G43" s="824"/>
      <c r="H43" s="824"/>
      <c r="I43" s="824"/>
      <c r="J43" s="824"/>
      <c r="K43" s="824"/>
      <c r="L43" s="824"/>
      <c r="M43" s="825"/>
      <c r="N43" s="99">
        <f>SUM(N36:N42)</f>
        <v>144.34933333333333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150</v>
      </c>
      <c r="N70" s="295">
        <f>K70/M70</f>
        <v>1443.4933333333333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1443.4933333333333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317.56853333333333</v>
      </c>
      <c r="M83" s="858"/>
      <c r="N83" s="51"/>
    </row>
    <row r="84" spans="1:14">
      <c r="B84" s="89" t="s">
        <v>973</v>
      </c>
      <c r="C84" s="90"/>
      <c r="D84" s="90"/>
      <c r="E84" s="90"/>
      <c r="F84" s="90"/>
      <c r="G84" s="90"/>
      <c r="H84" s="90"/>
      <c r="I84" s="87"/>
      <c r="J84" s="88"/>
      <c r="K84" s="303">
        <v>0.05</v>
      </c>
      <c r="L84" s="857">
        <f>N78*K84</f>
        <v>79.392133333333334</v>
      </c>
      <c r="M84" s="858"/>
      <c r="N84" s="51"/>
    </row>
    <row r="85" spans="1:14" ht="15.75" thickBot="1">
      <c r="B85" s="91" t="s">
        <v>974</v>
      </c>
      <c r="C85" s="92"/>
      <c r="D85" s="92"/>
      <c r="E85" s="92"/>
      <c r="F85" s="92"/>
      <c r="G85" s="92"/>
      <c r="H85" s="92"/>
      <c r="I85" s="93"/>
      <c r="J85" s="94"/>
      <c r="K85" s="304">
        <v>0.05</v>
      </c>
      <c r="L85" s="859">
        <f>N78*K85</f>
        <v>79.392133333333334</v>
      </c>
      <c r="M85" s="860"/>
      <c r="N85" s="51"/>
    </row>
    <row r="86" spans="1:14" ht="15.75" thickBot="1">
      <c r="B86" s="823" t="s">
        <v>953</v>
      </c>
      <c r="C86" s="824"/>
      <c r="D86" s="824"/>
      <c r="E86" s="824"/>
      <c r="F86" s="824"/>
      <c r="G86" s="824"/>
      <c r="H86" s="824"/>
      <c r="I86" s="824"/>
      <c r="J86" s="824"/>
      <c r="K86" s="824"/>
      <c r="L86" s="824"/>
      <c r="M86" s="825"/>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1004</v>
      </c>
      <c r="C31" s="81" t="s">
        <v>2019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6"/>
      <c r="J36" s="267"/>
      <c r="K36" s="268">
        <f>VLOOKUP(A36,EQUIPOS!A6:D163,4,FALSE)</f>
        <v>261604.78252632314</v>
      </c>
      <c r="L36" s="269"/>
      <c r="M36" s="270">
        <v>3</v>
      </c>
      <c r="N36" s="271">
        <f>K36/M36</f>
        <v>87201.594175441045</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90.218333333333348</v>
      </c>
    </row>
    <row r="43" spans="1:14" ht="15.75" thickBot="1">
      <c r="B43" s="823" t="s">
        <v>953</v>
      </c>
      <c r="C43" s="824"/>
      <c r="D43" s="824"/>
      <c r="E43" s="824"/>
      <c r="F43" s="824"/>
      <c r="G43" s="824"/>
      <c r="H43" s="824"/>
      <c r="I43" s="824"/>
      <c r="J43" s="824"/>
      <c r="K43" s="824"/>
      <c r="L43" s="824"/>
      <c r="M43" s="825"/>
      <c r="N43" s="99">
        <f>SUM(N36:N42)</f>
        <v>87291.812508774383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27">
        <f>VLOOKUP(A59,TRANSPORTE!A6:D117,4,FALSE)</f>
        <v>1802.8023797317558</v>
      </c>
      <c r="M59" s="828"/>
      <c r="N59" s="286">
        <f>K59*L59</f>
        <v>3064.7640455439846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3064.7640455439846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99378.409887651695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19875.681977530341</v>
      </c>
      <c r="M83" s="858"/>
      <c r="N83" s="51"/>
    </row>
    <row r="84" spans="1:14">
      <c r="B84" s="89" t="s">
        <v>973</v>
      </c>
      <c r="C84" s="90"/>
      <c r="D84" s="90"/>
      <c r="E84" s="90"/>
      <c r="F84" s="90"/>
      <c r="G84" s="90"/>
      <c r="H84" s="90"/>
      <c r="I84" s="87"/>
      <c r="J84" s="88"/>
      <c r="K84" s="303">
        <v>0.05</v>
      </c>
      <c r="L84" s="857">
        <f>N78*K84</f>
        <v>4968.9204943825853</v>
      </c>
      <c r="M84" s="858"/>
      <c r="N84" s="51"/>
    </row>
    <row r="85" spans="1:14" ht="15.75" thickBot="1">
      <c r="B85" s="91" t="s">
        <v>974</v>
      </c>
      <c r="C85" s="92"/>
      <c r="D85" s="92"/>
      <c r="E85" s="92"/>
      <c r="F85" s="92"/>
      <c r="G85" s="92"/>
      <c r="H85" s="92"/>
      <c r="I85" s="93"/>
      <c r="J85" s="94"/>
      <c r="K85" s="304">
        <v>0.05</v>
      </c>
      <c r="L85" s="859">
        <f>N78*K85</f>
        <v>4968.9204943825853</v>
      </c>
      <c r="M85" s="860"/>
      <c r="N85" s="51"/>
    </row>
    <row r="86" spans="1:14" ht="15.75" thickBot="1">
      <c r="B86" s="823" t="s">
        <v>953</v>
      </c>
      <c r="C86" s="824"/>
      <c r="D86" s="824"/>
      <c r="E86" s="824"/>
      <c r="F86" s="824"/>
      <c r="G86" s="824"/>
      <c r="H86" s="824"/>
      <c r="I86" s="824"/>
      <c r="J86" s="824"/>
      <c r="K86" s="824"/>
      <c r="L86" s="824"/>
      <c r="M86" s="825"/>
      <c r="N86" s="52">
        <f>L83+L84+L85</f>
        <v>29813.522966295513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129191.9328539472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1005</v>
      </c>
      <c r="C31" s="81" t="s">
        <v>1184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310</v>
      </c>
      <c r="B36" s="836" t="str">
        <f>VLOOKUP(A36,EQUIPOS!A6:D154,3,FALSE)</f>
        <v>Retroexcavadora A25C</v>
      </c>
      <c r="C36" s="837"/>
      <c r="D36" s="837"/>
      <c r="E36" s="837"/>
      <c r="F36" s="837"/>
      <c r="G36" s="837"/>
      <c r="H36" s="838"/>
      <c r="I36" s="266"/>
      <c r="J36" s="267"/>
      <c r="K36" s="268">
        <f>VLOOKUP(A36,EQUIPOS!A6:D163,4,FALSE)</f>
        <v>261604.78252632314</v>
      </c>
      <c r="L36" s="269"/>
      <c r="M36" s="270">
        <v>3</v>
      </c>
      <c r="N36" s="271">
        <f>K36/M36</f>
        <v>87201.594175441045</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90.218333333333348</v>
      </c>
    </row>
    <row r="43" spans="1:14" ht="15.75" thickBot="1">
      <c r="B43" s="823" t="s">
        <v>953</v>
      </c>
      <c r="C43" s="824"/>
      <c r="D43" s="824"/>
      <c r="E43" s="824"/>
      <c r="F43" s="824"/>
      <c r="G43" s="824"/>
      <c r="H43" s="824"/>
      <c r="I43" s="824"/>
      <c r="J43" s="824"/>
      <c r="K43" s="824"/>
      <c r="L43" s="824"/>
      <c r="M43" s="825"/>
      <c r="N43" s="99">
        <f>SUM(N36:N42)</f>
        <v>87291.812508774383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1277</v>
      </c>
      <c r="B59" s="46" t="str">
        <f>VLOOKUP(A59,TRANSPORTE!A6:D117,3,FALSE)</f>
        <v>Trasporte de material Remoción de Postes</v>
      </c>
      <c r="C59" s="316"/>
      <c r="D59" s="316"/>
      <c r="E59" s="316"/>
      <c r="F59" s="316"/>
      <c r="G59" s="316"/>
      <c r="H59" s="310" t="s">
        <v>339</v>
      </c>
      <c r="I59" s="278">
        <v>1.7</v>
      </c>
      <c r="J59" s="285">
        <v>1</v>
      </c>
      <c r="K59" s="278">
        <f>I59*J59</f>
        <v>1.7</v>
      </c>
      <c r="L59" s="827">
        <f>VLOOKUP(A59,TRANSPORTE!A6:D117,4,FALSE)</f>
        <v>1802.8023797317558</v>
      </c>
      <c r="M59" s="828"/>
      <c r="N59" s="286">
        <f>K59*L59</f>
        <v>3064.7640455439846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3064.7640455439846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24</v>
      </c>
      <c r="N70" s="295">
        <f>K70/M70</f>
        <v>9021.8333333333339</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9021.8333333333339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99378.409887651695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19875.681977530341</v>
      </c>
      <c r="M83" s="858"/>
      <c r="N83" s="51"/>
    </row>
    <row r="84" spans="1:14">
      <c r="B84" s="89" t="s">
        <v>973</v>
      </c>
      <c r="C84" s="90"/>
      <c r="D84" s="90"/>
      <c r="E84" s="90"/>
      <c r="F84" s="90"/>
      <c r="G84" s="90"/>
      <c r="H84" s="90"/>
      <c r="I84" s="87"/>
      <c r="J84" s="88"/>
      <c r="K84" s="303">
        <v>0.05</v>
      </c>
      <c r="L84" s="857">
        <f>N78*K84</f>
        <v>4968.9204943825853</v>
      </c>
      <c r="M84" s="858"/>
      <c r="N84" s="51"/>
    </row>
    <row r="85" spans="1:14" ht="15.75" thickBot="1">
      <c r="B85" s="91" t="s">
        <v>974</v>
      </c>
      <c r="C85" s="92"/>
      <c r="D85" s="92"/>
      <c r="E85" s="92"/>
      <c r="F85" s="92"/>
      <c r="G85" s="92"/>
      <c r="H85" s="92"/>
      <c r="I85" s="93"/>
      <c r="J85" s="94"/>
      <c r="K85" s="304">
        <v>0.05</v>
      </c>
      <c r="L85" s="859">
        <f>N78*K85</f>
        <v>4968.9204943825853</v>
      </c>
      <c r="M85" s="860"/>
      <c r="N85" s="51"/>
    </row>
    <row r="86" spans="1:14" ht="15.75" thickBot="1">
      <c r="B86" s="823" t="s">
        <v>953</v>
      </c>
      <c r="C86" s="824"/>
      <c r="D86" s="824"/>
      <c r="E86" s="824"/>
      <c r="F86" s="824"/>
      <c r="G86" s="824"/>
      <c r="H86" s="824"/>
      <c r="I86" s="824"/>
      <c r="J86" s="824"/>
      <c r="K86" s="824"/>
      <c r="L86" s="824"/>
      <c r="M86" s="825"/>
      <c r="N86" s="52">
        <f>L83+L84+L85</f>
        <v>29813.522966295513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129191.9328539472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1006</v>
      </c>
      <c r="C31" s="81" t="s">
        <v>1185</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45</v>
      </c>
      <c r="N36" s="271">
        <f>K36/M36</f>
        <v>7911.6527727991843</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1.5036388888888887</v>
      </c>
    </row>
    <row r="43" spans="1:14" ht="15.75" thickBot="1">
      <c r="B43" s="823" t="s">
        <v>953</v>
      </c>
      <c r="C43" s="824"/>
      <c r="D43" s="824"/>
      <c r="E43" s="824"/>
      <c r="F43" s="824"/>
      <c r="G43" s="824"/>
      <c r="H43" s="824"/>
      <c r="I43" s="824"/>
      <c r="J43" s="824"/>
      <c r="K43" s="824"/>
      <c r="L43" s="824"/>
      <c r="M43" s="825"/>
      <c r="N43" s="99">
        <f>SUM(N36:N42)</f>
        <v>7913.1564116880736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6"/>
      <c r="D59" s="316"/>
      <c r="E59" s="316"/>
      <c r="F59" s="316"/>
      <c r="G59" s="316"/>
      <c r="H59" s="310" t="s">
        <v>339</v>
      </c>
      <c r="I59" s="278">
        <v>35.700000000000003</v>
      </c>
      <c r="J59" s="285">
        <v>1</v>
      </c>
      <c r="K59" s="278">
        <f>I59*J59</f>
        <v>35.700000000000003</v>
      </c>
      <c r="L59" s="827">
        <f>VLOOKUP(A59,TRANSPORTE!A6:D117,4,FALSE)</f>
        <v>0.30725115146230431</v>
      </c>
      <c r="M59" s="828"/>
      <c r="N59" s="286">
        <f>K59*L59</f>
        <v>10.968866107204265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10.968866107204265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8074.4891666841668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1614.8978333368334</v>
      </c>
      <c r="M83" s="858"/>
      <c r="N83" s="51"/>
    </row>
    <row r="84" spans="1:14">
      <c r="B84" s="89" t="s">
        <v>973</v>
      </c>
      <c r="C84" s="90"/>
      <c r="D84" s="90"/>
      <c r="E84" s="90"/>
      <c r="F84" s="90"/>
      <c r="G84" s="90"/>
      <c r="H84" s="90"/>
      <c r="I84" s="87"/>
      <c r="J84" s="88"/>
      <c r="K84" s="303">
        <v>0.05</v>
      </c>
      <c r="L84" s="857">
        <f>N78*K84</f>
        <v>403.72445833420835</v>
      </c>
      <c r="M84" s="858"/>
      <c r="N84" s="51"/>
    </row>
    <row r="85" spans="1:14" ht="15.75" thickBot="1">
      <c r="B85" s="91" t="s">
        <v>974</v>
      </c>
      <c r="C85" s="92"/>
      <c r="D85" s="92"/>
      <c r="E85" s="92"/>
      <c r="F85" s="92"/>
      <c r="G85" s="92"/>
      <c r="H85" s="92"/>
      <c r="I85" s="93"/>
      <c r="J85" s="94"/>
      <c r="K85" s="304">
        <v>0.05</v>
      </c>
      <c r="L85" s="859">
        <f>N78*K85</f>
        <v>403.72445833420835</v>
      </c>
      <c r="M85" s="860"/>
      <c r="N85" s="51"/>
    </row>
    <row r="86" spans="1:14" ht="15.75" thickBot="1">
      <c r="B86" s="823" t="s">
        <v>953</v>
      </c>
      <c r="C86" s="824"/>
      <c r="D86" s="824"/>
      <c r="E86" s="824"/>
      <c r="F86" s="824"/>
      <c r="G86" s="824"/>
      <c r="H86" s="824"/>
      <c r="I86" s="824"/>
      <c r="J86" s="824"/>
      <c r="K86" s="824"/>
      <c r="L86" s="824"/>
      <c r="M86" s="825"/>
      <c r="N86" s="52">
        <f>L83+L84+L85</f>
        <v>2422.3467500052502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10496.835916689417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1007</v>
      </c>
      <c r="C31" s="81" t="s">
        <v>1186</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c r="B36" s="836"/>
      <c r="C36" s="837"/>
      <c r="D36" s="837"/>
      <c r="E36" s="837"/>
      <c r="F36" s="837"/>
      <c r="G36" s="837"/>
      <c r="H36" s="838"/>
      <c r="I36" s="266"/>
      <c r="J36" s="267"/>
      <c r="K36" s="268"/>
      <c r="L36" s="269"/>
      <c r="M36" s="270"/>
      <c r="N36" s="271"/>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0.1</v>
      </c>
      <c r="M42" s="848"/>
      <c r="N42" s="105">
        <f>N76*L42</f>
        <v>60.145555555555553</v>
      </c>
    </row>
    <row r="43" spans="1:14" ht="15.75" thickBot="1">
      <c r="B43" s="823" t="s">
        <v>953</v>
      </c>
      <c r="C43" s="824"/>
      <c r="D43" s="824"/>
      <c r="E43" s="824"/>
      <c r="F43" s="824"/>
      <c r="G43" s="824"/>
      <c r="H43" s="824"/>
      <c r="I43" s="824"/>
      <c r="J43" s="824"/>
      <c r="K43" s="824"/>
      <c r="L43" s="824"/>
      <c r="M43" s="825"/>
      <c r="N43" s="99">
        <f>SUM(N36:N42)</f>
        <v>60.145555555555553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1325</v>
      </c>
      <c r="B59" s="46" t="str">
        <f>VLOOKUP(A59,TRANSPORTE!A6:D117,3,FALSE)</f>
        <v xml:space="preserve">Transporte de estructuras metálicas </v>
      </c>
      <c r="C59" s="316"/>
      <c r="D59" s="316"/>
      <c r="E59" s="316"/>
      <c r="F59" s="316"/>
      <c r="G59" s="316"/>
      <c r="H59" s="310" t="s">
        <v>339</v>
      </c>
      <c r="I59" s="278">
        <v>10.25</v>
      </c>
      <c r="J59" s="285">
        <v>1</v>
      </c>
      <c r="K59" s="278">
        <f>I59*J59</f>
        <v>10.25</v>
      </c>
      <c r="L59" s="827">
        <f>VLOOKUP(A59,TRANSPORTE!A6:D117,4,FALSE)</f>
        <v>0.30725115146230431</v>
      </c>
      <c r="M59" s="828"/>
      <c r="N59" s="286">
        <f>K59*L59</f>
        <v>3.1493243024886191</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3.1493243024886191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360</v>
      </c>
      <c r="N70" s="295">
        <f>K70/M70</f>
        <v>601.45555555555552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601.45555555555552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664.75043541359969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132.95008708271993</v>
      </c>
      <c r="M83" s="858"/>
      <c r="N83" s="51"/>
    </row>
    <row r="84" spans="1:14">
      <c r="B84" s="89" t="s">
        <v>973</v>
      </c>
      <c r="C84" s="90"/>
      <c r="D84" s="90"/>
      <c r="E84" s="90"/>
      <c r="F84" s="90"/>
      <c r="G84" s="90"/>
      <c r="H84" s="90"/>
      <c r="I84" s="87"/>
      <c r="J84" s="88"/>
      <c r="K84" s="303">
        <v>0.05</v>
      </c>
      <c r="L84" s="857">
        <f>N78*K84</f>
        <v>33.237521770679983</v>
      </c>
      <c r="M84" s="858"/>
      <c r="N84" s="51"/>
    </row>
    <row r="85" spans="1:14" ht="15.75" thickBot="1">
      <c r="B85" s="91" t="s">
        <v>974</v>
      </c>
      <c r="C85" s="92"/>
      <c r="D85" s="92"/>
      <c r="E85" s="92"/>
      <c r="F85" s="92"/>
      <c r="G85" s="92"/>
      <c r="H85" s="92"/>
      <c r="I85" s="93"/>
      <c r="J85" s="94"/>
      <c r="K85" s="304">
        <v>0.05</v>
      </c>
      <c r="L85" s="859">
        <f>N78*K85</f>
        <v>33.237521770679983</v>
      </c>
      <c r="M85" s="860"/>
      <c r="N85" s="51"/>
    </row>
    <row r="86" spans="1:14" ht="15.75" thickBot="1">
      <c r="B86" s="823" t="s">
        <v>953</v>
      </c>
      <c r="C86" s="824"/>
      <c r="D86" s="824"/>
      <c r="E86" s="824"/>
      <c r="F86" s="824"/>
      <c r="G86" s="824"/>
      <c r="H86" s="824"/>
      <c r="I86" s="824"/>
      <c r="J86" s="824"/>
      <c r="K86" s="824"/>
      <c r="L86" s="824"/>
      <c r="M86" s="825"/>
      <c r="N86" s="52">
        <f>L83+L84+L85</f>
        <v>199.42513062407991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864.17556603767957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1008</v>
      </c>
      <c r="C31" s="81" t="s">
        <v>1187</v>
      </c>
      <c r="D31" s="82"/>
      <c r="E31" s="82"/>
      <c r="F31" s="82"/>
      <c r="G31" s="82"/>
      <c r="H31" s="82"/>
      <c r="I31" s="82"/>
      <c r="J31" s="83"/>
      <c r="K31" s="307"/>
      <c r="L31" s="305" t="s">
        <v>144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45</v>
      </c>
      <c r="N36" s="271">
        <f>K36/M36</f>
        <v>7911.6527727991843</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1.5036388888888887</v>
      </c>
    </row>
    <row r="43" spans="1:14" ht="15.75" thickBot="1">
      <c r="B43" s="823" t="s">
        <v>953</v>
      </c>
      <c r="C43" s="824"/>
      <c r="D43" s="824"/>
      <c r="E43" s="824"/>
      <c r="F43" s="824"/>
      <c r="G43" s="824"/>
      <c r="H43" s="824"/>
      <c r="I43" s="824"/>
      <c r="J43" s="824"/>
      <c r="K43" s="824"/>
      <c r="L43" s="824"/>
      <c r="M43" s="825"/>
      <c r="N43" s="99">
        <f>SUM(N36:N42)</f>
        <v>7913.1564116880736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284">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1412</v>
      </c>
      <c r="B59" s="46" t="str">
        <f>VLOOKUP(A59,TRANSPORTE!A6:D117,3,FALSE)</f>
        <v>Transporte de barrera de seguridad</v>
      </c>
      <c r="C59" s="316"/>
      <c r="D59" s="316"/>
      <c r="E59" s="316"/>
      <c r="F59" s="316"/>
      <c r="G59" s="316"/>
      <c r="H59" s="310" t="s">
        <v>339</v>
      </c>
      <c r="I59" s="278">
        <v>0.81049499999999997</v>
      </c>
      <c r="J59" s="285">
        <v>1</v>
      </c>
      <c r="K59" s="278">
        <f>I59*J59</f>
        <v>0.81049499999999997</v>
      </c>
      <c r="L59" s="827">
        <f>VLOOKUP(A59,TRANSPORTE!A6:D117,4,FALSE)</f>
        <v>738.53263100988727</v>
      </c>
      <c r="M59" s="828"/>
      <c r="N59" s="286">
        <f>K59*L59</f>
        <v>598.5770047703586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598.5770047703586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360</v>
      </c>
      <c r="N70" s="295">
        <f>K70/M70</f>
        <v>150.36388888888888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150.36388888888888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8662.0973053473208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1732.4194610694642</v>
      </c>
      <c r="M83" s="858"/>
      <c r="N83" s="51"/>
    </row>
    <row r="84" spans="1:14">
      <c r="B84" s="89" t="s">
        <v>973</v>
      </c>
      <c r="C84" s="90"/>
      <c r="D84" s="90"/>
      <c r="E84" s="90"/>
      <c r="F84" s="90"/>
      <c r="G84" s="90"/>
      <c r="H84" s="90"/>
      <c r="I84" s="87"/>
      <c r="J84" s="88"/>
      <c r="K84" s="303">
        <v>0.05</v>
      </c>
      <c r="L84" s="857">
        <f>N78*K84</f>
        <v>433.10486526736605</v>
      </c>
      <c r="M84" s="858"/>
      <c r="N84" s="51"/>
    </row>
    <row r="85" spans="1:14" ht="15.75" thickBot="1">
      <c r="B85" s="91" t="s">
        <v>974</v>
      </c>
      <c r="C85" s="92"/>
      <c r="D85" s="92"/>
      <c r="E85" s="92"/>
      <c r="F85" s="92"/>
      <c r="G85" s="92"/>
      <c r="H85" s="92"/>
      <c r="I85" s="93"/>
      <c r="J85" s="94"/>
      <c r="K85" s="304">
        <v>0.05</v>
      </c>
      <c r="L85" s="859">
        <f>N78*K85</f>
        <v>433.10486526736605</v>
      </c>
      <c r="M85" s="860"/>
      <c r="N85" s="51"/>
    </row>
    <row r="86" spans="1:14" ht="15.75" thickBot="1">
      <c r="B86" s="823" t="s">
        <v>953</v>
      </c>
      <c r="C86" s="824"/>
      <c r="D86" s="824"/>
      <c r="E86" s="824"/>
      <c r="F86" s="824"/>
      <c r="G86" s="824"/>
      <c r="H86" s="824"/>
      <c r="I86" s="824"/>
      <c r="J86" s="824"/>
      <c r="K86" s="824"/>
      <c r="L86" s="824"/>
      <c r="M86" s="825"/>
      <c r="N86" s="52">
        <f>L83+L84+L85</f>
        <v>2598.6291916041964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11260.726496951516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1425</v>
      </c>
      <c r="C31" s="81" t="s">
        <v>1413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VLOOKUP(A36,EQUIPOS!A5:D154,4,FALSE)</f>
        <v>229200.69045916491</v>
      </c>
      <c r="L36" s="269"/>
      <c r="M36" s="270">
        <v>0.625</v>
      </c>
      <c r="N36" s="271">
        <f>K36/M36</f>
        <v>366721.10473466385</v>
      </c>
    </row>
    <row r="37" spans="1:14">
      <c r="A37" s="108" t="s">
        <v>241</v>
      </c>
      <c r="B37" s="836" t="str">
        <f>VLOOKUP(A37,EQUIPOS!A7:D154,3,FALSE)</f>
        <v>Grúa (capacidad 15 ton)</v>
      </c>
      <c r="C37" s="837"/>
      <c r="D37" s="837"/>
      <c r="E37" s="837"/>
      <c r="F37" s="837"/>
      <c r="G37" s="837"/>
      <c r="H37" s="838"/>
      <c r="I37" s="266"/>
      <c r="J37" s="267"/>
      <c r="K37" s="268">
        <f>VLOOKUP(A37,EQUIPOS!A6:D154,4,FALSE)</f>
        <v>181484.54471592366</v>
      </c>
      <c r="L37" s="269"/>
      <c r="M37" s="270">
        <v>0.625</v>
      </c>
      <c r="N37" s="271">
        <f>K37/M37</f>
        <v>290375.27154547785</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2706.55</v>
      </c>
    </row>
    <row r="43" spans="1:14" ht="15.75" thickBot="1">
      <c r="B43" s="823" t="s">
        <v>953</v>
      </c>
      <c r="C43" s="824"/>
      <c r="D43" s="824"/>
      <c r="E43" s="824"/>
      <c r="F43" s="824"/>
      <c r="G43" s="824"/>
      <c r="H43" s="824"/>
      <c r="I43" s="824"/>
      <c r="J43" s="824"/>
      <c r="K43" s="824"/>
      <c r="L43" s="824"/>
      <c r="M43" s="825"/>
      <c r="N43" s="393">
        <f>SUM(N36:N42)</f>
        <v>659802.92628014181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88560.597933828321</v>
      </c>
      <c r="N51" s="271">
        <f>K51*M51</f>
        <v>177121.19586765664</v>
      </c>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244860.65009499836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5</v>
      </c>
      <c r="N70" s="394">
        <f>K70/M70</f>
        <v>54131</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958794.57637514011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191758.91527502803</v>
      </c>
      <c r="M83" s="858"/>
      <c r="N83" s="51"/>
    </row>
    <row r="84" spans="1:14">
      <c r="B84" s="89" t="s">
        <v>973</v>
      </c>
      <c r="C84" s="90"/>
      <c r="D84" s="90"/>
      <c r="E84" s="90"/>
      <c r="F84" s="90"/>
      <c r="G84" s="90"/>
      <c r="H84" s="90"/>
      <c r="I84" s="87"/>
      <c r="J84" s="88"/>
      <c r="K84" s="303">
        <v>0.05</v>
      </c>
      <c r="L84" s="857">
        <f>N78*K84</f>
        <v>47939.728818757008</v>
      </c>
      <c r="M84" s="858"/>
      <c r="N84" s="51"/>
    </row>
    <row r="85" spans="1:14" ht="15.75" thickBot="1">
      <c r="B85" s="91" t="s">
        <v>974</v>
      </c>
      <c r="C85" s="92"/>
      <c r="D85" s="92"/>
      <c r="E85" s="92"/>
      <c r="F85" s="92"/>
      <c r="G85" s="92"/>
      <c r="H85" s="92"/>
      <c r="I85" s="93"/>
      <c r="J85" s="94"/>
      <c r="K85" s="304">
        <v>0.05</v>
      </c>
      <c r="L85" s="859">
        <f>N78*K85</f>
        <v>47939.728818757008</v>
      </c>
      <c r="M85" s="860"/>
      <c r="N85" s="51"/>
    </row>
    <row r="86" spans="1:14" ht="15.75" thickBot="1">
      <c r="B86" s="823" t="s">
        <v>953</v>
      </c>
      <c r="C86" s="824"/>
      <c r="D86" s="824"/>
      <c r="E86" s="824"/>
      <c r="F86" s="824"/>
      <c r="G86" s="824"/>
      <c r="H86" s="824"/>
      <c r="I86" s="824"/>
      <c r="J86" s="824"/>
      <c r="K86" s="824"/>
      <c r="L86" s="824"/>
      <c r="M86" s="825"/>
      <c r="N86" s="52">
        <f>L83+L84+L85</f>
        <v>287638.37291254202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1246432.9492876821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1426</v>
      </c>
      <c r="C31" s="81" t="s">
        <v>1417</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229200.69045916491</v>
      </c>
      <c r="L36" s="269"/>
      <c r="M36" s="270">
        <v>0.5</v>
      </c>
      <c r="N36" s="271">
        <f>K36/M36</f>
        <v>458401.38091832981</v>
      </c>
    </row>
    <row r="37" spans="1:14">
      <c r="A37" s="108" t="s">
        <v>241</v>
      </c>
      <c r="B37" s="836" t="str">
        <f>VLOOKUP(A37,EQUIPOS!A7:D154,3,FALSE)</f>
        <v>Grúa (capacidad 15 ton)</v>
      </c>
      <c r="C37" s="837"/>
      <c r="D37" s="837"/>
      <c r="E37" s="837"/>
      <c r="F37" s="837"/>
      <c r="G37" s="837"/>
      <c r="H37" s="838"/>
      <c r="I37" s="266"/>
      <c r="J37" s="267"/>
      <c r="K37" s="268">
        <f>VLOOKUP(A37,EQUIPOS!A7:D164,4,FALSE)</f>
        <v>181484.54471592366</v>
      </c>
      <c r="L37" s="269"/>
      <c r="M37" s="270">
        <v>0.5</v>
      </c>
      <c r="N37" s="271">
        <f>K37/M37</f>
        <v>362969.08943184733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3383.1875</v>
      </c>
    </row>
    <row r="43" spans="1:14" ht="15.75" thickBot="1">
      <c r="B43" s="823" t="s">
        <v>953</v>
      </c>
      <c r="C43" s="824"/>
      <c r="D43" s="824"/>
      <c r="E43" s="824"/>
      <c r="F43" s="824"/>
      <c r="G43" s="824"/>
      <c r="H43" s="824"/>
      <c r="I43" s="824"/>
      <c r="J43" s="824"/>
      <c r="K43" s="824"/>
      <c r="L43" s="824"/>
      <c r="M43" s="825"/>
      <c r="N43" s="393">
        <f>SUM(N36:N42)</f>
        <v>824753.65785017714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88560.597933828321</v>
      </c>
      <c r="N51" s="271">
        <f>K51*M51</f>
        <v>177121.19586765664</v>
      </c>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244860.65009499836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4</v>
      </c>
      <c r="N70" s="394">
        <f>K70/M70</f>
        <v>67663.75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67663.75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1137278.0579451756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227455.61158903514</v>
      </c>
      <c r="M83" s="858"/>
      <c r="N83" s="51"/>
    </row>
    <row r="84" spans="1:14">
      <c r="B84" s="89" t="s">
        <v>973</v>
      </c>
      <c r="C84" s="90"/>
      <c r="D84" s="90"/>
      <c r="E84" s="90"/>
      <c r="F84" s="90"/>
      <c r="G84" s="90"/>
      <c r="H84" s="90"/>
      <c r="I84" s="87"/>
      <c r="J84" s="88"/>
      <c r="K84" s="303">
        <v>0.05</v>
      </c>
      <c r="L84" s="857">
        <f>N78*K84</f>
        <v>56863.902897258784</v>
      </c>
      <c r="M84" s="858"/>
      <c r="N84" s="51"/>
    </row>
    <row r="85" spans="1:14" ht="15.75" thickBot="1">
      <c r="B85" s="91" t="s">
        <v>974</v>
      </c>
      <c r="C85" s="92"/>
      <c r="D85" s="92"/>
      <c r="E85" s="92"/>
      <c r="F85" s="92"/>
      <c r="G85" s="92"/>
      <c r="H85" s="92"/>
      <c r="I85" s="93"/>
      <c r="J85" s="94"/>
      <c r="K85" s="304">
        <v>0.05</v>
      </c>
      <c r="L85" s="859">
        <f>N78*K85</f>
        <v>56863.902897258784</v>
      </c>
      <c r="M85" s="860"/>
      <c r="N85" s="51"/>
    </row>
    <row r="86" spans="1:14" ht="15.75" thickBot="1">
      <c r="B86" s="823" t="s">
        <v>953</v>
      </c>
      <c r="C86" s="824"/>
      <c r="D86" s="824"/>
      <c r="E86" s="824"/>
      <c r="F86" s="824"/>
      <c r="G86" s="824"/>
      <c r="H86" s="824"/>
      <c r="I86" s="824"/>
      <c r="J86" s="824"/>
      <c r="K86" s="824"/>
      <c r="L86" s="824"/>
      <c r="M86" s="825"/>
      <c r="N86" s="52">
        <f>L83+L84+L85</f>
        <v>341183.41738355265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1478461.4753287281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1427</v>
      </c>
      <c r="C31" s="81" t="s">
        <v>1418</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229200.69045916491</v>
      </c>
      <c r="L36" s="269"/>
      <c r="M36" s="270">
        <v>0.4375</v>
      </c>
      <c r="N36" s="271">
        <f>K36/M36</f>
        <v>523887.2924780912</v>
      </c>
    </row>
    <row r="37" spans="1:14">
      <c r="A37" s="108" t="s">
        <v>241</v>
      </c>
      <c r="B37" s="836" t="str">
        <f>VLOOKUP(A37,EQUIPOS!A7:D154,3,FALSE)</f>
        <v>Grúa (capacidad 15 ton)</v>
      </c>
      <c r="C37" s="837"/>
      <c r="D37" s="837"/>
      <c r="E37" s="837"/>
      <c r="F37" s="837"/>
      <c r="G37" s="837"/>
      <c r="H37" s="838"/>
      <c r="I37" s="266"/>
      <c r="J37" s="267"/>
      <c r="K37" s="268">
        <f>VLOOKUP(A37,EQUIPOS!A7:D164,4,FALSE)</f>
        <v>181484.54471592366</v>
      </c>
      <c r="L37" s="269"/>
      <c r="M37" s="270">
        <v>0.4375</v>
      </c>
      <c r="N37" s="271">
        <f>K37/M37</f>
        <v>414821.81649353978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3866.5</v>
      </c>
    </row>
    <row r="43" spans="1:14" ht="15.75" thickBot="1">
      <c r="B43" s="823" t="s">
        <v>953</v>
      </c>
      <c r="C43" s="824"/>
      <c r="D43" s="824"/>
      <c r="E43" s="824"/>
      <c r="F43" s="824"/>
      <c r="G43" s="824"/>
      <c r="H43" s="824"/>
      <c r="I43" s="824"/>
      <c r="J43" s="824"/>
      <c r="K43" s="824"/>
      <c r="L43" s="824"/>
      <c r="M43" s="825"/>
      <c r="N43" s="393">
        <f>SUM(N36:N42)</f>
        <v>942575.60897163092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A51" t="s">
        <v>686</v>
      </c>
      <c r="B51" s="43" t="str">
        <f>VLOOKUP(A51,MATERIALES!A6:D373,3,FALSE)</f>
        <v xml:space="preserve">Tierra abonada </v>
      </c>
      <c r="C51" s="280"/>
      <c r="D51" s="280"/>
      <c r="E51" s="280"/>
      <c r="F51" s="280"/>
      <c r="G51" s="280"/>
      <c r="H51" s="280"/>
      <c r="I51" s="267"/>
      <c r="J51" s="223" t="str">
        <f>VLOOKUP(A51,MATERIALES!A6:D373,2,FALSE)</f>
        <v>m3</v>
      </c>
      <c r="K51" s="281">
        <v>2</v>
      </c>
      <c r="L51" s="266"/>
      <c r="M51" s="282">
        <f>VLOOKUP(A51,MATERIALES!A6:D373,4,FALSE)</f>
        <v>88560.597933828321</v>
      </c>
      <c r="N51" s="271">
        <f>K51*M51</f>
        <v>177121.19586765664</v>
      </c>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244860.65009499836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13</v>
      </c>
      <c r="B70" s="49" t="str">
        <f>VLOOKUP(A70,'MANO DE OBRA'!A8:D68,3,FALSE)</f>
        <v>Obrero (5)</v>
      </c>
      <c r="C70" s="47"/>
      <c r="D70" s="47"/>
      <c r="E70" s="47"/>
      <c r="F70" s="47"/>
      <c r="G70" s="47"/>
      <c r="H70" s="47"/>
      <c r="I70" s="291">
        <f>K70/J70*100</f>
        <v>146300</v>
      </c>
      <c r="J70" s="292">
        <v>185</v>
      </c>
      <c r="K70" s="293">
        <f>VLOOKUP(A70,'MANO DE OBRA'!A8:D99,4,FALSE)</f>
        <v>270655</v>
      </c>
      <c r="L70" s="50"/>
      <c r="M70" s="294">
        <v>3.5</v>
      </c>
      <c r="N70" s="394">
        <f>K70/M70</f>
        <v>77330</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77330</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1264766.2590666292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252953.25181332586</v>
      </c>
      <c r="M83" s="858"/>
      <c r="N83" s="51"/>
    </row>
    <row r="84" spans="1:14">
      <c r="B84" s="89" t="s">
        <v>973</v>
      </c>
      <c r="C84" s="90"/>
      <c r="D84" s="90"/>
      <c r="E84" s="90"/>
      <c r="F84" s="90"/>
      <c r="G84" s="90"/>
      <c r="H84" s="90"/>
      <c r="I84" s="87"/>
      <c r="J84" s="88"/>
      <c r="K84" s="303">
        <v>0.05</v>
      </c>
      <c r="L84" s="857">
        <f>N78*K84</f>
        <v>63238.312953331464</v>
      </c>
      <c r="M84" s="858"/>
      <c r="N84" s="51"/>
    </row>
    <row r="85" spans="1:14" ht="15.75" thickBot="1">
      <c r="B85" s="91" t="s">
        <v>974</v>
      </c>
      <c r="C85" s="92"/>
      <c r="D85" s="92"/>
      <c r="E85" s="92"/>
      <c r="F85" s="92"/>
      <c r="G85" s="92"/>
      <c r="H85" s="92"/>
      <c r="I85" s="93"/>
      <c r="J85" s="94"/>
      <c r="K85" s="304">
        <v>0.05</v>
      </c>
      <c r="L85" s="859">
        <f>N78*K85</f>
        <v>63238.312953331464</v>
      </c>
      <c r="M85" s="860"/>
      <c r="N85" s="51"/>
    </row>
    <row r="86" spans="1:14" ht="15.75" thickBot="1">
      <c r="B86" s="823" t="s">
        <v>953</v>
      </c>
      <c r="C86" s="824"/>
      <c r="D86" s="824"/>
      <c r="E86" s="824"/>
      <c r="F86" s="824"/>
      <c r="G86" s="824"/>
      <c r="H86" s="824"/>
      <c r="I86" s="824"/>
      <c r="J86" s="824"/>
      <c r="K86" s="824"/>
      <c r="L86" s="824"/>
      <c r="M86" s="825"/>
      <c r="N86" s="52">
        <f>L83+L84+L85</f>
        <v>379429.87771998876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1644196.136786618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1428</v>
      </c>
      <c r="C31" s="81" t="s">
        <v>1419</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229200.69045916491</v>
      </c>
      <c r="L36" s="269"/>
      <c r="M36" s="270">
        <v>0.875</v>
      </c>
      <c r="N36" s="271">
        <f>K36/M36</f>
        <v>261943.6462390456</v>
      </c>
    </row>
    <row r="37" spans="1:14">
      <c r="A37" s="108" t="s">
        <v>241</v>
      </c>
      <c r="B37" s="836" t="str">
        <f>VLOOKUP(A37,EQUIPOS!A7:D154,3,FALSE)</f>
        <v>Grúa (capacidad 15 ton)</v>
      </c>
      <c r="C37" s="837"/>
      <c r="D37" s="837"/>
      <c r="E37" s="837"/>
      <c r="F37" s="837"/>
      <c r="G37" s="837"/>
      <c r="H37" s="838"/>
      <c r="I37" s="266"/>
      <c r="J37" s="267"/>
      <c r="K37" s="268">
        <f>VLOOKUP(A37,EQUIPOS!A7:D164,4,FALSE)</f>
        <v>181484.54471592366</v>
      </c>
      <c r="L37" s="269"/>
      <c r="M37" s="270">
        <v>0.875</v>
      </c>
      <c r="N37" s="271">
        <f>K37/M37</f>
        <v>207410.90824676989</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1546.6000000000001</v>
      </c>
    </row>
    <row r="43" spans="1:14" ht="15.75" thickBot="1">
      <c r="B43" s="823" t="s">
        <v>953</v>
      </c>
      <c r="C43" s="824"/>
      <c r="D43" s="824"/>
      <c r="E43" s="824"/>
      <c r="F43" s="824"/>
      <c r="G43" s="824"/>
      <c r="H43" s="824"/>
      <c r="I43" s="824"/>
      <c r="J43" s="824"/>
      <c r="K43" s="824"/>
      <c r="L43" s="824"/>
      <c r="M43" s="825"/>
      <c r="N43" s="393">
        <f>SUM(N36:N42)</f>
        <v>470901.15448581544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7</v>
      </c>
      <c r="N70" s="394">
        <f>K70/M70</f>
        <v>30932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30932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569572.60871315713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113914.52174263143</v>
      </c>
      <c r="M83" s="858"/>
      <c r="N83" s="51"/>
    </row>
    <row r="84" spans="1:14">
      <c r="B84" s="89" t="s">
        <v>973</v>
      </c>
      <c r="C84" s="90"/>
      <c r="D84" s="90"/>
      <c r="E84" s="90"/>
      <c r="F84" s="90"/>
      <c r="G84" s="90"/>
      <c r="H84" s="90"/>
      <c r="I84" s="87"/>
      <c r="J84" s="88"/>
      <c r="K84" s="303">
        <v>0.05</v>
      </c>
      <c r="L84" s="857">
        <f>N78*K84</f>
        <v>28478.630435657858</v>
      </c>
      <c r="M84" s="858"/>
      <c r="N84" s="51"/>
    </row>
    <row r="85" spans="1:14" ht="15.75" thickBot="1">
      <c r="B85" s="91" t="s">
        <v>974</v>
      </c>
      <c r="C85" s="92"/>
      <c r="D85" s="92"/>
      <c r="E85" s="92"/>
      <c r="F85" s="92"/>
      <c r="G85" s="92"/>
      <c r="H85" s="92"/>
      <c r="I85" s="93"/>
      <c r="J85" s="94"/>
      <c r="K85" s="304">
        <v>0.05</v>
      </c>
      <c r="L85" s="859">
        <f>N78*K85</f>
        <v>28478.630435657858</v>
      </c>
      <c r="M85" s="860"/>
      <c r="N85" s="51"/>
    </row>
    <row r="86" spans="1:14" ht="15.75" thickBot="1">
      <c r="B86" s="823" t="s">
        <v>953</v>
      </c>
      <c r="C86" s="824"/>
      <c r="D86" s="824"/>
      <c r="E86" s="824"/>
      <c r="F86" s="824"/>
      <c r="G86" s="824"/>
      <c r="H86" s="824"/>
      <c r="I86" s="824"/>
      <c r="J86" s="824"/>
      <c r="K86" s="824"/>
      <c r="L86" s="824"/>
      <c r="M86" s="825"/>
      <c r="N86" s="52">
        <f>L83+L84+L85</f>
        <v>170871.78261394714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740444.3913271043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1429</v>
      </c>
      <c r="C31" s="81" t="s">
        <v>1420</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229200.69045916491</v>
      </c>
      <c r="L36" s="269"/>
      <c r="M36" s="270">
        <v>0.75</v>
      </c>
      <c r="N36" s="271">
        <f>K36/M36</f>
        <v>305600.9206122199</v>
      </c>
    </row>
    <row r="37" spans="1:14">
      <c r="A37" s="108" t="s">
        <v>241</v>
      </c>
      <c r="B37" s="836" t="str">
        <f>VLOOKUP(A37,EQUIPOS!A7:D154,3,FALSE)</f>
        <v>Grúa (capacidad 15 ton)</v>
      </c>
      <c r="C37" s="837"/>
      <c r="D37" s="837"/>
      <c r="E37" s="837"/>
      <c r="F37" s="837"/>
      <c r="G37" s="837"/>
      <c r="H37" s="838"/>
      <c r="I37" s="266"/>
      <c r="J37" s="267"/>
      <c r="K37" s="268">
        <f>VLOOKUP(A37,EQUIPOS!A7:D164,4,FALSE)</f>
        <v>181484.54471592366</v>
      </c>
      <c r="L37" s="269"/>
      <c r="M37" s="270">
        <v>0.75</v>
      </c>
      <c r="N37" s="271">
        <f>K37/M37</f>
        <v>241979.39295456489</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1804.3666666666668</v>
      </c>
    </row>
    <row r="43" spans="1:14" ht="15.75" thickBot="1">
      <c r="B43" s="823" t="s">
        <v>953</v>
      </c>
      <c r="C43" s="824"/>
      <c r="D43" s="824"/>
      <c r="E43" s="824"/>
      <c r="F43" s="824"/>
      <c r="G43" s="824"/>
      <c r="H43" s="824"/>
      <c r="I43" s="824"/>
      <c r="J43" s="824"/>
      <c r="K43" s="824"/>
      <c r="L43" s="824"/>
      <c r="M43" s="825"/>
      <c r="N43" s="393">
        <f>SUM(N36:N42)</f>
        <v>549384.68023345154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205"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6</v>
      </c>
      <c r="N70" s="394">
        <f>K70/M70</f>
        <v>36087.333333333336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36087.333333333336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653211.4677941266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130642.29355882533</v>
      </c>
      <c r="M83" s="858"/>
      <c r="N83" s="51"/>
    </row>
    <row r="84" spans="1:14">
      <c r="B84" s="89" t="s">
        <v>973</v>
      </c>
      <c r="C84" s="90"/>
      <c r="D84" s="90"/>
      <c r="E84" s="90"/>
      <c r="F84" s="90"/>
      <c r="G84" s="90"/>
      <c r="H84" s="90"/>
      <c r="I84" s="87"/>
      <c r="J84" s="88"/>
      <c r="K84" s="303">
        <v>0.05</v>
      </c>
      <c r="L84" s="857">
        <f>N78*K84</f>
        <v>32660.573389706333</v>
      </c>
      <c r="M84" s="858"/>
      <c r="N84" s="51"/>
    </row>
    <row r="85" spans="1:14" ht="15.75" thickBot="1">
      <c r="B85" s="91" t="s">
        <v>974</v>
      </c>
      <c r="C85" s="92"/>
      <c r="D85" s="92"/>
      <c r="E85" s="92"/>
      <c r="F85" s="92"/>
      <c r="G85" s="92"/>
      <c r="H85" s="92"/>
      <c r="I85" s="93"/>
      <c r="J85" s="94"/>
      <c r="K85" s="304">
        <v>0.05</v>
      </c>
      <c r="L85" s="859">
        <f>N78*K85</f>
        <v>32660.573389706333</v>
      </c>
      <c r="M85" s="860"/>
      <c r="N85" s="51"/>
    </row>
    <row r="86" spans="1:14" ht="15.75" thickBot="1">
      <c r="B86" s="823" t="s">
        <v>953</v>
      </c>
      <c r="C86" s="824"/>
      <c r="D86" s="824"/>
      <c r="E86" s="824"/>
      <c r="F86" s="824"/>
      <c r="G86" s="824"/>
      <c r="H86" s="824"/>
      <c r="I86" s="824"/>
      <c r="J86" s="824"/>
      <c r="K86" s="824"/>
      <c r="L86" s="824"/>
      <c r="M86" s="825"/>
      <c r="N86" s="52">
        <f>L83+L84+L85</f>
        <v>195963.44033823797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849174.90813236451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1430</v>
      </c>
      <c r="C31" s="81" t="s">
        <v>1421</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146</v>
      </c>
      <c r="B36" s="836" t="str">
        <f>VLOOKUP(A36,EQUIPOS!A6:D154,3,FALSE)</f>
        <v>Camabaja</v>
      </c>
      <c r="C36" s="837"/>
      <c r="D36" s="837"/>
      <c r="E36" s="837"/>
      <c r="F36" s="837"/>
      <c r="G36" s="837"/>
      <c r="H36" s="838"/>
      <c r="I36" s="266"/>
      <c r="J36" s="267"/>
      <c r="K36" s="268">
        <f>VLOOKUP(A36,EQUIPOS!A6:D163,4,FALSE)</f>
        <v>229200.69045916491</v>
      </c>
      <c r="L36" s="269"/>
      <c r="M36" s="270">
        <v>0.6875</v>
      </c>
      <c r="N36" s="271">
        <f>K36/M36</f>
        <v>333382.82248605805</v>
      </c>
    </row>
    <row r="37" spans="1:14">
      <c r="A37" s="108" t="s">
        <v>241</v>
      </c>
      <c r="B37" s="836" t="str">
        <f>VLOOKUP(A37,EQUIPOS!A7:D154,3,FALSE)</f>
        <v>Grúa (capacidad 15 ton)</v>
      </c>
      <c r="C37" s="837"/>
      <c r="D37" s="837"/>
      <c r="E37" s="837"/>
      <c r="F37" s="837"/>
      <c r="G37" s="837"/>
      <c r="H37" s="838"/>
      <c r="I37" s="266"/>
      <c r="J37" s="267"/>
      <c r="K37" s="268">
        <f>VLOOKUP(A37,EQUIPOS!A7:D164,4,FALSE)</f>
        <v>181484.54471592366</v>
      </c>
      <c r="L37" s="269"/>
      <c r="M37" s="270">
        <v>0.6875</v>
      </c>
      <c r="N37" s="271">
        <f>K37/M37</f>
        <v>263977.51958679804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1968.4</v>
      </c>
    </row>
    <row r="43" spans="1:14" ht="15.75" thickBot="1">
      <c r="B43" s="823" t="s">
        <v>953</v>
      </c>
      <c r="C43" s="824"/>
      <c r="D43" s="824"/>
      <c r="E43" s="824"/>
      <c r="F43" s="824"/>
      <c r="G43" s="824"/>
      <c r="H43" s="824"/>
      <c r="I43" s="824"/>
      <c r="J43" s="824"/>
      <c r="K43" s="824"/>
      <c r="L43" s="824"/>
      <c r="M43" s="825"/>
      <c r="N43" s="393">
        <f>SUM(N36:N42)</f>
        <v>599328.74207285617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108"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5.5</v>
      </c>
      <c r="N70" s="394">
        <f>K70/M70</f>
        <v>39368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39368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706436.19630019786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141287.23926003958</v>
      </c>
      <c r="M83" s="858"/>
      <c r="N83" s="51"/>
    </row>
    <row r="84" spans="1:14">
      <c r="B84" s="89" t="s">
        <v>973</v>
      </c>
      <c r="C84" s="90"/>
      <c r="D84" s="90"/>
      <c r="E84" s="90"/>
      <c r="F84" s="90"/>
      <c r="G84" s="90"/>
      <c r="H84" s="90"/>
      <c r="I84" s="87"/>
      <c r="J84" s="88"/>
      <c r="K84" s="303">
        <v>0.05</v>
      </c>
      <c r="L84" s="857">
        <f>N78*K84</f>
        <v>35321.809815009896</v>
      </c>
      <c r="M84" s="858"/>
      <c r="N84" s="51"/>
    </row>
    <row r="85" spans="1:14" ht="15.75" thickBot="1">
      <c r="B85" s="91" t="s">
        <v>974</v>
      </c>
      <c r="C85" s="92"/>
      <c r="D85" s="92"/>
      <c r="E85" s="92"/>
      <c r="F85" s="92"/>
      <c r="G85" s="92"/>
      <c r="H85" s="92"/>
      <c r="I85" s="93"/>
      <c r="J85" s="94"/>
      <c r="K85" s="304">
        <v>0.05</v>
      </c>
      <c r="L85" s="859">
        <f>N78*K85</f>
        <v>35321.809815009896</v>
      </c>
      <c r="M85" s="860"/>
      <c r="N85" s="51"/>
    </row>
    <row r="86" spans="1:14" ht="15.75" thickBot="1">
      <c r="B86" s="823" t="s">
        <v>953</v>
      </c>
      <c r="C86" s="824"/>
      <c r="D86" s="824"/>
      <c r="E86" s="824"/>
      <c r="F86" s="824"/>
      <c r="G86" s="824"/>
      <c r="H86" s="824"/>
      <c r="I86" s="824"/>
      <c r="J86" s="824"/>
      <c r="K86" s="824"/>
      <c r="L86" s="824"/>
      <c r="M86" s="825"/>
      <c r="N86" s="52">
        <f>L83+L84+L85</f>
        <v>211930.85889005935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918367.05519025726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1431</v>
      </c>
      <c r="C31" s="81" t="s">
        <v>1422</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2" t="s">
        <v>241</v>
      </c>
      <c r="B36" s="836" t="str">
        <f>VLOOKUP(A36,EQUIPOS!A6:D154,3,FALSE)</f>
        <v>Grúa (capacidad 15 ton)</v>
      </c>
      <c r="C36" s="837"/>
      <c r="D36" s="837"/>
      <c r="E36" s="837"/>
      <c r="F36" s="837"/>
      <c r="G36" s="837"/>
      <c r="H36" s="838"/>
      <c r="I36" s="266"/>
      <c r="J36" s="267"/>
      <c r="K36" s="268">
        <f>VLOOKUP(A36,EQUIPOS!A6:D163,4,FALSE)</f>
        <v>181484.54471592366</v>
      </c>
      <c r="L36" s="269"/>
      <c r="M36" s="395">
        <v>1.125</v>
      </c>
      <c r="N36" s="271">
        <f>K36/M36</f>
        <v>161319.59530304326</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1202.9111111111113</v>
      </c>
    </row>
    <row r="43" spans="1:14" ht="15.75" thickBot="1">
      <c r="B43" s="823" t="s">
        <v>953</v>
      </c>
      <c r="C43" s="824"/>
      <c r="D43" s="824"/>
      <c r="E43" s="824"/>
      <c r="F43" s="824"/>
      <c r="G43" s="824"/>
      <c r="H43" s="824"/>
      <c r="I43" s="824"/>
      <c r="J43" s="824"/>
      <c r="K43" s="824"/>
      <c r="L43" s="824"/>
      <c r="M43" s="825"/>
      <c r="N43" s="393">
        <f>SUM(N36:N42)</f>
        <v>162522.50641415437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49" t="s">
        <v>428</v>
      </c>
      <c r="B48" s="43" t="str">
        <f>VLOOKUP(A48,MATERIALES!A4:D373,3,FALSE)</f>
        <v>Costal de fibra o fique</v>
      </c>
      <c r="C48" s="280"/>
      <c r="D48" s="280"/>
      <c r="E48" s="280"/>
      <c r="F48" s="280"/>
      <c r="G48" s="280"/>
      <c r="H48" s="280"/>
      <c r="I48" s="267"/>
      <c r="J48" s="223" t="str">
        <f>VLOOKUP(A48,MATERIALES!A4:D373,2,FALSE)</f>
        <v>u</v>
      </c>
      <c r="K48" s="460">
        <v>10</v>
      </c>
      <c r="L48" s="266"/>
      <c r="M48" s="282">
        <f>VLOOKUP(A48,MATERIALES!A5:D373,4,FALSE)</f>
        <v>4117.7569132760646</v>
      </c>
      <c r="N48" s="271">
        <f>K48*M48</f>
        <v>41177.569132760647</v>
      </c>
    </row>
    <row r="49" spans="1:14">
      <c r="A49" s="149" t="s">
        <v>589</v>
      </c>
      <c r="B49" s="43" t="str">
        <f>VLOOKUP(A49,MATERIALES!A5:D373,3,FALSE)</f>
        <v>Nutrientes (para remoción de especies vegetales) (dap, triple 15 o similar) (ítem 201.9)</v>
      </c>
      <c r="C49" s="280"/>
      <c r="D49" s="280"/>
      <c r="E49" s="280"/>
      <c r="F49" s="280"/>
      <c r="G49" s="280"/>
      <c r="H49" s="280"/>
      <c r="I49" s="267"/>
      <c r="J49" s="223" t="str">
        <f>VLOOKUP(A49,MATERIALES!A5:D373,2,FALSE)</f>
        <v>kg</v>
      </c>
      <c r="K49" s="460">
        <v>1</v>
      </c>
      <c r="L49" s="266"/>
      <c r="M49" s="282">
        <f>VLOOKUP(A49,MATERIALES!A6:D373,4,FALSE)</f>
        <v>3398.9142064155858</v>
      </c>
      <c r="N49" s="271">
        <f>K49*M49</f>
        <v>3398.9142064155858</v>
      </c>
    </row>
    <row r="50" spans="1:14">
      <c r="A50" s="150" t="s">
        <v>412</v>
      </c>
      <c r="B50" s="43" t="str">
        <f>VLOOKUP(A50,MATERIALES!A6:D373,3,FALSE)</f>
        <v>Cicatrizante (para remoción de especies vegetales)</v>
      </c>
      <c r="C50" s="280"/>
      <c r="D50" s="280"/>
      <c r="E50" s="280"/>
      <c r="F50" s="280"/>
      <c r="G50" s="280"/>
      <c r="H50" s="280"/>
      <c r="I50" s="267"/>
      <c r="J50" s="223" t="str">
        <f>VLOOKUP(A50,MATERIALES!A6:D373,2,FALSE)</f>
        <v>kg</v>
      </c>
      <c r="K50" s="460">
        <v>1</v>
      </c>
      <c r="L50" s="266"/>
      <c r="M50" s="282">
        <f>VLOOKUP(A50,MATERIALES!A6:D373,4,FALSE)</f>
        <v>23162.970888165473</v>
      </c>
      <c r="N50" s="271">
        <f>K50*M50</f>
        <v>23162.970888165473</v>
      </c>
    </row>
    <row r="51" spans="1:14">
      <c r="B51" s="43"/>
      <c r="C51" s="280"/>
      <c r="D51" s="280"/>
      <c r="E51" s="280"/>
      <c r="F51" s="280"/>
      <c r="G51" s="280"/>
      <c r="H51" s="280"/>
      <c r="I51" s="267"/>
      <c r="J51" s="223"/>
      <c r="K51" s="396"/>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8"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5">
        <v>9</v>
      </c>
      <c r="N70" s="394">
        <f>K70/M70</f>
        <v>24058.222222222223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24058.222222222223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254320.18286371831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50864.036572743666</v>
      </c>
      <c r="M83" s="858"/>
      <c r="N83" s="51"/>
    </row>
    <row r="84" spans="1:14">
      <c r="B84" s="89" t="s">
        <v>973</v>
      </c>
      <c r="C84" s="90"/>
      <c r="D84" s="90"/>
      <c r="E84" s="90"/>
      <c r="F84" s="90"/>
      <c r="G84" s="90"/>
      <c r="H84" s="90"/>
      <c r="I84" s="87"/>
      <c r="J84" s="88"/>
      <c r="K84" s="303">
        <v>0.05</v>
      </c>
      <c r="L84" s="857">
        <f>N78*K84</f>
        <v>12716.009143185916</v>
      </c>
      <c r="M84" s="858"/>
      <c r="N84" s="51"/>
    </row>
    <row r="85" spans="1:14" ht="15.75" thickBot="1">
      <c r="B85" s="91" t="s">
        <v>974</v>
      </c>
      <c r="C85" s="92"/>
      <c r="D85" s="92"/>
      <c r="E85" s="92"/>
      <c r="F85" s="92"/>
      <c r="G85" s="92"/>
      <c r="H85" s="92"/>
      <c r="I85" s="93"/>
      <c r="J85" s="94"/>
      <c r="K85" s="304">
        <v>0.05</v>
      </c>
      <c r="L85" s="859">
        <f>N78*K85</f>
        <v>12716.009143185916</v>
      </c>
      <c r="M85" s="860"/>
      <c r="N85" s="51"/>
    </row>
    <row r="86" spans="1:14" ht="15.75" thickBot="1">
      <c r="B86" s="823" t="s">
        <v>953</v>
      </c>
      <c r="C86" s="824"/>
      <c r="D86" s="824"/>
      <c r="E86" s="824"/>
      <c r="F86" s="824"/>
      <c r="G86" s="824"/>
      <c r="H86" s="824"/>
      <c r="I86" s="824"/>
      <c r="J86" s="824"/>
      <c r="K86" s="824"/>
      <c r="L86" s="824"/>
      <c r="M86" s="825"/>
      <c r="N86" s="52">
        <f>L83+L84+L85</f>
        <v>76296.054859115495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330616.23772283382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1432</v>
      </c>
      <c r="C31" s="81" t="s">
        <v>1423</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55" t="s">
        <v>241</v>
      </c>
      <c r="B36" s="836" t="str">
        <f>VLOOKUP(A36,EQUIPOS!A6:D154,3,FALSE)</f>
        <v>Grúa (capacidad 15 ton)</v>
      </c>
      <c r="C36" s="837"/>
      <c r="D36" s="837"/>
      <c r="E36" s="837"/>
      <c r="F36" s="837"/>
      <c r="G36" s="837"/>
      <c r="H36" s="838"/>
      <c r="I36" s="266"/>
      <c r="J36" s="267"/>
      <c r="K36" s="268">
        <f>VLOOKUP(A36,EQUIPOS!A6:D163,4,FALSE)</f>
        <v>181484.54471592366</v>
      </c>
      <c r="L36" s="269"/>
      <c r="M36" s="461">
        <v>1</v>
      </c>
      <c r="N36" s="271">
        <f>K36/M36</f>
        <v>181484.54471592366</v>
      </c>
    </row>
    <row r="37" spans="1:14">
      <c r="A37" s="155" t="s">
        <v>373</v>
      </c>
      <c r="B37" s="836" t="str">
        <f>VLOOKUP(A37,EQUIPOS!A7:D154,3,FALSE)</f>
        <v>Volqueta 6 m3</v>
      </c>
      <c r="C37" s="837"/>
      <c r="D37" s="837"/>
      <c r="E37" s="837"/>
      <c r="F37" s="837"/>
      <c r="G37" s="837"/>
      <c r="H37" s="838"/>
      <c r="I37" s="266"/>
      <c r="J37" s="267"/>
      <c r="K37" s="268">
        <f>VLOOKUP(A37,EQUIPOS!A7:D164,4,FALSE)</f>
        <v>120330.36249106158</v>
      </c>
      <c r="L37" s="269"/>
      <c r="M37" s="462">
        <v>1</v>
      </c>
      <c r="N37" s="271">
        <f>K37/M37</f>
        <v>120330.36249106158</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1353.2750000000001</v>
      </c>
    </row>
    <row r="43" spans="1:14" ht="15.75" thickBot="1">
      <c r="B43" s="823" t="s">
        <v>953</v>
      </c>
      <c r="C43" s="824"/>
      <c r="D43" s="824"/>
      <c r="E43" s="824"/>
      <c r="F43" s="824"/>
      <c r="G43" s="824"/>
      <c r="H43" s="824"/>
      <c r="I43" s="824"/>
      <c r="J43" s="824"/>
      <c r="K43" s="824"/>
      <c r="L43" s="824"/>
      <c r="M43" s="825"/>
      <c r="N43" s="393">
        <f>SUM(N36:N42)</f>
        <v>303168.18220698525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4" t="s">
        <v>428</v>
      </c>
      <c r="B48" s="43" t="str">
        <f>VLOOKUP(A48,MATERIALES!A4:D373,3,FALSE)</f>
        <v>Costal de fibra o fique</v>
      </c>
      <c r="C48" s="280"/>
      <c r="D48" s="280"/>
      <c r="E48" s="280"/>
      <c r="F48" s="280"/>
      <c r="G48" s="280"/>
      <c r="H48" s="280"/>
      <c r="I48" s="267"/>
      <c r="J48" s="223" t="str">
        <f>VLOOKUP(A48,MATERIALES!A4:D385,2,FALSE)</f>
        <v>u</v>
      </c>
      <c r="K48" s="460">
        <v>10</v>
      </c>
      <c r="L48" s="266"/>
      <c r="M48" s="282">
        <f>VLOOKUP(A48,MATERIALES!A5:D373,4,FALSE)</f>
        <v>4117.7569132760646</v>
      </c>
      <c r="N48" s="271">
        <f>K48*M48</f>
        <v>41177.569132760647</v>
      </c>
    </row>
    <row r="49" spans="1:14">
      <c r="A49" s="151" t="s">
        <v>589</v>
      </c>
      <c r="B49" s="43" t="str">
        <f>VLOOKUP(A49,MATERIALES!A5:D373,3,FALSE)</f>
        <v>Nutrientes (para remoción de especies vegetales) (dap, triple 15 o similar) (ítem 201.9)</v>
      </c>
      <c r="C49" s="280"/>
      <c r="D49" s="280"/>
      <c r="E49" s="280"/>
      <c r="F49" s="280"/>
      <c r="G49" s="280"/>
      <c r="H49" s="280"/>
      <c r="I49" s="267"/>
      <c r="J49" s="223" t="str">
        <f>VLOOKUP(A49,MATERIALES!A5:D386,2,FALSE)</f>
        <v>kg</v>
      </c>
      <c r="K49" s="460">
        <v>1</v>
      </c>
      <c r="L49" s="266"/>
      <c r="M49" s="282">
        <f>VLOOKUP(A49,MATERIALES!A6:D373,4,FALSE)</f>
        <v>3398.9142064155858</v>
      </c>
      <c r="N49" s="271">
        <f>K49*M49</f>
        <v>3398.9142064155858</v>
      </c>
    </row>
    <row r="50" spans="1:14">
      <c r="A50" s="154" t="s">
        <v>412</v>
      </c>
      <c r="B50" s="43" t="str">
        <f>VLOOKUP(A50,MATERIALES!A6:D373,3,FALSE)</f>
        <v>Cicatrizante (para remoción de especies vegetales)</v>
      </c>
      <c r="C50" s="280"/>
      <c r="D50" s="280"/>
      <c r="E50" s="280"/>
      <c r="F50" s="280"/>
      <c r="G50" s="280"/>
      <c r="H50" s="280"/>
      <c r="I50" s="267"/>
      <c r="J50" s="223" t="str">
        <f>VLOOKUP(A50,MATERIALES!A6:D387,2,FALSE)</f>
        <v>kg</v>
      </c>
      <c r="K50" s="460">
        <v>1</v>
      </c>
      <c r="L50" s="266"/>
      <c r="M50" s="282">
        <f>VLOOKUP(A50,MATERIALES!A6:D373,4,FALSE)</f>
        <v>23162.970888165473</v>
      </c>
      <c r="N50" s="271">
        <f>K50*M50</f>
        <v>23162.970888165473</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3"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8</v>
      </c>
      <c r="N70" s="394">
        <f>K70/M70</f>
        <v>27065.5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27065.5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397973.136434327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79594.627286865405</v>
      </c>
      <c r="M83" s="858"/>
      <c r="N83" s="51"/>
    </row>
    <row r="84" spans="1:14">
      <c r="B84" s="89" t="s">
        <v>973</v>
      </c>
      <c r="C84" s="90"/>
      <c r="D84" s="90"/>
      <c r="E84" s="90"/>
      <c r="F84" s="90"/>
      <c r="G84" s="90"/>
      <c r="H84" s="90"/>
      <c r="I84" s="87"/>
      <c r="J84" s="88"/>
      <c r="K84" s="303">
        <v>0.05</v>
      </c>
      <c r="L84" s="857">
        <f>N78*K84</f>
        <v>19898.656821716351</v>
      </c>
      <c r="M84" s="858"/>
      <c r="N84" s="51"/>
    </row>
    <row r="85" spans="1:14" ht="15.75" thickBot="1">
      <c r="B85" s="91" t="s">
        <v>974</v>
      </c>
      <c r="C85" s="92"/>
      <c r="D85" s="92"/>
      <c r="E85" s="92"/>
      <c r="F85" s="92"/>
      <c r="G85" s="92"/>
      <c r="H85" s="92"/>
      <c r="I85" s="93"/>
      <c r="J85" s="94"/>
      <c r="K85" s="304">
        <v>0.05</v>
      </c>
      <c r="L85" s="859">
        <f>N78*K85</f>
        <v>19898.656821716351</v>
      </c>
      <c r="M85" s="860"/>
      <c r="N85" s="51"/>
    </row>
    <row r="86" spans="1:14" ht="15.75" thickBot="1">
      <c r="B86" s="823" t="s">
        <v>953</v>
      </c>
      <c r="C86" s="824"/>
      <c r="D86" s="824"/>
      <c r="E86" s="824"/>
      <c r="F86" s="824"/>
      <c r="G86" s="824"/>
      <c r="H86" s="824"/>
      <c r="I86" s="824"/>
      <c r="J86" s="824"/>
      <c r="K86" s="824"/>
      <c r="L86" s="824"/>
      <c r="M86" s="825"/>
      <c r="N86" s="52">
        <f>L83+L84+L85</f>
        <v>119391.94093029809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517365.07736462506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1433</v>
      </c>
      <c r="C31" s="81" t="s">
        <v>1424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181484.54471592366</v>
      </c>
      <c r="L36" s="269"/>
      <c r="M36" s="270">
        <v>0.9375</v>
      </c>
      <c r="N36" s="271">
        <f>K36/M36</f>
        <v>193583.51436365192</v>
      </c>
    </row>
    <row r="37" spans="1:14">
      <c r="A37" s="144" t="s">
        <v>373</v>
      </c>
      <c r="B37" s="836" t="str">
        <f>VLOOKUP(A37,EQUIPOS!A7:D154,3,FALSE)</f>
        <v>Volqueta 6 m3</v>
      </c>
      <c r="C37" s="837"/>
      <c r="D37" s="837"/>
      <c r="E37" s="837"/>
      <c r="F37" s="837"/>
      <c r="G37" s="837"/>
      <c r="H37" s="838"/>
      <c r="I37" s="266"/>
      <c r="J37" s="267"/>
      <c r="K37" s="268">
        <f>VLOOKUP(A37,EQUIPOS!A7:D164,4,FALSE)</f>
        <v>120330.36249106158</v>
      </c>
      <c r="L37" s="269"/>
      <c r="M37" s="270">
        <v>0.9375</v>
      </c>
      <c r="N37" s="271">
        <f>K37/M37</f>
        <v>128352.38665713235</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1443.4933333333333</v>
      </c>
    </row>
    <row r="43" spans="1:14" ht="15.75" thickBot="1">
      <c r="B43" s="823" t="s">
        <v>953</v>
      </c>
      <c r="C43" s="824"/>
      <c r="D43" s="824"/>
      <c r="E43" s="824"/>
      <c r="F43" s="824"/>
      <c r="G43" s="824"/>
      <c r="H43" s="824"/>
      <c r="I43" s="824"/>
      <c r="J43" s="824"/>
      <c r="K43" s="824"/>
      <c r="L43" s="824"/>
      <c r="M43" s="825"/>
      <c r="N43" s="393">
        <f>SUM(N36:N42)</f>
        <v>323379.39435411763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23162.970888165473</v>
      </c>
      <c r="N49" s="271">
        <f>K49*M49</f>
        <v>23162.970888165473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56"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397">
        <v>7.5</v>
      </c>
      <c r="N70" s="394">
        <f>K70/M70</f>
        <v>28869.866666666665</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28869.866666666665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419988.71524812595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83997.743049625191</v>
      </c>
      <c r="M83" s="858"/>
      <c r="N83" s="51"/>
    </row>
    <row r="84" spans="1:14">
      <c r="B84" s="89" t="s">
        <v>973</v>
      </c>
      <c r="C84" s="90"/>
      <c r="D84" s="90"/>
      <c r="E84" s="90"/>
      <c r="F84" s="90"/>
      <c r="G84" s="90"/>
      <c r="H84" s="90"/>
      <c r="I84" s="87"/>
      <c r="J84" s="88"/>
      <c r="K84" s="303">
        <v>0.05</v>
      </c>
      <c r="L84" s="857">
        <f>N78*K84</f>
        <v>20999.435762406298</v>
      </c>
      <c r="M84" s="858"/>
      <c r="N84" s="51"/>
    </row>
    <row r="85" spans="1:14" ht="15.75" thickBot="1">
      <c r="B85" s="91" t="s">
        <v>974</v>
      </c>
      <c r="C85" s="92"/>
      <c r="D85" s="92"/>
      <c r="E85" s="92"/>
      <c r="F85" s="92"/>
      <c r="G85" s="92"/>
      <c r="H85" s="92"/>
      <c r="I85" s="93"/>
      <c r="J85" s="94"/>
      <c r="K85" s="304">
        <v>0.05</v>
      </c>
      <c r="L85" s="859">
        <f>N78*K85</f>
        <v>20999.435762406298</v>
      </c>
      <c r="M85" s="860"/>
      <c r="N85" s="51"/>
    </row>
    <row r="86" spans="1:14" ht="15.75" thickBot="1">
      <c r="B86" s="823" t="s">
        <v>953</v>
      </c>
      <c r="C86" s="824"/>
      <c r="D86" s="824"/>
      <c r="E86" s="824"/>
      <c r="F86" s="824"/>
      <c r="G86" s="824"/>
      <c r="H86" s="824"/>
      <c r="I86" s="824"/>
      <c r="J86" s="824"/>
      <c r="K86" s="824"/>
      <c r="L86" s="824"/>
      <c r="M86" s="825"/>
      <c r="N86" s="52">
        <f>L83+L84+L85</f>
        <v>125996.61457443779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545985.3298225638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1434</v>
      </c>
      <c r="C31" s="81" t="s">
        <v>1414</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181484.54471592366</v>
      </c>
      <c r="L36" s="269"/>
      <c r="M36" s="270">
        <v>1.5</v>
      </c>
      <c r="N36" s="271">
        <f>K36/M36</f>
        <v>120989.69647728244</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902.18333333333339</v>
      </c>
    </row>
    <row r="43" spans="1:14" ht="15.75" thickBot="1">
      <c r="B43" s="823" t="s">
        <v>953</v>
      </c>
      <c r="C43" s="824"/>
      <c r="D43" s="824"/>
      <c r="E43" s="824"/>
      <c r="F43" s="824"/>
      <c r="G43" s="824"/>
      <c r="H43" s="824"/>
      <c r="I43" s="824"/>
      <c r="J43" s="824"/>
      <c r="K43" s="824"/>
      <c r="L43" s="824"/>
      <c r="M43" s="825"/>
      <c r="N43" s="393">
        <f>SUM(N36:N42)</f>
        <v>121891.87981061578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23162.970888165473</v>
      </c>
      <c r="N49" s="271">
        <f>K49*M49</f>
        <v>23162.970888165473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12</v>
      </c>
      <c r="N70" s="394">
        <f>K70/M70</f>
        <v>18043.666666666668</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18043.666666666668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207675.00070462414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41535.000140924829</v>
      </c>
      <c r="M83" s="858"/>
      <c r="N83" s="51"/>
    </row>
    <row r="84" spans="1:14">
      <c r="B84" s="89" t="s">
        <v>973</v>
      </c>
      <c r="C84" s="90"/>
      <c r="D84" s="90"/>
      <c r="E84" s="90"/>
      <c r="F84" s="90"/>
      <c r="G84" s="90"/>
      <c r="H84" s="90"/>
      <c r="I84" s="87"/>
      <c r="J84" s="88"/>
      <c r="K84" s="303">
        <v>0.05</v>
      </c>
      <c r="L84" s="857">
        <f>N78*K84</f>
        <v>10383.750035231207</v>
      </c>
      <c r="M84" s="858"/>
      <c r="N84" s="51"/>
    </row>
    <row r="85" spans="1:14" ht="15.75" thickBot="1">
      <c r="B85" s="91" t="s">
        <v>974</v>
      </c>
      <c r="C85" s="92"/>
      <c r="D85" s="92"/>
      <c r="E85" s="92"/>
      <c r="F85" s="92"/>
      <c r="G85" s="92"/>
      <c r="H85" s="92"/>
      <c r="I85" s="93"/>
      <c r="J85" s="94"/>
      <c r="K85" s="304">
        <v>0.05</v>
      </c>
      <c r="L85" s="859">
        <f>N78*K85</f>
        <v>10383.750035231207</v>
      </c>
      <c r="M85" s="860"/>
      <c r="N85" s="51"/>
    </row>
    <row r="86" spans="1:14" ht="15.75" thickBot="1">
      <c r="B86" s="823" t="s">
        <v>953</v>
      </c>
      <c r="C86" s="824"/>
      <c r="D86" s="824"/>
      <c r="E86" s="824"/>
      <c r="F86" s="824"/>
      <c r="G86" s="824"/>
      <c r="H86" s="824"/>
      <c r="I86" s="824"/>
      <c r="J86" s="824"/>
      <c r="K86" s="824"/>
      <c r="L86" s="824"/>
      <c r="M86" s="825"/>
      <c r="N86" s="52">
        <f>L83+L84+L85</f>
        <v>62302.50021138724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269977.5009160114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1435</v>
      </c>
      <c r="C31" s="81" t="s">
        <v>1415</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181484.54471592366</v>
      </c>
      <c r="L36" s="269"/>
      <c r="M36" s="270">
        <v>1.375</v>
      </c>
      <c r="N36" s="271">
        <f>K36/M36</f>
        <v>131988.75979339902</v>
      </c>
    </row>
    <row r="37" spans="1:14">
      <c r="A37" s="144" t="s">
        <v>373</v>
      </c>
      <c r="B37" s="836" t="str">
        <f>VLOOKUP(A37,EQUIPOS!A7:D154,3,FALSE)</f>
        <v>Volqueta 6 m3</v>
      </c>
      <c r="C37" s="837"/>
      <c r="D37" s="837"/>
      <c r="E37" s="837"/>
      <c r="F37" s="837"/>
      <c r="G37" s="837"/>
      <c r="H37" s="838"/>
      <c r="I37" s="266"/>
      <c r="J37" s="267"/>
      <c r="K37" s="268">
        <f>VLOOKUP(A37,EQUIPOS!A7:D164,4,FALSE)</f>
        <v>120330.36249106158</v>
      </c>
      <c r="L37" s="269"/>
      <c r="M37" s="270">
        <v>1.375</v>
      </c>
      <c r="N37" s="271">
        <f>K37/M37</f>
        <v>87512.990902590231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984.2</v>
      </c>
    </row>
    <row r="43" spans="1:14" ht="15.75" thickBot="1">
      <c r="B43" s="823" t="s">
        <v>953</v>
      </c>
      <c r="C43" s="824"/>
      <c r="D43" s="824"/>
      <c r="E43" s="824"/>
      <c r="F43" s="824"/>
      <c r="G43" s="824"/>
      <c r="H43" s="824"/>
      <c r="I43" s="824"/>
      <c r="J43" s="824"/>
      <c r="K43" s="824"/>
      <c r="L43" s="824"/>
      <c r="M43" s="825"/>
      <c r="N43" s="393">
        <f>SUM(N36:N42)</f>
        <v>220485.95069598925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VLOOKUP(A48,MATERIALES!A4:D385,2,FALSE)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VLOOKUP(A49,MATERIALES!A5:D386,2,FALSE)</f>
        <v>kg</v>
      </c>
      <c r="K49" s="281">
        <v>1</v>
      </c>
      <c r="L49" s="266"/>
      <c r="M49" s="282">
        <f>VLOOKUP(A49,MATERIALES!A6:D373,4,FALSE)</f>
        <v>23162.970888165473</v>
      </c>
      <c r="N49" s="271">
        <f>K49*M49</f>
        <v>23162.970888165473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VLOOKUP(A50,MATERIALES!A6:D387,2,FALSE)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11</v>
      </c>
      <c r="N70" s="394">
        <f>K70/M70</f>
        <v>19684</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19684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307909.40492333093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61581.88098466619</v>
      </c>
      <c r="M83" s="858"/>
      <c r="N83" s="51"/>
    </row>
    <row r="84" spans="1:14">
      <c r="B84" s="89" t="s">
        <v>973</v>
      </c>
      <c r="C84" s="90"/>
      <c r="D84" s="90"/>
      <c r="E84" s="90"/>
      <c r="F84" s="90"/>
      <c r="G84" s="90"/>
      <c r="H84" s="90"/>
      <c r="I84" s="87"/>
      <c r="J84" s="88"/>
      <c r="K84" s="303">
        <v>0.05</v>
      </c>
      <c r="L84" s="857">
        <f>N78*K84</f>
        <v>15395.470246166547</v>
      </c>
      <c r="M84" s="858"/>
      <c r="N84" s="51"/>
    </row>
    <row r="85" spans="1:14" ht="15.75" thickBot="1">
      <c r="B85" s="91" t="s">
        <v>974</v>
      </c>
      <c r="C85" s="92"/>
      <c r="D85" s="92"/>
      <c r="E85" s="92"/>
      <c r="F85" s="92"/>
      <c r="G85" s="92"/>
      <c r="H85" s="92"/>
      <c r="I85" s="93"/>
      <c r="J85" s="94"/>
      <c r="K85" s="304">
        <v>0.05</v>
      </c>
      <c r="L85" s="859">
        <f>N78*K85</f>
        <v>15395.470246166547</v>
      </c>
      <c r="M85" s="860"/>
      <c r="N85" s="51"/>
    </row>
    <row r="86" spans="1:14" ht="15.75" thickBot="1">
      <c r="B86" s="823" t="s">
        <v>953</v>
      </c>
      <c r="C86" s="824"/>
      <c r="D86" s="824"/>
      <c r="E86" s="824"/>
      <c r="F86" s="824"/>
      <c r="G86" s="824"/>
      <c r="H86" s="824"/>
      <c r="I86" s="824"/>
      <c r="J86" s="824"/>
      <c r="K86" s="824"/>
      <c r="L86" s="824"/>
      <c r="M86" s="825"/>
      <c r="N86" s="52">
        <f>L83+L84+L85</f>
        <v>92372.821476999277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400282.2264003302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1436</v>
      </c>
      <c r="C31" s="81" t="s">
        <v>1416</v>
      </c>
      <c r="D31" s="82"/>
      <c r="E31" s="82"/>
      <c r="F31" s="82"/>
      <c r="G31" s="82"/>
      <c r="H31" s="82"/>
      <c r="I31" s="82"/>
      <c r="J31" s="83"/>
      <c r="K31" s="307"/>
      <c r="L31" s="305" t="s">
        <v>945</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241</v>
      </c>
      <c r="B36" s="836" t="str">
        <f>VLOOKUP(A36,EQUIPOS!A6:D154,3,FALSE)</f>
        <v>Grúa (capacidad 15 ton)</v>
      </c>
      <c r="C36" s="837"/>
      <c r="D36" s="837"/>
      <c r="E36" s="837"/>
      <c r="F36" s="837"/>
      <c r="G36" s="837"/>
      <c r="H36" s="838"/>
      <c r="I36" s="266"/>
      <c r="J36" s="267"/>
      <c r="K36" s="268">
        <f>VLOOKUP(A36,EQUIPOS!A6:D163,4,FALSE)</f>
        <v>181484.54471592366</v>
      </c>
      <c r="L36" s="269"/>
      <c r="M36" s="270">
        <v>1.3125</v>
      </c>
      <c r="N36" s="271">
        <f>K36/M36</f>
        <v>138273.93883117993</v>
      </c>
    </row>
    <row r="37" spans="1:14">
      <c r="A37" s="144" t="s">
        <v>373</v>
      </c>
      <c r="B37" s="836" t="str">
        <f>VLOOKUP(A37,EQUIPOS!A7:D154,3,FALSE)</f>
        <v>Volqueta 6 m3</v>
      </c>
      <c r="C37" s="837"/>
      <c r="D37" s="837"/>
      <c r="E37" s="837"/>
      <c r="F37" s="837"/>
      <c r="G37" s="837"/>
      <c r="H37" s="838"/>
      <c r="I37" s="266"/>
      <c r="J37" s="267"/>
      <c r="K37" s="268">
        <f>VLOOKUP(A37,EQUIPOS!A7:D164,4,FALSE)</f>
        <v>120330.36249106158</v>
      </c>
      <c r="L37" s="269"/>
      <c r="M37" s="270">
        <v>1.3125</v>
      </c>
      <c r="N37" s="271">
        <f>K37/M37</f>
        <v>91680.276183665963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0.05</v>
      </c>
      <c r="M42" s="848"/>
      <c r="N42" s="105">
        <f>N76*L42</f>
        <v>1031.0666666666666</v>
      </c>
    </row>
    <row r="43" spans="1:14" ht="15.75" thickBot="1">
      <c r="B43" s="823" t="s">
        <v>953</v>
      </c>
      <c r="C43" s="824"/>
      <c r="D43" s="824"/>
      <c r="E43" s="824"/>
      <c r="F43" s="824"/>
      <c r="G43" s="824"/>
      <c r="H43" s="824"/>
      <c r="I43" s="824"/>
      <c r="J43" s="824"/>
      <c r="K43" s="824"/>
      <c r="L43" s="824"/>
      <c r="M43" s="825"/>
      <c r="N43" s="393">
        <f>SUM(N36:N42)</f>
        <v>230985.28168151257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428</v>
      </c>
      <c r="B48" s="43" t="str">
        <f>VLOOKUP(A48,MATERIALES!A4:D373,3,FALSE)</f>
        <v>Costal de fibra o fique</v>
      </c>
      <c r="C48" s="280"/>
      <c r="D48" s="280"/>
      <c r="E48" s="280"/>
      <c r="F48" s="280"/>
      <c r="G48" s="280"/>
      <c r="H48" s="280"/>
      <c r="I48" s="267"/>
      <c r="J48" s="223" t="str">
        <f>VLOOKUP(A48,MATERIALES!A4:D373,2,FALSE)</f>
        <v>u</v>
      </c>
      <c r="K48" s="281">
        <v>10</v>
      </c>
      <c r="L48" s="266"/>
      <c r="M48" s="282">
        <f>VLOOKUP(A48,MATERIALES!A5:D373,4,FALSE)</f>
        <v>4117.7569132760646</v>
      </c>
      <c r="N48" s="271">
        <f>K48*M48</f>
        <v>41177.569132760647</v>
      </c>
    </row>
    <row r="49" spans="1:14">
      <c r="A49" t="s">
        <v>412</v>
      </c>
      <c r="B49" s="43" t="str">
        <f>VLOOKUP(A49,MATERIALES!A5:D373,3,FALSE)</f>
        <v>Cicatrizante (para remoción de especies vegetales)</v>
      </c>
      <c r="C49" s="280"/>
      <c r="D49" s="280"/>
      <c r="E49" s="280"/>
      <c r="F49" s="280"/>
      <c r="G49" s="280"/>
      <c r="H49" s="280"/>
      <c r="I49" s="267"/>
      <c r="J49" s="223" t="str">
        <f>VLOOKUP(A49,MATERIALES!A5:D373,2,FALSE)</f>
        <v>kg</v>
      </c>
      <c r="K49" s="281">
        <v>1</v>
      </c>
      <c r="L49" s="266"/>
      <c r="M49" s="282">
        <f>VLOOKUP(A49,MATERIALES!A6:D373,4,FALSE)</f>
        <v>23162.970888165473</v>
      </c>
      <c r="N49" s="271">
        <f>K49*M49</f>
        <v>23162.970888165473</v>
      </c>
    </row>
    <row r="50" spans="1:14">
      <c r="A50" s="144" t="s">
        <v>589</v>
      </c>
      <c r="B50" s="43" t="str">
        <f>VLOOKUP(A50,MATERIALES!A6:D373,3,FALSE)</f>
        <v>Nutrientes (para remoción de especies vegetales) (dap, triple 15 o similar) (ítem 201.9)</v>
      </c>
      <c r="C50" s="280"/>
      <c r="D50" s="280"/>
      <c r="E50" s="280"/>
      <c r="F50" s="280"/>
      <c r="G50" s="280"/>
      <c r="H50" s="280"/>
      <c r="I50" s="267"/>
      <c r="J50" s="223" t="str">
        <f>VLOOKUP(A50,MATERIALES!A6:D373,2,FALSE)</f>
        <v>kg</v>
      </c>
      <c r="K50" s="281">
        <v>1</v>
      </c>
      <c r="L50" s="266"/>
      <c r="M50" s="282">
        <f>VLOOKUP(A50,MATERIALES!A6:D373,4,FALSE)</f>
        <v>3398.9142064155858</v>
      </c>
      <c r="N50" s="271">
        <f>K50*M50</f>
        <v>3398.9142064155858</v>
      </c>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67739.454227341703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10.5</v>
      </c>
      <c r="N70" s="394">
        <f>K70/M70</f>
        <v>20621.333333333332</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20621.333333333332</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319346.0692421876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63869.213848437525</v>
      </c>
      <c r="M83" s="858"/>
      <c r="N83" s="51"/>
    </row>
    <row r="84" spans="1:14">
      <c r="B84" s="89" t="s">
        <v>973</v>
      </c>
      <c r="C84" s="90"/>
      <c r="D84" s="90"/>
      <c r="E84" s="90"/>
      <c r="F84" s="90"/>
      <c r="G84" s="90"/>
      <c r="H84" s="90"/>
      <c r="I84" s="87"/>
      <c r="J84" s="88"/>
      <c r="K84" s="303">
        <v>0.05</v>
      </c>
      <c r="L84" s="857">
        <f>N78*K84</f>
        <v>15967.303462109381</v>
      </c>
      <c r="M84" s="858"/>
      <c r="N84" s="51"/>
    </row>
    <row r="85" spans="1:14" ht="15.75" thickBot="1">
      <c r="B85" s="91" t="s">
        <v>974</v>
      </c>
      <c r="C85" s="92"/>
      <c r="D85" s="92"/>
      <c r="E85" s="92"/>
      <c r="F85" s="92"/>
      <c r="G85" s="92"/>
      <c r="H85" s="92"/>
      <c r="I85" s="93"/>
      <c r="J85" s="94"/>
      <c r="K85" s="304">
        <v>0.05</v>
      </c>
      <c r="L85" s="859">
        <f>N78*K85</f>
        <v>15967.303462109381</v>
      </c>
      <c r="M85" s="860"/>
      <c r="N85" s="51"/>
    </row>
    <row r="86" spans="1:14" ht="15.75" thickBot="1">
      <c r="B86" s="823" t="s">
        <v>953</v>
      </c>
      <c r="C86" s="824"/>
      <c r="D86" s="824"/>
      <c r="E86" s="824"/>
      <c r="F86" s="824"/>
      <c r="G86" s="824"/>
      <c r="H86" s="824"/>
      <c r="I86" s="824"/>
      <c r="J86" s="824"/>
      <c r="K86" s="824"/>
      <c r="L86" s="824"/>
      <c r="M86" s="825"/>
      <c r="N86" s="52">
        <f>L83+L84+L85</f>
        <v>95803.820772656283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415149.8900148439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1009</v>
      </c>
      <c r="C31" s="81" t="s">
        <v>1188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66</v>
      </c>
      <c r="N36" s="271">
        <f>K36/M36</f>
        <v>5394.3087087267168</v>
      </c>
    </row>
    <row r="37" spans="1:14">
      <c r="A37" s="144"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315150.9493813517</v>
      </c>
      <c r="L37" s="269"/>
      <c r="M37" s="270">
        <v>100</v>
      </c>
      <c r="N37" s="271">
        <f>K37/M37</f>
        <v>3151.5094938135171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3">
        <f>SUM(N36:N42)</f>
        <v>8546.8434108735673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VLOOKUP(A48,MATERIALES!A5:D373,4,FALSE)</f>
        <v>5022.3825079664839</v>
      </c>
      <c r="N48" s="271">
        <f>K48*M48</f>
        <v>5022.3825079664839</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5022.3825079664839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13671.746752173385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2734.349350434677</v>
      </c>
      <c r="M83" s="858"/>
      <c r="N83" s="51"/>
    </row>
    <row r="84" spans="1:14">
      <c r="B84" s="89" t="s">
        <v>973</v>
      </c>
      <c r="C84" s="90"/>
      <c r="D84" s="90"/>
      <c r="E84" s="90"/>
      <c r="F84" s="90"/>
      <c r="G84" s="90"/>
      <c r="H84" s="90"/>
      <c r="I84" s="87"/>
      <c r="J84" s="88"/>
      <c r="K84" s="303">
        <v>0.05</v>
      </c>
      <c r="L84" s="857">
        <f>N78*K84</f>
        <v>683.58733760866926</v>
      </c>
      <c r="M84" s="858"/>
      <c r="N84" s="51"/>
    </row>
    <row r="85" spans="1:14" ht="15.75" thickBot="1">
      <c r="B85" s="91" t="s">
        <v>974</v>
      </c>
      <c r="C85" s="92"/>
      <c r="D85" s="92"/>
      <c r="E85" s="92"/>
      <c r="F85" s="92"/>
      <c r="G85" s="92"/>
      <c r="H85" s="92"/>
      <c r="I85" s="93"/>
      <c r="J85" s="94"/>
      <c r="K85" s="304">
        <v>0.05</v>
      </c>
      <c r="L85" s="859">
        <f>N78*K85</f>
        <v>683.58733760866926</v>
      </c>
      <c r="M85" s="860"/>
      <c r="N85" s="51"/>
    </row>
    <row r="86" spans="1:14" ht="15.75" thickBot="1">
      <c r="B86" s="823" t="s">
        <v>953</v>
      </c>
      <c r="C86" s="824"/>
      <c r="D86" s="824"/>
      <c r="E86" s="824"/>
      <c r="F86" s="824"/>
      <c r="G86" s="824"/>
      <c r="H86" s="824"/>
      <c r="I86" s="824"/>
      <c r="J86" s="824"/>
      <c r="K86" s="824"/>
      <c r="L86" s="824"/>
      <c r="M86" s="825"/>
      <c r="N86" s="52">
        <f>L83+L84+L85</f>
        <v>4101.5240256520156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17773.270777825401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1010</v>
      </c>
      <c r="C31" s="81" t="s">
        <v>1189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44"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66</v>
      </c>
      <c r="N36" s="271">
        <f>K36/M36</f>
        <v>5394.3087087267168</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3">
        <f>SUM(N36:N42)</f>
        <v>5395.3339170600502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5497.8547503933833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1099.5709500786768</v>
      </c>
      <c r="M83" s="858"/>
      <c r="N83" s="51"/>
    </row>
    <row r="84" spans="1:14">
      <c r="B84" s="89" t="s">
        <v>973</v>
      </c>
      <c r="C84" s="90"/>
      <c r="D84" s="90"/>
      <c r="E84" s="90"/>
      <c r="F84" s="90"/>
      <c r="G84" s="90"/>
      <c r="H84" s="90"/>
      <c r="I84" s="87"/>
      <c r="J84" s="88"/>
      <c r="K84" s="303">
        <v>0.05</v>
      </c>
      <c r="L84" s="857">
        <f>N78*K84</f>
        <v>274.8927375196692</v>
      </c>
      <c r="M84" s="858"/>
      <c r="N84" s="51"/>
    </row>
    <row r="85" spans="1:14" ht="15.75" thickBot="1">
      <c r="B85" s="91" t="s">
        <v>974</v>
      </c>
      <c r="C85" s="92"/>
      <c r="D85" s="92"/>
      <c r="E85" s="92"/>
      <c r="F85" s="92"/>
      <c r="G85" s="92"/>
      <c r="H85" s="92"/>
      <c r="I85" s="93"/>
      <c r="J85" s="94"/>
      <c r="K85" s="304">
        <v>0.05</v>
      </c>
      <c r="L85" s="859">
        <f>N78*K85</f>
        <v>274.8927375196692</v>
      </c>
      <c r="M85" s="860"/>
      <c r="N85" s="51"/>
    </row>
    <row r="86" spans="1:14" ht="15.75" thickBot="1">
      <c r="B86" s="823" t="s">
        <v>953</v>
      </c>
      <c r="C86" s="824"/>
      <c r="D86" s="824"/>
      <c r="E86" s="824"/>
      <c r="F86" s="824"/>
      <c r="G86" s="824"/>
      <c r="H86" s="824"/>
      <c r="I86" s="824"/>
      <c r="J86" s="824"/>
      <c r="K86" s="824"/>
      <c r="L86" s="824"/>
      <c r="M86" s="825"/>
      <c r="N86" s="52">
        <f>L83+L84+L85</f>
        <v>1649.3564251180153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7147.2111755113983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1011</v>
      </c>
      <c r="C31" s="81" t="s">
        <v>1190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180</v>
      </c>
      <c r="B36" s="836" t="str">
        <f>VLOOKUP(A36,EQUIPOS!A6:D154,3,FALSE)</f>
        <v>Compresor 120 HP, con martillo.</v>
      </c>
      <c r="C36" s="837"/>
      <c r="D36" s="837"/>
      <c r="E36" s="837"/>
      <c r="F36" s="837"/>
      <c r="G36" s="837"/>
      <c r="H36" s="838"/>
      <c r="I36" s="266"/>
      <c r="J36" s="267"/>
      <c r="K36" s="268">
        <f>VLOOKUP(A36,EQUIPOS!A6:D163,4,FALSE)</f>
        <v>217780.76605703699</v>
      </c>
      <c r="L36" s="269"/>
      <c r="M36" s="270">
        <v>66</v>
      </c>
      <c r="N36" s="271">
        <f>K36/M36</f>
        <v>3299.7085766217724</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315150.9493813517</v>
      </c>
      <c r="L37" s="269"/>
      <c r="M37" s="270">
        <v>100</v>
      </c>
      <c r="N37" s="271">
        <f>K37/M37</f>
        <v>3151.5094938135171</v>
      </c>
    </row>
    <row r="38" spans="1:14">
      <c r="A38" t="s">
        <v>312</v>
      </c>
      <c r="B38" s="836" t="str">
        <f>VLOOKUP(A38,EQUIPOS!A8:D154,3,FALSE)</f>
        <v>Retroexcavadora sobre oruga, potencia 138 HP, balde de 1,5 m3.</v>
      </c>
      <c r="C38" s="837"/>
      <c r="D38" s="837"/>
      <c r="E38" s="837"/>
      <c r="F38" s="837"/>
      <c r="G38" s="837"/>
      <c r="H38" s="838"/>
      <c r="I38" s="266"/>
      <c r="J38" s="267"/>
      <c r="K38" s="268">
        <f>VLOOKUP(A38,EQUIPOS!A8:D165,4,FALSE)</f>
        <v>356024.37477596331</v>
      </c>
      <c r="L38" s="269"/>
      <c r="M38" s="270">
        <v>66</v>
      </c>
      <c r="N38" s="271">
        <f>K38/M38</f>
        <v>5394.3087087267168</v>
      </c>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N78*L42</f>
        <v>6.0915622581215141</v>
      </c>
    </row>
    <row r="43" spans="1:14" ht="15.75" thickBot="1">
      <c r="B43" s="823" t="s">
        <v>953</v>
      </c>
      <c r="C43" s="824"/>
      <c r="D43" s="824"/>
      <c r="E43" s="824"/>
      <c r="F43" s="824"/>
      <c r="G43" s="824"/>
      <c r="H43" s="824"/>
      <c r="I43" s="824"/>
      <c r="J43" s="824"/>
      <c r="K43" s="824"/>
      <c r="L43" s="824"/>
      <c r="M43" s="825"/>
      <c r="N43" s="393">
        <f>SUM(N36:N42)</f>
        <v>11851.618341420128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376</v>
      </c>
      <c r="B48" s="43" t="str">
        <f>VLOOKUP(A48,MATERIALES!A4:D373,3,FALSE)</f>
        <v>Anfo</v>
      </c>
      <c r="C48" s="280"/>
      <c r="D48" s="280"/>
      <c r="E48" s="280"/>
      <c r="F48" s="280"/>
      <c r="G48" s="280"/>
      <c r="H48" s="280"/>
      <c r="I48" s="267"/>
      <c r="J48" s="223" t="str">
        <f>VLOOKUP(A48,MATERIALES!A4:D385,2,FALSE)</f>
        <v>kg</v>
      </c>
      <c r="K48" s="281">
        <v>0.2</v>
      </c>
      <c r="L48" s="266"/>
      <c r="M48" s="282">
        <f>VLOOKUP(A48,MATERIALES!A5:D373,4,FALSE)</f>
        <v>14099.199671057244</v>
      </c>
      <c r="N48" s="271">
        <f>K48*M48</f>
        <v>2819.839934211449</v>
      </c>
    </row>
    <row r="49" spans="1:14">
      <c r="A49" t="s">
        <v>424</v>
      </c>
      <c r="B49" s="43" t="str">
        <f>VLOOKUP(A49,MATERIALES!A5:D373,3,FALSE)</f>
        <v>Cordón detonante</v>
      </c>
      <c r="C49" s="280"/>
      <c r="D49" s="280"/>
      <c r="E49" s="280"/>
      <c r="F49" s="280"/>
      <c r="G49" s="280"/>
      <c r="H49" s="280"/>
      <c r="I49" s="267"/>
      <c r="J49" s="223" t="str">
        <f>VLOOKUP(A49,MATERIALES!A5:D386,2,FALSE)</f>
        <v>m</v>
      </c>
      <c r="K49" s="281">
        <v>3</v>
      </c>
      <c r="L49" s="266"/>
      <c r="M49" s="282">
        <f>VLOOKUP(A49,MATERIALES!A6:D373,4,FALSE)</f>
        <v>3294.2055306208508</v>
      </c>
      <c r="N49" s="271">
        <f t="shared" ref="N49:N54" si="0">K49*M49</f>
        <v>9882.616591862552</v>
      </c>
    </row>
    <row r="50" spans="1:14">
      <c r="A50" s="205" t="s">
        <v>453</v>
      </c>
      <c r="B50" s="43" t="str">
        <f>VLOOKUP(A50,MATERIALES!A6:D373,3,FALSE)</f>
        <v>Explosivos  75% (INDUGEL)</v>
      </c>
      <c r="C50" s="280"/>
      <c r="D50" s="280"/>
      <c r="E50" s="280"/>
      <c r="F50" s="280"/>
      <c r="G50" s="280"/>
      <c r="H50" s="280"/>
      <c r="I50" s="267"/>
      <c r="J50" s="223" t="str">
        <f>VLOOKUP(A50,MATERIALES!A6:D387,2,FALSE)</f>
        <v>lb</v>
      </c>
      <c r="K50" s="281">
        <v>0.3</v>
      </c>
      <c r="L50" s="266"/>
      <c r="M50" s="282">
        <f>VLOOKUP(A50,MATERIALES!A6:D373,4,FALSE)</f>
        <v>8308.4569490158756</v>
      </c>
      <c r="N50" s="271">
        <f t="shared" si="0"/>
        <v>2492.5370847047625</v>
      </c>
    </row>
    <row r="51" spans="1:14">
      <c r="A51" t="s">
        <v>458</v>
      </c>
      <c r="B51" s="43" t="str">
        <f>VLOOKUP(A51,MATERIALES!A6:D373,3,FALSE)</f>
        <v>Fulminantes</v>
      </c>
      <c r="C51" s="280"/>
      <c r="D51" s="280"/>
      <c r="E51" s="280"/>
      <c r="F51" s="280"/>
      <c r="G51" s="280"/>
      <c r="H51" s="280"/>
      <c r="I51" s="267"/>
      <c r="J51" s="223" t="str">
        <f>VLOOKUP(A51,MATERIALES!A6:D388,2,FALSE)</f>
        <v>u</v>
      </c>
      <c r="K51" s="281">
        <v>0.2</v>
      </c>
      <c r="L51" s="266"/>
      <c r="M51" s="282">
        <f>VLOOKUP(A51,MATERIALES!A6:D373,4,FALSE)</f>
        <v>1384.742824835979</v>
      </c>
      <c r="N51" s="271">
        <f t="shared" si="0"/>
        <v>276.94856496719581</v>
      </c>
    </row>
    <row r="52" spans="1:14">
      <c r="A52" t="s">
        <v>552</v>
      </c>
      <c r="B52" s="43" t="str">
        <f>VLOOKUP(A52,MATERIALES!A6:D373,3,FALSE)</f>
        <v>Mecha Lenta</v>
      </c>
      <c r="C52" s="280"/>
      <c r="D52" s="280"/>
      <c r="E52" s="280"/>
      <c r="F52" s="280"/>
      <c r="G52" s="280"/>
      <c r="H52" s="280"/>
      <c r="I52" s="267"/>
      <c r="J52" s="223" t="str">
        <f>VLOOKUP(A52,MATERIALES!A6:D389,2,FALSE)</f>
        <v>m</v>
      </c>
      <c r="K52" s="281">
        <v>0.5</v>
      </c>
      <c r="L52" s="266"/>
      <c r="M52" s="282">
        <f>VLOOKUP(A52,MATERIALES!A7:D373,4,FALSE)</f>
        <v>1384.742824835979</v>
      </c>
      <c r="N52" s="271">
        <f t="shared" si="0"/>
        <v>692.37141241798952</v>
      </c>
    </row>
    <row r="53" spans="1:14">
      <c r="B53" s="43"/>
      <c r="C53" s="280"/>
      <c r="D53" s="280"/>
      <c r="E53" s="280"/>
      <c r="F53" s="280"/>
      <c r="G53" s="280"/>
      <c r="H53" s="280"/>
      <c r="I53" s="267"/>
      <c r="J53" s="223"/>
      <c r="K53" s="281"/>
      <c r="L53" s="266"/>
      <c r="M53" s="282"/>
      <c r="N53" s="271"/>
    </row>
    <row r="54" spans="1:14">
      <c r="A54" t="s">
        <v>442</v>
      </c>
      <c r="B54" s="43" t="str">
        <f>VLOOKUP(A54,MATERIALES!A8:D373,3,FALSE)</f>
        <v>Derechos de explotación y/o disposición de materiales</v>
      </c>
      <c r="C54" s="280"/>
      <c r="D54" s="280"/>
      <c r="E54" s="280"/>
      <c r="F54" s="280"/>
      <c r="G54" s="280"/>
      <c r="H54" s="280"/>
      <c r="I54" s="267"/>
      <c r="J54" s="223" t="str">
        <f>VLOOKUP(A54,MATERIALES!A8:D391,2,FALSE)</f>
        <v>m3</v>
      </c>
      <c r="K54" s="281">
        <v>1</v>
      </c>
      <c r="L54" s="266"/>
      <c r="M54" s="282">
        <f>VLOOKUP(A54,MATERIALES!A9:D374,4,FALSE)</f>
        <v>5022.3825079664839</v>
      </c>
      <c r="N54" s="271">
        <f t="shared" si="0"/>
        <v>5022.3825079664839</v>
      </c>
    </row>
    <row r="55" spans="1:14" ht="15.75" thickBot="1">
      <c r="B55" s="818"/>
      <c r="C55" s="819"/>
      <c r="D55" s="819"/>
      <c r="E55" s="819"/>
      <c r="F55" s="819"/>
      <c r="G55" s="819"/>
      <c r="H55" s="819"/>
      <c r="I55" s="820"/>
      <c r="J55" s="42"/>
      <c r="K55" s="44"/>
      <c r="L55" s="821"/>
      <c r="M55" s="822"/>
      <c r="N55" s="45"/>
    </row>
    <row r="56" spans="1:14" ht="15.75" thickBot="1">
      <c r="B56" s="823" t="s">
        <v>953</v>
      </c>
      <c r="C56" s="824"/>
      <c r="D56" s="824"/>
      <c r="E56" s="824"/>
      <c r="F56" s="824"/>
      <c r="G56" s="824"/>
      <c r="H56" s="824"/>
      <c r="I56" s="824"/>
      <c r="J56" s="824"/>
      <c r="K56" s="824"/>
      <c r="L56" s="824"/>
      <c r="M56" s="825"/>
      <c r="N56" s="393">
        <f>SUM(N48:N55)</f>
        <v>21186.696096130436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308"/>
      <c r="C66" s="309"/>
      <c r="D66" s="309"/>
      <c r="E66" s="309"/>
      <c r="F66" s="309"/>
      <c r="G66" s="309"/>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294">
        <v>528</v>
      </c>
      <c r="N72" s="394">
        <f>K72/M72</f>
        <v>102.52083333333333</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4">
        <v>528</v>
      </c>
      <c r="N73" s="394">
        <f>K73/M73</f>
        <v>202.0572795727424</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3" t="s">
        <v>953</v>
      </c>
      <c r="C78" s="824"/>
      <c r="D78" s="824"/>
      <c r="E78" s="824"/>
      <c r="F78" s="824"/>
      <c r="G78" s="824"/>
      <c r="H78" s="824"/>
      <c r="I78" s="830"/>
      <c r="J78" s="830"/>
      <c r="K78" s="830"/>
      <c r="L78" s="830"/>
      <c r="M78" s="831"/>
      <c r="N78" s="300">
        <f>SUM(N72:N77)</f>
        <v>304.57811290607572</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33342.892550456643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6668.578510091329</v>
      </c>
      <c r="M85" s="858"/>
      <c r="N85" s="51"/>
    </row>
    <row r="86" spans="1:14">
      <c r="B86" s="89" t="s">
        <v>973</v>
      </c>
      <c r="C86" s="90"/>
      <c r="D86" s="90"/>
      <c r="E86" s="90"/>
      <c r="F86" s="90"/>
      <c r="G86" s="90"/>
      <c r="H86" s="90"/>
      <c r="I86" s="87"/>
      <c r="J86" s="88"/>
      <c r="K86" s="303">
        <v>0.05</v>
      </c>
      <c r="L86" s="857">
        <f>N80*K86</f>
        <v>1667.1446275228323</v>
      </c>
      <c r="M86" s="858"/>
      <c r="N86" s="51"/>
    </row>
    <row r="87" spans="1:14" ht="15.75" thickBot="1">
      <c r="B87" s="91" t="s">
        <v>974</v>
      </c>
      <c r="C87" s="92"/>
      <c r="D87" s="92"/>
      <c r="E87" s="92"/>
      <c r="F87" s="92"/>
      <c r="G87" s="92"/>
      <c r="H87" s="92"/>
      <c r="I87" s="93"/>
      <c r="J87" s="94"/>
      <c r="K87" s="304">
        <v>0.05</v>
      </c>
      <c r="L87" s="859">
        <f>N80*K87</f>
        <v>1667.1446275228323</v>
      </c>
      <c r="M87" s="860"/>
      <c r="N87" s="51"/>
    </row>
    <row r="88" spans="1:14" ht="15.75" thickBot="1">
      <c r="B88" s="823" t="s">
        <v>953</v>
      </c>
      <c r="C88" s="824"/>
      <c r="D88" s="824"/>
      <c r="E88" s="824"/>
      <c r="F88" s="824"/>
      <c r="G88" s="824"/>
      <c r="H88" s="824"/>
      <c r="I88" s="824"/>
      <c r="J88" s="824"/>
      <c r="K88" s="824"/>
      <c r="L88" s="824"/>
      <c r="M88" s="825"/>
      <c r="N88" s="52">
        <f>L85+L86+L87</f>
        <v>10002.867765136993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43345.760315593638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6" t="s">
        <v>2216</v>
      </c>
      <c r="C100" s="227"/>
      <c r="D100" s="227"/>
      <c r="E100" s="227"/>
      <c r="F100" s="227"/>
      <c r="G100" s="227"/>
      <c r="H100" s="227"/>
      <c r="I100" s="227"/>
      <c r="J100" s="227"/>
      <c r="K100" s="227"/>
      <c r="L100" s="227"/>
      <c r="M100" s="227"/>
      <c r="N100" s="228"/>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ht="15.75" thickBot="1">
      <c r="B104" s="232"/>
      <c r="C104" s="233"/>
      <c r="D104" s="233"/>
      <c r="E104" s="233"/>
      <c r="F104" s="233"/>
      <c r="G104" s="233"/>
      <c r="H104" s="233"/>
      <c r="I104" s="233"/>
      <c r="J104" s="233"/>
      <c r="K104" s="233"/>
      <c r="L104" s="233"/>
      <c r="M104" s="233"/>
      <c r="N104" s="234"/>
    </row>
    <row r="105" spans="2:14">
      <c r="B105" s="235"/>
      <c r="C105" s="236"/>
      <c r="D105" s="236"/>
      <c r="E105" s="236"/>
      <c r="F105" s="236"/>
      <c r="G105" s="236"/>
      <c r="H105" s="236"/>
      <c r="I105" s="236"/>
      <c r="J105" s="236"/>
      <c r="K105" s="236"/>
      <c r="L105" s="236"/>
      <c r="M105" s="236"/>
      <c r="N105" s="237"/>
    </row>
    <row r="106" spans="2:14">
      <c r="B106" s="221" t="s">
        <v>2217</v>
      </c>
      <c r="C106" s="31"/>
      <c r="D106" s="31"/>
      <c r="E106" s="31"/>
      <c r="F106" s="31"/>
      <c r="G106" s="31"/>
      <c r="H106" s="31"/>
      <c r="I106" s="31"/>
      <c r="J106" s="31"/>
      <c r="K106" s="31"/>
      <c r="L106" s="31"/>
      <c r="M106" s="31"/>
      <c r="N106" s="32"/>
    </row>
    <row r="107" spans="2:14" ht="15" customHeight="1">
      <c r="B107" s="861" t="s">
        <v>2218</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2219</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221"/>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0"/>
      <c r="K120" s="800"/>
      <c r="L120" s="800"/>
      <c r="M120" s="800"/>
      <c r="N120" s="801"/>
    </row>
    <row r="121" spans="2:14" ht="15.75" thickBot="1">
      <c r="B121" s="260" t="s">
        <v>2221</v>
      </c>
      <c r="C121" s="392"/>
      <c r="D121" s="392"/>
      <c r="E121" s="57"/>
      <c r="F121" s="57"/>
      <c r="G121" s="57"/>
      <c r="H121" s="57"/>
      <c r="I121" s="57"/>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1012</v>
      </c>
      <c r="C31" s="81" t="s">
        <v>1191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66</v>
      </c>
      <c r="N36" s="271">
        <f>K36/M36</f>
        <v>5394.3087087267168</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315150.9493813517</v>
      </c>
      <c r="L37" s="269"/>
      <c r="M37" s="270">
        <v>100</v>
      </c>
      <c r="N37" s="271">
        <f>K37/M37</f>
        <v>3151.5094938135171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3">
        <f>SUM(N36:N42)</f>
        <v>8546.8434108735673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442</v>
      </c>
      <c r="B48" s="43" t="str">
        <f>VLOOKUP(A48,MATERIALES!A4:D373,3,FALSE)</f>
        <v>Derechos de explotación y/o disposición de materiales</v>
      </c>
      <c r="C48" s="280"/>
      <c r="D48" s="280"/>
      <c r="E48" s="280"/>
      <c r="F48" s="280"/>
      <c r="G48" s="280"/>
      <c r="H48" s="280"/>
      <c r="I48" s="267"/>
      <c r="J48" s="223" t="str">
        <f>VLOOKUP(A48,MATERIALES!A4:D373,2,FALSE)</f>
        <v>m3</v>
      </c>
      <c r="K48" s="281">
        <v>1</v>
      </c>
      <c r="L48" s="266"/>
      <c r="M48" s="282">
        <f>VLOOKUP(A48,MATERIALES!A4:D395,4,FALSE)</f>
        <v>5022.3825079664839</v>
      </c>
      <c r="N48" s="271">
        <f>K48*M48</f>
        <v>5022.3825079664839</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5022.3825079664839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13671.746752173385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2734.349350434677</v>
      </c>
      <c r="M83" s="858"/>
      <c r="N83" s="51"/>
    </row>
    <row r="84" spans="1:14">
      <c r="B84" s="89" t="s">
        <v>973</v>
      </c>
      <c r="C84" s="90"/>
      <c r="D84" s="90"/>
      <c r="E84" s="90"/>
      <c r="F84" s="90"/>
      <c r="G84" s="90"/>
      <c r="H84" s="90"/>
      <c r="I84" s="87"/>
      <c r="J84" s="88"/>
      <c r="K84" s="303">
        <v>0.05</v>
      </c>
      <c r="L84" s="857">
        <f>N78*K84</f>
        <v>683.58733760866926</v>
      </c>
      <c r="M84" s="858"/>
      <c r="N84" s="51"/>
    </row>
    <row r="85" spans="1:14" ht="15.75" thickBot="1">
      <c r="B85" s="91" t="s">
        <v>974</v>
      </c>
      <c r="C85" s="92"/>
      <c r="D85" s="92"/>
      <c r="E85" s="92"/>
      <c r="F85" s="92"/>
      <c r="G85" s="92"/>
      <c r="H85" s="92"/>
      <c r="I85" s="93"/>
      <c r="J85" s="94"/>
      <c r="K85" s="304">
        <v>0.05</v>
      </c>
      <c r="L85" s="859">
        <f>N78*K85</f>
        <v>683.58733760866926</v>
      </c>
      <c r="M85" s="860"/>
      <c r="N85" s="51"/>
    </row>
    <row r="86" spans="1:14" ht="15.75" thickBot="1">
      <c r="B86" s="823" t="s">
        <v>953</v>
      </c>
      <c r="C86" s="824"/>
      <c r="D86" s="824"/>
      <c r="E86" s="824"/>
      <c r="F86" s="824"/>
      <c r="G86" s="824"/>
      <c r="H86" s="824"/>
      <c r="I86" s="824"/>
      <c r="J86" s="824"/>
      <c r="K86" s="824"/>
      <c r="L86" s="824"/>
      <c r="M86" s="825"/>
      <c r="N86" s="52">
        <f>L83+L84+L85</f>
        <v>4101.5240256520156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17773.270777825401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7" sqref="O7"/>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1013</v>
      </c>
      <c r="C31" s="81" t="s">
        <v>1192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66</v>
      </c>
      <c r="N36" s="271">
        <f>K36/M36</f>
        <v>5394.3087087267168</v>
      </c>
    </row>
    <row r="37" spans="1:14">
      <c r="A37" s="108" t="s">
        <v>180</v>
      </c>
      <c r="B37" s="836" t="str">
        <f>VLOOKUP(A37,EQUIPOS!A7:D154,3,FALSE)</f>
        <v>Compresor 120 HP, con martillo.</v>
      </c>
      <c r="C37" s="837"/>
      <c r="D37" s="837"/>
      <c r="E37" s="837"/>
      <c r="F37" s="837"/>
      <c r="G37" s="837"/>
      <c r="H37" s="838"/>
      <c r="I37" s="266"/>
      <c r="J37" s="267"/>
      <c r="K37" s="268">
        <f>VLOOKUP(A37,EQUIPOS!A7:D164,4,FALSE)</f>
        <v>217780.76605703699</v>
      </c>
      <c r="L37" s="269"/>
      <c r="M37" s="270">
        <v>66</v>
      </c>
      <c r="N37" s="271">
        <f>K37/M37</f>
        <v>3299.7085766217724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N79*L42</f>
        <v>6.0915622581215141</v>
      </c>
    </row>
    <row r="43" spans="1:14" ht="15.75" thickBot="1">
      <c r="B43" s="823" t="s">
        <v>953</v>
      </c>
      <c r="C43" s="824"/>
      <c r="D43" s="824"/>
      <c r="E43" s="824"/>
      <c r="F43" s="824"/>
      <c r="G43" s="824"/>
      <c r="H43" s="824"/>
      <c r="I43" s="824"/>
      <c r="J43" s="824"/>
      <c r="K43" s="824"/>
      <c r="L43" s="824"/>
      <c r="M43" s="825"/>
      <c r="N43" s="393">
        <f>SUM(N36:N42)</f>
        <v>8700.1088476066107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376</v>
      </c>
      <c r="B48" s="43" t="str">
        <f>VLOOKUP(A48,MATERIALES!A4:D373,3,FALSE)</f>
        <v>Anfo</v>
      </c>
      <c r="C48" s="280"/>
      <c r="D48" s="280"/>
      <c r="E48" s="280"/>
      <c r="F48" s="280"/>
      <c r="G48" s="280"/>
      <c r="H48" s="280"/>
      <c r="I48" s="267"/>
      <c r="J48" s="223" t="str">
        <f>VLOOKUP(A48,MATERIALES!A4:D373,2,FALSE)</f>
        <v>kg</v>
      </c>
      <c r="K48" s="281">
        <v>0.2</v>
      </c>
      <c r="L48" s="266"/>
      <c r="M48" s="282">
        <f>VLOOKUP(A48,MATERIALES!A4:D395,4,FALSE)</f>
        <v>14099.199671057244</v>
      </c>
      <c r="N48" s="271">
        <f t="shared" ref="N48:N52" si="0">K48*M48</f>
        <v>2819.839934211449</v>
      </c>
    </row>
    <row r="49" spans="1:14">
      <c r="A49" t="s">
        <v>424</v>
      </c>
      <c r="B49" s="43" t="str">
        <f>VLOOKUP(A49,MATERIALES!A5:D373,3,FALSE)</f>
        <v>Cordón detonante</v>
      </c>
      <c r="C49" s="280"/>
      <c r="D49" s="280"/>
      <c r="E49" s="280"/>
      <c r="F49" s="280"/>
      <c r="G49" s="280"/>
      <c r="H49" s="280"/>
      <c r="I49" s="267"/>
      <c r="J49" s="223" t="str">
        <f>VLOOKUP(A49,MATERIALES!A5:D373,2,FALSE)</f>
        <v>m</v>
      </c>
      <c r="K49" s="281">
        <v>3</v>
      </c>
      <c r="L49" s="266"/>
      <c r="M49" s="282">
        <f>VLOOKUP(A49,MATERIALES!A5:D396,4,FALSE)</f>
        <v>3294.2055306208508</v>
      </c>
      <c r="N49" s="271">
        <f t="shared" si="0"/>
        <v>9882.616591862552</v>
      </c>
    </row>
    <row r="50" spans="1:14">
      <c r="A50" s="108" t="s">
        <v>453</v>
      </c>
      <c r="B50" s="43" t="str">
        <f>VLOOKUP(A50,MATERIALES!A6:D373,3,FALSE)</f>
        <v>Explosivos  75% (INDUGEL)</v>
      </c>
      <c r="C50" s="280"/>
      <c r="D50" s="280"/>
      <c r="E50" s="280"/>
      <c r="F50" s="280"/>
      <c r="G50" s="280"/>
      <c r="H50" s="280"/>
      <c r="I50" s="267"/>
      <c r="J50" s="223" t="str">
        <f>VLOOKUP(A50,MATERIALES!A6:D373,2,FALSE)</f>
        <v>lb</v>
      </c>
      <c r="K50" s="281">
        <v>0.3</v>
      </c>
      <c r="L50" s="266"/>
      <c r="M50" s="282">
        <f>VLOOKUP(A50,MATERIALES!A6:D397,4,FALSE)</f>
        <v>8308.4569490158756</v>
      </c>
      <c r="N50" s="271">
        <f t="shared" si="0"/>
        <v>2492.5370847047625</v>
      </c>
    </row>
    <row r="51" spans="1:14">
      <c r="A51" s="108" t="s">
        <v>458</v>
      </c>
      <c r="B51" s="43" t="str">
        <f>VLOOKUP(A51,MATERIALES!A6:D373,3,FALSE)</f>
        <v>Fulminantes</v>
      </c>
      <c r="C51" s="280"/>
      <c r="D51" s="280"/>
      <c r="E51" s="280"/>
      <c r="F51" s="280"/>
      <c r="G51" s="280"/>
      <c r="H51" s="280"/>
      <c r="I51" s="267"/>
      <c r="J51" s="223" t="str">
        <f>VLOOKUP(A51,MATERIALES!A6:D373,2,FALSE)</f>
        <v>u</v>
      </c>
      <c r="K51" s="281">
        <v>0.2</v>
      </c>
      <c r="L51" s="266"/>
      <c r="M51" s="282">
        <f>VLOOKUP(A51,MATERIALES!A6:D398,4,FALSE)</f>
        <v>1384.742824835979</v>
      </c>
      <c r="N51" s="271">
        <f t="shared" si="0"/>
        <v>276.94856496719581</v>
      </c>
    </row>
    <row r="52" spans="1:14">
      <c r="A52" t="s">
        <v>552</v>
      </c>
      <c r="B52" s="43" t="str">
        <f>VLOOKUP(A52,MATERIALES!A6:D374,3,FALSE)</f>
        <v>Mecha Lenta</v>
      </c>
      <c r="C52" s="280"/>
      <c r="D52" s="280"/>
      <c r="E52" s="280"/>
      <c r="F52" s="280"/>
      <c r="G52" s="280"/>
      <c r="H52" s="280"/>
      <c r="I52" s="267"/>
      <c r="J52" s="223" t="str">
        <f>VLOOKUP(A52,MATERIALES!A6:D374,2,FALSE)</f>
        <v>m</v>
      </c>
      <c r="K52" s="281">
        <v>0.5</v>
      </c>
      <c r="L52" s="266"/>
      <c r="M52" s="282">
        <f>VLOOKUP(A52,MATERIALES!A6:D399,4,FALSE)</f>
        <v>1384.742824835979</v>
      </c>
      <c r="N52" s="271">
        <f t="shared" si="0"/>
        <v>692.37141241798952</v>
      </c>
    </row>
    <row r="53" spans="1:14">
      <c r="B53" s="43"/>
      <c r="C53" s="280"/>
      <c r="D53" s="280"/>
      <c r="E53" s="280"/>
      <c r="F53" s="280"/>
      <c r="G53" s="280"/>
      <c r="H53" s="280"/>
      <c r="I53" s="267"/>
      <c r="J53" s="223"/>
      <c r="K53" s="281"/>
      <c r="L53" s="266"/>
      <c r="M53" s="282"/>
      <c r="N53" s="271"/>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3">
        <f>SUM(N48:N54)</f>
        <v>16164.31358816395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948"/>
      <c r="C65" s="949"/>
      <c r="D65" s="949"/>
      <c r="E65" s="949"/>
      <c r="F65" s="949"/>
      <c r="G65" s="950"/>
      <c r="H65" s="310"/>
      <c r="I65" s="278"/>
      <c r="J65" s="285"/>
      <c r="K65" s="278"/>
      <c r="L65" s="827"/>
      <c r="M65" s="828"/>
      <c r="N65" s="286"/>
    </row>
    <row r="66" spans="1:15">
      <c r="B66" s="46"/>
      <c r="C66" s="47"/>
      <c r="D66" s="47"/>
      <c r="E66" s="47"/>
      <c r="F66" s="47"/>
      <c r="G66" s="47"/>
      <c r="H66" s="287"/>
      <c r="I66" s="278"/>
      <c r="J66" s="278"/>
      <c r="K66" s="278"/>
      <c r="L66" s="288"/>
      <c r="M66" s="289"/>
      <c r="N66" s="290"/>
    </row>
    <row r="67" spans="1:15" ht="15.75" thickBot="1">
      <c r="B67" s="308"/>
      <c r="C67" s="309"/>
      <c r="D67" s="309"/>
      <c r="E67" s="309"/>
      <c r="F67" s="309"/>
      <c r="G67" s="309"/>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t="s">
        <v>6</v>
      </c>
      <c r="B73" s="49" t="str">
        <f>VLOOKUP(A73,'MANO DE OBRA'!A8:D68,3,FALSE)</f>
        <v xml:space="preserve">Obrero </v>
      </c>
      <c r="C73" s="47"/>
      <c r="D73" s="47"/>
      <c r="E73" s="47"/>
      <c r="F73" s="47"/>
      <c r="G73" s="47"/>
      <c r="H73" s="47"/>
      <c r="I73" s="291">
        <f>K73/J73*100</f>
        <v>29260.000000000004</v>
      </c>
      <c r="J73" s="292">
        <v>185</v>
      </c>
      <c r="K73" s="293">
        <f>VLOOKUP(A73,'MANO DE OBRA'!A8:D99,4,FALSE)</f>
        <v>54131</v>
      </c>
      <c r="L73" s="50"/>
      <c r="M73" s="294">
        <v>528</v>
      </c>
      <c r="N73" s="394">
        <f>K73/M73</f>
        <v>102.52083333333333</v>
      </c>
      <c r="O73" s="106"/>
    </row>
    <row r="74" spans="1:15">
      <c r="A74"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294">
        <v>528</v>
      </c>
      <c r="N74" s="394">
        <f>K74/M74</f>
        <v>202.0572795727424</v>
      </c>
    </row>
    <row r="75" spans="1:15">
      <c r="B75" s="49"/>
      <c r="C75" s="47"/>
      <c r="D75" s="47"/>
      <c r="E75" s="47"/>
      <c r="F75" s="47"/>
      <c r="G75" s="47"/>
      <c r="H75" s="47"/>
      <c r="I75" s="278"/>
      <c r="J75" s="296"/>
      <c r="K75" s="297"/>
      <c r="L75" s="50"/>
      <c r="M75" s="299"/>
      <c r="N75" s="295"/>
    </row>
    <row r="76" spans="1:15">
      <c r="B76" s="49"/>
      <c r="C76" s="47"/>
      <c r="D76" s="47"/>
      <c r="E76" s="47"/>
      <c r="F76" s="47"/>
      <c r="G76" s="47"/>
      <c r="H76" s="47"/>
      <c r="I76" s="278"/>
      <c r="J76" s="296"/>
      <c r="K76" s="297"/>
      <c r="L76" s="317"/>
      <c r="M76" s="299"/>
      <c r="N76" s="295"/>
    </row>
    <row r="77" spans="1:15">
      <c r="B77" s="49"/>
      <c r="C77" s="47"/>
      <c r="D77" s="47"/>
      <c r="E77" s="47"/>
      <c r="F77" s="47"/>
      <c r="G77" s="47"/>
      <c r="H77" s="47"/>
      <c r="I77" s="278"/>
      <c r="J77" s="296"/>
      <c r="K77" s="297"/>
      <c r="L77" s="317"/>
      <c r="M77" s="299"/>
      <c r="N77" s="295"/>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0">
        <f>SUM(N73:N78)</f>
        <v>304.57811290607572</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N43+N55+N68+N79</f>
        <v>25169.000548676635</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3"/>
      <c r="J85" s="333"/>
      <c r="K85" s="301" t="s">
        <v>970</v>
      </c>
      <c r="L85" s="853" t="s">
        <v>971</v>
      </c>
      <c r="M85" s="854"/>
      <c r="N85" s="302"/>
    </row>
    <row r="86" spans="1:14">
      <c r="B86" s="855" t="s">
        <v>972</v>
      </c>
      <c r="C86" s="856"/>
      <c r="D86" s="856"/>
      <c r="E86" s="856"/>
      <c r="F86" s="856"/>
      <c r="G86" s="856"/>
      <c r="H86" s="856"/>
      <c r="I86" s="87"/>
      <c r="J86" s="88"/>
      <c r="K86" s="303">
        <v>0.2</v>
      </c>
      <c r="L86" s="857">
        <f>N81*K86</f>
        <v>5033.8001097353272</v>
      </c>
      <c r="M86" s="858"/>
      <c r="N86" s="51"/>
    </row>
    <row r="87" spans="1:14">
      <c r="B87" s="89" t="s">
        <v>973</v>
      </c>
      <c r="C87" s="90"/>
      <c r="D87" s="90"/>
      <c r="E87" s="90"/>
      <c r="F87" s="90"/>
      <c r="G87" s="90"/>
      <c r="H87" s="90"/>
      <c r="I87" s="87"/>
      <c r="J87" s="88"/>
      <c r="K87" s="303">
        <v>0.05</v>
      </c>
      <c r="L87" s="857">
        <f>N81*K87</f>
        <v>1258.4500274338318</v>
      </c>
      <c r="M87" s="858"/>
      <c r="N87" s="51"/>
    </row>
    <row r="88" spans="1:14" ht="15.75" thickBot="1">
      <c r="B88" s="91" t="s">
        <v>974</v>
      </c>
      <c r="C88" s="92"/>
      <c r="D88" s="92"/>
      <c r="E88" s="92"/>
      <c r="F88" s="92"/>
      <c r="G88" s="92"/>
      <c r="H88" s="92"/>
      <c r="I88" s="93"/>
      <c r="J88" s="94"/>
      <c r="K88" s="304">
        <v>0.05</v>
      </c>
      <c r="L88" s="859">
        <f>N81*K88</f>
        <v>1258.4500274338318</v>
      </c>
      <c r="M88" s="860"/>
      <c r="N88" s="51"/>
    </row>
    <row r="89" spans="1:14" ht="15.75" thickBot="1">
      <c r="B89" s="823" t="s">
        <v>953</v>
      </c>
      <c r="C89" s="824"/>
      <c r="D89" s="824"/>
      <c r="E89" s="824"/>
      <c r="F89" s="824"/>
      <c r="G89" s="824"/>
      <c r="H89" s="824"/>
      <c r="I89" s="824"/>
      <c r="J89" s="824"/>
      <c r="K89" s="824"/>
      <c r="L89" s="824"/>
      <c r="M89" s="825"/>
      <c r="N89" s="52">
        <f>L86+L87+L88</f>
        <v>7550.7001646029903</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7">
        <f>N81+N89</f>
        <v>32719.700713279624</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6" t="s">
        <v>2216</v>
      </c>
      <c r="C101" s="227"/>
      <c r="D101" s="227"/>
      <c r="E101" s="227"/>
      <c r="F101" s="227"/>
      <c r="G101" s="227"/>
      <c r="H101" s="227"/>
      <c r="I101" s="227"/>
      <c r="J101" s="227"/>
      <c r="K101" s="227"/>
      <c r="L101" s="227"/>
      <c r="M101" s="227"/>
      <c r="N101" s="228"/>
    </row>
    <row r="102" spans="2:14">
      <c r="B102" s="229"/>
      <c r="C102" s="230"/>
      <c r="D102" s="230"/>
      <c r="E102" s="230"/>
      <c r="F102" s="230"/>
      <c r="G102" s="230"/>
      <c r="H102" s="230"/>
      <c r="I102" s="230"/>
      <c r="J102" s="230"/>
      <c r="K102" s="230"/>
      <c r="L102" s="230"/>
      <c r="M102" s="230"/>
      <c r="N102" s="231"/>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ht="15.75" thickBot="1">
      <c r="B105" s="232"/>
      <c r="C105" s="233"/>
      <c r="D105" s="233"/>
      <c r="E105" s="233"/>
      <c r="F105" s="233"/>
      <c r="G105" s="233"/>
      <c r="H105" s="233"/>
      <c r="I105" s="233"/>
      <c r="J105" s="233"/>
      <c r="K105" s="233"/>
      <c r="L105" s="233"/>
      <c r="M105" s="233"/>
      <c r="N105" s="234"/>
    </row>
    <row r="106" spans="2:14">
      <c r="B106" s="235"/>
      <c r="C106" s="236"/>
      <c r="D106" s="236"/>
      <c r="E106" s="236"/>
      <c r="F106" s="236"/>
      <c r="G106" s="236"/>
      <c r="H106" s="236"/>
      <c r="I106" s="236"/>
      <c r="J106" s="236"/>
      <c r="K106" s="236"/>
      <c r="L106" s="236"/>
      <c r="M106" s="236"/>
      <c r="N106" s="237"/>
    </row>
    <row r="107" spans="2:14">
      <c r="B107" s="221" t="s">
        <v>2217</v>
      </c>
      <c r="C107" s="31"/>
      <c r="D107" s="31"/>
      <c r="E107" s="31"/>
      <c r="F107" s="31"/>
      <c r="G107" s="31"/>
      <c r="H107" s="31"/>
      <c r="I107" s="31"/>
      <c r="J107" s="31"/>
      <c r="K107" s="31"/>
      <c r="L107" s="31"/>
      <c r="M107" s="31"/>
      <c r="N107" s="32"/>
    </row>
    <row r="108" spans="2:14" ht="15" customHeight="1">
      <c r="B108" s="861" t="s">
        <v>2218</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2219</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30"/>
      <c r="C112" s="331"/>
      <c r="D112" s="331"/>
      <c r="E112" s="331"/>
      <c r="F112" s="331"/>
      <c r="G112" s="331"/>
      <c r="H112" s="331"/>
      <c r="I112" s="331"/>
      <c r="J112" s="331"/>
      <c r="K112" s="331"/>
      <c r="L112" s="331"/>
      <c r="M112" s="331"/>
      <c r="N112" s="332"/>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221"/>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0"/>
      <c r="K121" s="800"/>
      <c r="L121" s="800"/>
      <c r="M121" s="800"/>
      <c r="N121" s="801"/>
    </row>
    <row r="122" spans="2:14" ht="15.75" thickBot="1">
      <c r="B122" s="260" t="s">
        <v>2221</v>
      </c>
      <c r="C122" s="392"/>
      <c r="D122" s="392"/>
      <c r="E122" s="57"/>
      <c r="F122" s="57"/>
      <c r="G122" s="57"/>
      <c r="H122" s="57"/>
      <c r="I122" s="57"/>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1014</v>
      </c>
      <c r="C31" s="81" t="s">
        <v>1193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312</v>
      </c>
      <c r="B36" s="836" t="str">
        <f>VLOOKUP(A36,EQUIPOS!A6:D154,3,FALSE)</f>
        <v>Retroexcavadora sobre oruga, potencia 138 HP, balde de 1,5 m3.</v>
      </c>
      <c r="C36" s="837"/>
      <c r="D36" s="837"/>
      <c r="E36" s="837"/>
      <c r="F36" s="837"/>
      <c r="G36" s="837"/>
      <c r="H36" s="838"/>
      <c r="I36" s="266"/>
      <c r="J36" s="267"/>
      <c r="K36" s="268">
        <f>VLOOKUP(A36,EQUIPOS!A6:D163,4,FALSE)</f>
        <v>356024.37477596331</v>
      </c>
      <c r="L36" s="269"/>
      <c r="M36" s="270">
        <v>66</v>
      </c>
      <c r="N36" s="271">
        <f>K36/M36</f>
        <v>5394.3087087267168</v>
      </c>
    </row>
    <row r="37" spans="1:14">
      <c r="A37" s="108"/>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1.0252083333333333</v>
      </c>
    </row>
    <row r="43" spans="1:14" ht="15.75" thickBot="1">
      <c r="B43" s="823" t="s">
        <v>953</v>
      </c>
      <c r="C43" s="824"/>
      <c r="D43" s="824"/>
      <c r="E43" s="824"/>
      <c r="F43" s="824"/>
      <c r="G43" s="824"/>
      <c r="H43" s="824"/>
      <c r="I43" s="824"/>
      <c r="J43" s="824"/>
      <c r="K43" s="824"/>
      <c r="L43" s="824"/>
      <c r="M43" s="825"/>
      <c r="N43" s="393">
        <f>SUM(N36:N42)</f>
        <v>5395.3339170600502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6</v>
      </c>
      <c r="B70" s="49" t="str">
        <f>VLOOKUP(A70,'MANO DE OBRA'!A8:D68,3,FALSE)</f>
        <v xml:space="preserve">Obrero </v>
      </c>
      <c r="C70" s="47"/>
      <c r="D70" s="47"/>
      <c r="E70" s="47"/>
      <c r="F70" s="47"/>
      <c r="G70" s="47"/>
      <c r="H70" s="47"/>
      <c r="I70" s="291">
        <f>K70/J70*100</f>
        <v>29260.000000000004</v>
      </c>
      <c r="J70" s="292">
        <v>185</v>
      </c>
      <c r="K70" s="293">
        <f>VLOOKUP(A70,'MANO DE OBRA'!A8:D99,4,FALSE)</f>
        <v>54131</v>
      </c>
      <c r="L70" s="50"/>
      <c r="M70" s="294">
        <v>528</v>
      </c>
      <c r="N70" s="394">
        <f>K70/M70</f>
        <v>102.52083333333333</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102.52083333333333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5497.8547503933833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1099.5709500786768</v>
      </c>
      <c r="M83" s="858"/>
      <c r="N83" s="51"/>
    </row>
    <row r="84" spans="1:14">
      <c r="B84" s="89" t="s">
        <v>973</v>
      </c>
      <c r="C84" s="90"/>
      <c r="D84" s="90"/>
      <c r="E84" s="90"/>
      <c r="F84" s="90"/>
      <c r="G84" s="90"/>
      <c r="H84" s="90"/>
      <c r="I84" s="87"/>
      <c r="J84" s="88"/>
      <c r="K84" s="303">
        <v>0.05</v>
      </c>
      <c r="L84" s="857">
        <f>N78*K84</f>
        <v>274.8927375196692</v>
      </c>
      <c r="M84" s="858"/>
      <c r="N84" s="51"/>
    </row>
    <row r="85" spans="1:14" ht="15.75" thickBot="1">
      <c r="B85" s="91" t="s">
        <v>974</v>
      </c>
      <c r="C85" s="92"/>
      <c r="D85" s="92"/>
      <c r="E85" s="92"/>
      <c r="F85" s="92"/>
      <c r="G85" s="92"/>
      <c r="H85" s="92"/>
      <c r="I85" s="93"/>
      <c r="J85" s="94"/>
      <c r="K85" s="304">
        <v>0.05</v>
      </c>
      <c r="L85" s="859">
        <f>N78*K85</f>
        <v>274.8927375196692</v>
      </c>
      <c r="M85" s="860"/>
      <c r="N85" s="51"/>
    </row>
    <row r="86" spans="1:14" ht="15.75" thickBot="1">
      <c r="B86" s="823" t="s">
        <v>953</v>
      </c>
      <c r="C86" s="824"/>
      <c r="D86" s="824"/>
      <c r="E86" s="824"/>
      <c r="F86" s="824"/>
      <c r="G86" s="824"/>
      <c r="H86" s="824"/>
      <c r="I86" s="824"/>
      <c r="J86" s="824"/>
      <c r="K86" s="824"/>
      <c r="L86" s="824"/>
      <c r="M86" s="825"/>
      <c r="N86" s="52">
        <f>L83+L84+L85</f>
        <v>1649.3564251180153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7147.2111755113983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1015</v>
      </c>
      <c r="C31" s="81" t="s">
        <v>1194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148</v>
      </c>
      <c r="B36" s="836" t="str">
        <f>VLOOKUP(A36,EQUIPOS!A6:D154,3,FALSE)</f>
        <v>Cargador : Potencia en el volante 110 hp, Clasificación de RPM del motor 2300.</v>
      </c>
      <c r="C36" s="837"/>
      <c r="D36" s="837"/>
      <c r="E36" s="837"/>
      <c r="F36" s="837"/>
      <c r="G36" s="837"/>
      <c r="H36" s="838"/>
      <c r="I36" s="266"/>
      <c r="J36" s="267"/>
      <c r="K36" s="268">
        <f>VLOOKUP(A36,EQUIPOS!A6:D163,4,FALSE)</f>
        <v>214206.25276557464</v>
      </c>
      <c r="L36" s="269"/>
      <c r="M36" s="270">
        <v>66</v>
      </c>
      <c r="N36" s="271">
        <f>K36/M36</f>
        <v>3245.5492843268885</v>
      </c>
    </row>
    <row r="37" spans="1:14">
      <c r="A37" s="108" t="s">
        <v>129</v>
      </c>
      <c r="B37" s="836" t="str">
        <f>VLOOKUP(A37,EQUIPOS!A7:D154,3,FALSE)</f>
        <v xml:space="preserve">Buldozer, Potencia al volante de 140 HP, motor de 2200 RPM, longitud de hoja 4,80m. </v>
      </c>
      <c r="C37" s="837"/>
      <c r="D37" s="837"/>
      <c r="E37" s="837"/>
      <c r="F37" s="837"/>
      <c r="G37" s="837"/>
      <c r="H37" s="838"/>
      <c r="I37" s="266"/>
      <c r="J37" s="267"/>
      <c r="K37" s="268">
        <f>VLOOKUP(A37,EQUIPOS!A7:D164,4,FALSE)</f>
        <v>315150.9493813517</v>
      </c>
      <c r="L37" s="269"/>
      <c r="M37" s="270">
        <v>100</v>
      </c>
      <c r="N37" s="271">
        <f>K37/M37</f>
        <v>3151.5094938135171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73"/>
      <c r="L39" s="840"/>
      <c r="M39" s="841"/>
      <c r="N39" s="272"/>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2.0504166666666666</v>
      </c>
    </row>
    <row r="43" spans="1:14" ht="15.75" thickBot="1">
      <c r="B43" s="823" t="s">
        <v>953</v>
      </c>
      <c r="C43" s="824"/>
      <c r="D43" s="824"/>
      <c r="E43" s="824"/>
      <c r="F43" s="824"/>
      <c r="G43" s="824"/>
      <c r="H43" s="824"/>
      <c r="I43" s="824"/>
      <c r="J43" s="824"/>
      <c r="K43" s="824"/>
      <c r="L43" s="824"/>
      <c r="M43" s="825"/>
      <c r="N43" s="393">
        <f>SUM(N36:N42)</f>
        <v>6399.1091948070725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444</v>
      </c>
      <c r="B48" s="43" t="str">
        <f>VLOOKUP(A48,MATERIALES!A4:D373,3,FALSE)</f>
        <v>Disposición de material de derrumbe</v>
      </c>
      <c r="C48" s="280"/>
      <c r="D48" s="280"/>
      <c r="E48" s="280"/>
      <c r="F48" s="280"/>
      <c r="G48" s="280"/>
      <c r="H48" s="280"/>
      <c r="I48" s="267"/>
      <c r="J48" s="223" t="str">
        <f>VLOOKUP(A48,MATERIALES!A4:D373,2,FALSE)</f>
        <v>m3</v>
      </c>
      <c r="K48" s="281">
        <v>1</v>
      </c>
      <c r="L48" s="266"/>
      <c r="M48" s="282">
        <f>VLOOKUP(A48,MATERIALES!A4:D395,4,FALSE)</f>
        <v>3450.7095128613419</v>
      </c>
      <c r="N48" s="271">
        <f>K48*M48</f>
        <v>3450.7095128613419</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3450.7095128613419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528</v>
      </c>
      <c r="N70" s="394">
        <f>K70/M70</f>
        <v>205.04166666666666</v>
      </c>
      <c r="O70" s="106"/>
    </row>
    <row r="71" spans="1:15">
      <c r="B71" s="49"/>
      <c r="C71" s="47"/>
      <c r="D71" s="47"/>
      <c r="E71" s="47"/>
      <c r="F71" s="47"/>
      <c r="G71" s="47"/>
      <c r="H71" s="47"/>
      <c r="I71" s="291"/>
      <c r="J71" s="292"/>
      <c r="K71" s="293"/>
      <c r="L71" s="50"/>
      <c r="M71" s="298"/>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205.04166666666666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10054.860374335081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2010.9720748670163</v>
      </c>
      <c r="M83" s="858"/>
      <c r="N83" s="51"/>
    </row>
    <row r="84" spans="1:14">
      <c r="B84" s="89" t="s">
        <v>973</v>
      </c>
      <c r="C84" s="90"/>
      <c r="D84" s="90"/>
      <c r="E84" s="90"/>
      <c r="F84" s="90"/>
      <c r="G84" s="90"/>
      <c r="H84" s="90"/>
      <c r="I84" s="87"/>
      <c r="J84" s="88"/>
      <c r="K84" s="303">
        <v>0.05</v>
      </c>
      <c r="L84" s="857">
        <f>N78*K84</f>
        <v>502.74301871675408</v>
      </c>
      <c r="M84" s="858"/>
      <c r="N84" s="51"/>
    </row>
    <row r="85" spans="1:14" ht="15.75" thickBot="1">
      <c r="B85" s="91" t="s">
        <v>974</v>
      </c>
      <c r="C85" s="92"/>
      <c r="D85" s="92"/>
      <c r="E85" s="92"/>
      <c r="F85" s="92"/>
      <c r="G85" s="92"/>
      <c r="H85" s="92"/>
      <c r="I85" s="93"/>
      <c r="J85" s="94"/>
      <c r="K85" s="304">
        <v>0.05</v>
      </c>
      <c r="L85" s="859">
        <f>N78*K85</f>
        <v>502.74301871675408</v>
      </c>
      <c r="M85" s="860"/>
      <c r="N85" s="51"/>
    </row>
    <row r="86" spans="1:14" ht="15.75" thickBot="1">
      <c r="B86" s="823" t="s">
        <v>953</v>
      </c>
      <c r="C86" s="824"/>
      <c r="D86" s="824"/>
      <c r="E86" s="824"/>
      <c r="F86" s="824"/>
      <c r="G86" s="824"/>
      <c r="H86" s="824"/>
      <c r="I86" s="824"/>
      <c r="J86" s="824"/>
      <c r="K86" s="824"/>
      <c r="L86" s="824"/>
      <c r="M86" s="825"/>
      <c r="N86" s="52">
        <f>L83+L84+L85</f>
        <v>3016.4581123005246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13071.318486635606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1016</v>
      </c>
      <c r="C31" s="81" t="s">
        <v>1195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08"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315150.9493813517</v>
      </c>
      <c r="L36" s="463"/>
      <c r="M36" s="282">
        <v>50</v>
      </c>
      <c r="N36" s="271">
        <f>K36/M36</f>
        <v>6303.0189876270342</v>
      </c>
    </row>
    <row r="37" spans="1:14">
      <c r="A37" s="108" t="s">
        <v>152</v>
      </c>
      <c r="B37" s="836" t="str">
        <f>VLOOKUP(A37,EQUIPOS!A7:D154,3,FALSE)</f>
        <v xml:space="preserve">Carrotanque de agua(1000 Galones) </v>
      </c>
      <c r="C37" s="837"/>
      <c r="D37" s="837"/>
      <c r="E37" s="837"/>
      <c r="F37" s="837"/>
      <c r="G37" s="837"/>
      <c r="H37" s="838"/>
      <c r="I37" s="266"/>
      <c r="J37" s="267"/>
      <c r="K37" s="268">
        <f>VLOOKUP(A37,EQUIPOS!A7:D164,4,FALSE)</f>
        <v>241978.6289522633</v>
      </c>
      <c r="L37" s="463"/>
      <c r="M37" s="282">
        <v>50</v>
      </c>
      <c r="N37" s="271">
        <f>K37/M37</f>
        <v>4839.5725790452661</v>
      </c>
    </row>
    <row r="38" spans="1:14">
      <c r="A38" s="204"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463"/>
      <c r="M38" s="282">
        <v>50</v>
      </c>
      <c r="N38" s="271">
        <f>K38/M38</f>
        <v>4584.0138091832978</v>
      </c>
    </row>
    <row r="39" spans="1:14">
      <c r="A39" s="204" t="s">
        <v>365</v>
      </c>
      <c r="B39" s="836" t="str">
        <f>VLOOKUP(A39,EQUIPOS!A9:D154,3,FALSE)</f>
        <v xml:space="preserve">Vibrocompatador, potencia 153 HP, peso 10 Ton. </v>
      </c>
      <c r="C39" s="837"/>
      <c r="D39" s="837"/>
      <c r="E39" s="837"/>
      <c r="F39" s="837"/>
      <c r="G39" s="837"/>
      <c r="H39" s="838"/>
      <c r="I39" s="839"/>
      <c r="J39" s="820"/>
      <c r="K39" s="268">
        <f>VLOOKUP(A39,EQUIPOS!A9:D166,4,FALSE)</f>
        <v>181484.54471592366</v>
      </c>
      <c r="L39" s="951">
        <v>50</v>
      </c>
      <c r="M39" s="952"/>
      <c r="N39" s="271">
        <f>K39/L39</f>
        <v>3629.6908943184735</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19356.296270174073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400</v>
      </c>
      <c r="N70" s="394">
        <f>K70/M70</f>
        <v>266.71560903601994</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400</v>
      </c>
      <c r="N71" s="394">
        <f>K71/M71</f>
        <v>135.32749999999999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402.04310903601993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19758.339379210094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3951.6678758420189</v>
      </c>
      <c r="M83" s="858"/>
      <c r="N83" s="51"/>
    </row>
    <row r="84" spans="1:14">
      <c r="B84" s="89" t="s">
        <v>973</v>
      </c>
      <c r="C84" s="90"/>
      <c r="D84" s="90"/>
      <c r="E84" s="90"/>
      <c r="F84" s="90"/>
      <c r="G84" s="90"/>
      <c r="H84" s="90"/>
      <c r="I84" s="87"/>
      <c r="J84" s="88"/>
      <c r="K84" s="303">
        <v>0.05</v>
      </c>
      <c r="L84" s="857">
        <f>N78*K84</f>
        <v>987.91696896050473</v>
      </c>
      <c r="M84" s="858"/>
      <c r="N84" s="51"/>
    </row>
    <row r="85" spans="1:14" ht="15.75" thickBot="1">
      <c r="B85" s="91" t="s">
        <v>974</v>
      </c>
      <c r="C85" s="92"/>
      <c r="D85" s="92"/>
      <c r="E85" s="92"/>
      <c r="F85" s="92"/>
      <c r="G85" s="92"/>
      <c r="H85" s="92"/>
      <c r="I85" s="93"/>
      <c r="J85" s="94"/>
      <c r="K85" s="304">
        <v>0.05</v>
      </c>
      <c r="L85" s="859">
        <f>N78*K85</f>
        <v>987.91696896050473</v>
      </c>
      <c r="M85" s="860"/>
      <c r="N85" s="51"/>
    </row>
    <row r="86" spans="1:14" ht="15.75" thickBot="1">
      <c r="B86" s="823" t="s">
        <v>953</v>
      </c>
      <c r="C86" s="824"/>
      <c r="D86" s="824"/>
      <c r="E86" s="824"/>
      <c r="F86" s="824"/>
      <c r="G86" s="824"/>
      <c r="H86" s="824"/>
      <c r="I86" s="824"/>
      <c r="J86" s="824"/>
      <c r="K86" s="824"/>
      <c r="L86" s="824"/>
      <c r="M86" s="825"/>
      <c r="N86" s="52">
        <f>L83+L84+L85</f>
        <v>5927.5018137630286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25685.841192973123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1017</v>
      </c>
      <c r="C31" s="81" t="s">
        <v>1196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315150.9493813517</v>
      </c>
      <c r="L36" s="269"/>
      <c r="M36" s="270">
        <v>40</v>
      </c>
      <c r="N36" s="271">
        <f>K36/M36</f>
        <v>7878.7737345337928</v>
      </c>
    </row>
    <row r="37" spans="1:14">
      <c r="A37" s="113" t="s">
        <v>365</v>
      </c>
      <c r="B37" s="836" t="str">
        <f>VLOOKUP(A37,EQUIPOS!A7:D154,3,FALSE)</f>
        <v xml:space="preserve">Vibrocompatador, potencia 153 HP, peso 10 Ton. </v>
      </c>
      <c r="C37" s="837"/>
      <c r="D37" s="837"/>
      <c r="E37" s="837"/>
      <c r="F37" s="837"/>
      <c r="G37" s="837"/>
      <c r="H37" s="838"/>
      <c r="I37" s="266"/>
      <c r="J37" s="267"/>
      <c r="K37" s="268">
        <f>VLOOKUP(A37,EQUIPOS!A7:D164,4,FALSE)</f>
        <v>181484.54471592366</v>
      </c>
      <c r="L37" s="269"/>
      <c r="M37" s="270">
        <v>40</v>
      </c>
      <c r="N37" s="271">
        <f>K37/M37</f>
        <v>4537.1136178980914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12415.887352431884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12918.441238726909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2583.6882477453819</v>
      </c>
      <c r="M83" s="858"/>
      <c r="N83" s="51"/>
    </row>
    <row r="84" spans="1:14">
      <c r="B84" s="89" t="s">
        <v>973</v>
      </c>
      <c r="C84" s="90"/>
      <c r="D84" s="90"/>
      <c r="E84" s="90"/>
      <c r="F84" s="90"/>
      <c r="G84" s="90"/>
      <c r="H84" s="90"/>
      <c r="I84" s="87"/>
      <c r="J84" s="88"/>
      <c r="K84" s="303">
        <v>0.05</v>
      </c>
      <c r="L84" s="857">
        <f>N78*K84</f>
        <v>645.92206193634547</v>
      </c>
      <c r="M84" s="858"/>
      <c r="N84" s="51"/>
    </row>
    <row r="85" spans="1:14" ht="15.75" thickBot="1">
      <c r="B85" s="91" t="s">
        <v>974</v>
      </c>
      <c r="C85" s="92"/>
      <c r="D85" s="92"/>
      <c r="E85" s="92"/>
      <c r="F85" s="92"/>
      <c r="G85" s="92"/>
      <c r="H85" s="92"/>
      <c r="I85" s="93"/>
      <c r="J85" s="94"/>
      <c r="K85" s="304">
        <v>0.05</v>
      </c>
      <c r="L85" s="859">
        <f>N78*K85</f>
        <v>645.92206193634547</v>
      </c>
      <c r="M85" s="860"/>
      <c r="N85" s="51"/>
    </row>
    <row r="86" spans="1:14" ht="15.75" thickBot="1">
      <c r="B86" s="823" t="s">
        <v>953</v>
      </c>
      <c r="C86" s="824"/>
      <c r="D86" s="824"/>
      <c r="E86" s="824"/>
      <c r="F86" s="824"/>
      <c r="G86" s="824"/>
      <c r="H86" s="824"/>
      <c r="I86" s="824"/>
      <c r="J86" s="824"/>
      <c r="K86" s="824"/>
      <c r="L86" s="824"/>
      <c r="M86" s="825"/>
      <c r="N86" s="52">
        <f>L83+L84+L85</f>
        <v>3875.5323716180728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16793.973610344983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1018</v>
      </c>
      <c r="C31" s="81" t="s">
        <v>1197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315150.9493813517</v>
      </c>
      <c r="L36" s="269"/>
      <c r="M36" s="270">
        <v>40</v>
      </c>
      <c r="N36" s="271">
        <f>K36/M36</f>
        <v>7878.7737345337928</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7878.7737345337928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71"/>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320</v>
      </c>
      <c r="N70" s="394">
        <f>K70/M70</f>
        <v>333.39451129502493</v>
      </c>
      <c r="O70" s="106"/>
    </row>
    <row r="71" spans="1:15">
      <c r="A71" t="s">
        <v>6</v>
      </c>
      <c r="B71" s="49" t="str">
        <f>VLOOKUP(A71,'MANO DE OBRA'!A8:D69,3,FALSE)</f>
        <v xml:space="preserve">Obrero </v>
      </c>
      <c r="C71" s="47"/>
      <c r="D71" s="47"/>
      <c r="E71" s="47"/>
      <c r="F71" s="47"/>
      <c r="G71" s="47"/>
      <c r="H71" s="47"/>
      <c r="I71" s="291">
        <f>K71/J71*100</f>
        <v>29260.000000000004</v>
      </c>
      <c r="J71" s="292">
        <v>185</v>
      </c>
      <c r="K71" s="293">
        <f>VLOOKUP(A71,'MANO DE OBRA'!A8:D100,4,FALSE)</f>
        <v>54131</v>
      </c>
      <c r="L71" s="50"/>
      <c r="M71" s="298">
        <v>320</v>
      </c>
      <c r="N71" s="394">
        <f>K71/M71</f>
        <v>169.15937500000001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502.55388629502494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8381.3276208288171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1676.2655241657635</v>
      </c>
      <c r="M83" s="858"/>
      <c r="N83" s="51"/>
    </row>
    <row r="84" spans="1:14">
      <c r="B84" s="89" t="s">
        <v>973</v>
      </c>
      <c r="C84" s="90"/>
      <c r="D84" s="90"/>
      <c r="E84" s="90"/>
      <c r="F84" s="90"/>
      <c r="G84" s="90"/>
      <c r="H84" s="90"/>
      <c r="I84" s="87"/>
      <c r="J84" s="88"/>
      <c r="K84" s="303">
        <v>0.05</v>
      </c>
      <c r="L84" s="857">
        <f>N78*K84</f>
        <v>419.06638104144088</v>
      </c>
      <c r="M84" s="858"/>
      <c r="N84" s="51"/>
    </row>
    <row r="85" spans="1:14" ht="15.75" thickBot="1">
      <c r="B85" s="91" t="s">
        <v>974</v>
      </c>
      <c r="C85" s="92"/>
      <c r="D85" s="92"/>
      <c r="E85" s="92"/>
      <c r="F85" s="92"/>
      <c r="G85" s="92"/>
      <c r="H85" s="92"/>
      <c r="I85" s="93"/>
      <c r="J85" s="94"/>
      <c r="K85" s="304">
        <v>0.05</v>
      </c>
      <c r="L85" s="859">
        <f>N78*K85</f>
        <v>419.06638104144088</v>
      </c>
      <c r="M85" s="860"/>
      <c r="N85" s="51"/>
    </row>
    <row r="86" spans="1:14" ht="15.75" thickBot="1">
      <c r="B86" s="823" t="s">
        <v>953</v>
      </c>
      <c r="C86" s="824"/>
      <c r="D86" s="824"/>
      <c r="E86" s="824"/>
      <c r="F86" s="824"/>
      <c r="G86" s="824"/>
      <c r="H86" s="824"/>
      <c r="I86" s="824"/>
      <c r="J86" s="824"/>
      <c r="K86" s="824"/>
      <c r="L86" s="824"/>
      <c r="M86" s="825"/>
      <c r="N86" s="52">
        <f>L83+L84+L85</f>
        <v>2514.398286248645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10895.725907077462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1441</v>
      </c>
      <c r="C31" s="81" t="s">
        <v>2230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2.1494824361440799</v>
      </c>
    </row>
    <row r="43" spans="1:14" ht="15.75" thickBot="1">
      <c r="B43" s="823" t="s">
        <v>953</v>
      </c>
      <c r="C43" s="824"/>
      <c r="D43" s="824"/>
      <c r="E43" s="824"/>
      <c r="F43" s="824"/>
      <c r="G43" s="824"/>
      <c r="H43" s="824"/>
      <c r="I43" s="824"/>
      <c r="J43" s="824"/>
      <c r="K43" s="824"/>
      <c r="L43" s="824"/>
      <c r="M43" s="82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883</v>
      </c>
      <c r="B48" s="43" t="str">
        <f>VLOOKUP(A48,MATERIALES!A14:D378,3,FALSE)</f>
        <v>Geotextil Nt-2500 O Similar (Proveedores, Pavco, Geomatrix, Tensar, Omnes U Otros)</v>
      </c>
      <c r="C48" s="280"/>
      <c r="D48" s="280"/>
      <c r="E48" s="280"/>
      <c r="F48" s="280"/>
      <c r="G48" s="280"/>
      <c r="H48" s="280"/>
      <c r="I48" s="267"/>
      <c r="J48" s="223" t="s">
        <v>233</v>
      </c>
      <c r="K48" s="281">
        <v>1.3</v>
      </c>
      <c r="L48" s="266"/>
      <c r="M48" s="282">
        <f>VLOOKUP(A48,MATERIALES!A6:D374,4,FALSE)</f>
        <v>4964.8117263022377</v>
      </c>
      <c r="N48" s="271">
        <f>K48*M48</f>
        <v>6454.2552441929092</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6454.2552441929092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47"/>
      <c r="D59" s="47"/>
      <c r="E59" s="47"/>
      <c r="F59" s="47"/>
      <c r="G59" s="47"/>
      <c r="H59" s="287"/>
      <c r="I59" s="278"/>
      <c r="J59" s="278"/>
      <c r="K59" s="278"/>
      <c r="L59" s="827"/>
      <c r="M59" s="828"/>
      <c r="N59" s="290"/>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6671.3529702434616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1334.2705940486924</v>
      </c>
      <c r="M83" s="858"/>
      <c r="N83" s="51"/>
    </row>
    <row r="84" spans="1:14">
      <c r="B84" s="89" t="s">
        <v>973</v>
      </c>
      <c r="C84" s="90"/>
      <c r="D84" s="90"/>
      <c r="E84" s="90"/>
      <c r="F84" s="90"/>
      <c r="G84" s="90"/>
      <c r="H84" s="90"/>
      <c r="I84" s="87"/>
      <c r="J84" s="88"/>
      <c r="K84" s="303">
        <v>0.05</v>
      </c>
      <c r="L84" s="857">
        <f>N78*K84</f>
        <v>333.56764851217309</v>
      </c>
      <c r="M84" s="858"/>
      <c r="N84" s="51"/>
    </row>
    <row r="85" spans="1:14" ht="15.75" thickBot="1">
      <c r="B85" s="91" t="s">
        <v>974</v>
      </c>
      <c r="C85" s="92"/>
      <c r="D85" s="92"/>
      <c r="E85" s="92"/>
      <c r="F85" s="92"/>
      <c r="G85" s="92"/>
      <c r="H85" s="92"/>
      <c r="I85" s="93"/>
      <c r="J85" s="94"/>
      <c r="K85" s="304">
        <v>0.05</v>
      </c>
      <c r="L85" s="859">
        <f>N78*K85</f>
        <v>333.56764851217309</v>
      </c>
      <c r="M85" s="860"/>
      <c r="N85" s="51"/>
    </row>
    <row r="86" spans="1:14" ht="15.75" thickBot="1">
      <c r="B86" s="823" t="s">
        <v>953</v>
      </c>
      <c r="C86" s="824"/>
      <c r="D86" s="824"/>
      <c r="E86" s="824"/>
      <c r="F86" s="824"/>
      <c r="G86" s="824"/>
      <c r="H86" s="824"/>
      <c r="I86" s="824"/>
      <c r="J86" s="824"/>
      <c r="K86" s="824"/>
      <c r="L86" s="824"/>
      <c r="M86" s="825"/>
      <c r="N86" s="52">
        <f>L83+L84+L85</f>
        <v>2001.4058910730384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8672.7588613165008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1442</v>
      </c>
      <c r="C31" s="81" t="s">
        <v>2020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0.01</v>
      </c>
      <c r="M42" s="848"/>
      <c r="N42" s="105">
        <f>N76*L42</f>
        <v>2.1494824361440799</v>
      </c>
    </row>
    <row r="43" spans="1:14" ht="15.75" thickBot="1">
      <c r="B43" s="823" t="s">
        <v>953</v>
      </c>
      <c r="C43" s="824"/>
      <c r="D43" s="824"/>
      <c r="E43" s="824"/>
      <c r="F43" s="824"/>
      <c r="G43" s="824"/>
      <c r="H43" s="824"/>
      <c r="I43" s="824"/>
      <c r="J43" s="824"/>
      <c r="K43" s="824"/>
      <c r="L43" s="824"/>
      <c r="M43" s="82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470</v>
      </c>
      <c r="B48" s="43" t="str">
        <f>VLOOKUP(A48,MATERIALES!A4:D373,3,FALSE)</f>
        <v>Geomalla Tipo Asphalt</v>
      </c>
      <c r="C48" s="280"/>
      <c r="D48" s="280"/>
      <c r="E48" s="280"/>
      <c r="F48" s="280"/>
      <c r="G48" s="280"/>
      <c r="H48" s="280"/>
      <c r="I48" s="267"/>
      <c r="J48" s="223" t="str">
        <f>VLOOKUP(A48,MATERIALES!A4:D373,2,FALSE)</f>
        <v>m2</v>
      </c>
      <c r="K48" s="281">
        <v>1.2</v>
      </c>
      <c r="L48" s="266"/>
      <c r="M48" s="282">
        <f>VLOOKUP(A48,MATERIALES!A4:D395,4,FALSE)</f>
        <v>7930.7998149696987</v>
      </c>
      <c r="N48" s="271">
        <f>K48*M48</f>
        <v>9516.9597779636388</v>
      </c>
    </row>
    <row r="49" spans="1:14">
      <c r="B49" s="43"/>
      <c r="C49" s="280"/>
      <c r="D49" s="280"/>
      <c r="E49" s="280"/>
      <c r="F49" s="280"/>
      <c r="G49" s="280"/>
      <c r="H49" s="280"/>
      <c r="I49" s="267"/>
      <c r="J49" s="223"/>
      <c r="K49" s="281"/>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9516.9597779636388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47"/>
      <c r="D59" s="47"/>
      <c r="E59" s="47"/>
      <c r="F59" s="47"/>
      <c r="G59" s="47"/>
      <c r="H59" s="287"/>
      <c r="I59" s="278"/>
      <c r="J59" s="278"/>
      <c r="K59" s="278"/>
      <c r="L59" s="827"/>
      <c r="M59" s="828"/>
      <c r="N59" s="290"/>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9734.0575040141903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1946.8115008028381</v>
      </c>
      <c r="M83" s="858"/>
      <c r="N83" s="51"/>
    </row>
    <row r="84" spans="1:14">
      <c r="B84" s="89" t="s">
        <v>973</v>
      </c>
      <c r="C84" s="90"/>
      <c r="D84" s="90"/>
      <c r="E84" s="90"/>
      <c r="F84" s="90"/>
      <c r="G84" s="90"/>
      <c r="H84" s="90"/>
      <c r="I84" s="87"/>
      <c r="J84" s="88"/>
      <c r="K84" s="303">
        <v>0.05</v>
      </c>
      <c r="L84" s="857">
        <f>N78*K84</f>
        <v>486.70287520070951</v>
      </c>
      <c r="M84" s="858"/>
      <c r="N84" s="51"/>
    </row>
    <row r="85" spans="1:14" ht="15.75" thickBot="1">
      <c r="B85" s="91" t="s">
        <v>974</v>
      </c>
      <c r="C85" s="92"/>
      <c r="D85" s="92"/>
      <c r="E85" s="92"/>
      <c r="F85" s="92"/>
      <c r="G85" s="92"/>
      <c r="H85" s="92"/>
      <c r="I85" s="93"/>
      <c r="J85" s="94"/>
      <c r="K85" s="304">
        <v>0.05</v>
      </c>
      <c r="L85" s="859">
        <f>N78*K85</f>
        <v>486.70287520070951</v>
      </c>
      <c r="M85" s="860"/>
      <c r="N85" s="51"/>
    </row>
    <row r="86" spans="1:14" ht="15.75" thickBot="1">
      <c r="B86" s="823" t="s">
        <v>953</v>
      </c>
      <c r="C86" s="824"/>
      <c r="D86" s="824"/>
      <c r="E86" s="824"/>
      <c r="F86" s="824"/>
      <c r="G86" s="824"/>
      <c r="H86" s="824"/>
      <c r="I86" s="824"/>
      <c r="J86" s="824"/>
      <c r="K86" s="824"/>
      <c r="L86" s="824"/>
      <c r="M86" s="825"/>
      <c r="N86" s="52">
        <f>L83+L84+L85</f>
        <v>2920.2172512042571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12654.274755218448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1443</v>
      </c>
      <c r="C31" s="81" t="s">
        <v>1440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VLOOKUP(A36,EQUIPOS!A6:D186,3,FALSE)</f>
        <v xml:space="preserve">Buldozer, Potencia al volante de 140 HP, motor de 2200 RPM, longitud de hoja 4,80m. </v>
      </c>
      <c r="C36" s="837"/>
      <c r="D36" s="837"/>
      <c r="E36" s="837"/>
      <c r="F36" s="837"/>
      <c r="G36" s="837"/>
      <c r="H36" s="838"/>
      <c r="I36" s="266"/>
      <c r="J36" s="267"/>
      <c r="K36" s="268">
        <f>VLOOKUP(A36,EQUIPOS!A6:D186,4,FALSE)</f>
        <v>315150.9493813517</v>
      </c>
      <c r="L36" s="269"/>
      <c r="M36" s="270">
        <v>45</v>
      </c>
      <c r="N36" s="271">
        <f>K36/M36</f>
        <v>7003.3544306967042</v>
      </c>
    </row>
    <row r="37" spans="1:14">
      <c r="A37" s="113" t="s">
        <v>152</v>
      </c>
      <c r="B37" s="836" t="str">
        <f>VLOOKUP(A37,EQUIPOS!A7:D187,3,FALSE)</f>
        <v xml:space="preserve">Carrotanque de agua(1000 Galones) </v>
      </c>
      <c r="C37" s="837"/>
      <c r="D37" s="837"/>
      <c r="E37" s="837"/>
      <c r="F37" s="837"/>
      <c r="G37" s="837"/>
      <c r="H37" s="838"/>
      <c r="I37" s="266"/>
      <c r="J37" s="267"/>
      <c r="K37" s="268">
        <f>VLOOKUP(A37,EQUIPOS!A7:D187,4,FALSE)</f>
        <v>241978.6289522633</v>
      </c>
      <c r="L37" s="269"/>
      <c r="M37" s="270">
        <v>45</v>
      </c>
      <c r="N37" s="271">
        <f>K37/M37</f>
        <v>5377.3028656058514</v>
      </c>
    </row>
    <row r="38" spans="1:14">
      <c r="A38" t="s">
        <v>269</v>
      </c>
      <c r="B38" s="836" t="str">
        <f>VLOOKUP(A38,EQUIPOS!A8:D188,3,FALSE)</f>
        <v>Motoniveladora  potencia 215 HP, ancho de cuchilla 4,27 m, peso 18 ton.</v>
      </c>
      <c r="C38" s="837"/>
      <c r="D38" s="837"/>
      <c r="E38" s="837"/>
      <c r="F38" s="837"/>
      <c r="G38" s="837"/>
      <c r="H38" s="838"/>
      <c r="I38" s="266"/>
      <c r="J38" s="267"/>
      <c r="K38" s="268">
        <f>VLOOKUP(A38,EQUIPOS!A8:D188,4,FALSE)</f>
        <v>229200.69045916491</v>
      </c>
      <c r="L38" s="269"/>
      <c r="M38" s="270">
        <v>45</v>
      </c>
      <c r="N38" s="271">
        <f>K38/M38</f>
        <v>5093.3486768703315</v>
      </c>
    </row>
    <row r="39" spans="1:14">
      <c r="A39" t="s">
        <v>365</v>
      </c>
      <c r="B39" s="836" t="str">
        <f>VLOOKUP(A39,EQUIPOS!A9:D189,3,FALSE)</f>
        <v xml:space="preserve">Vibrocompatador, potencia 153 HP, peso 10 Ton. </v>
      </c>
      <c r="C39" s="837"/>
      <c r="D39" s="837"/>
      <c r="E39" s="837"/>
      <c r="F39" s="837"/>
      <c r="G39" s="837"/>
      <c r="H39" s="838"/>
      <c r="I39" s="839"/>
      <c r="J39" s="820"/>
      <c r="K39" s="268">
        <f>VLOOKUP(A39,EQUIPOS!A9:D189,4,FALSE)</f>
        <v>181484.54471592366</v>
      </c>
      <c r="L39" s="840">
        <v>45</v>
      </c>
      <c r="M39" s="841"/>
      <c r="N39" s="271">
        <f>K39/L39</f>
        <v>4032.9898825760815</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11.941569089689333</v>
      </c>
    </row>
    <row r="43" spans="1:14" ht="15.75" thickBot="1">
      <c r="B43" s="823" t="s">
        <v>953</v>
      </c>
      <c r="C43" s="824"/>
      <c r="D43" s="824"/>
      <c r="E43" s="824"/>
      <c r="F43" s="824"/>
      <c r="G43" s="824"/>
      <c r="H43" s="824"/>
      <c r="I43" s="824"/>
      <c r="J43" s="824"/>
      <c r="K43" s="824"/>
      <c r="L43" s="824"/>
      <c r="M43" s="825"/>
      <c r="N43" s="393">
        <f>SUM(N36:N42)</f>
        <v>21518.937424838659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550</v>
      </c>
      <c r="B48" s="43" t="str">
        <f>VLOOKUP(A48,MATERIALES!A4:D373,3,FALSE)</f>
        <v>Material seleccionado para Relleno</v>
      </c>
      <c r="C48" s="280"/>
      <c r="D48" s="280"/>
      <c r="E48" s="280"/>
      <c r="F48" s="280"/>
      <c r="G48" s="280"/>
      <c r="H48" s="280"/>
      <c r="I48" s="267"/>
      <c r="J48" s="223" t="str">
        <f>VLOOKUP(A48,MATERIALES!A4:D373,2,FALSE)</f>
        <v>m3</v>
      </c>
      <c r="K48" s="281">
        <v>1.25</v>
      </c>
      <c r="L48" s="266"/>
      <c r="M48" s="399">
        <f>VLOOKUP(A48,MATERIALES!A4:D395,4,FALSE)</f>
        <v>264359.99383232329</v>
      </c>
      <c r="N48" s="271">
        <f>K48*M48</f>
        <v>330449.9922904041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330449.9922904041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1291</v>
      </c>
      <c r="B59" s="46" t="str">
        <f>VLOOKUP(A59,TRANSPORTE!A5:D104,3,FALSE)</f>
        <v>Transporte de material seleccionado para relleno</v>
      </c>
      <c r="C59" s="47"/>
      <c r="D59" s="47"/>
      <c r="E59" s="47"/>
      <c r="F59" s="47"/>
      <c r="G59" s="47"/>
      <c r="H59" s="287" t="s">
        <v>1999</v>
      </c>
      <c r="I59" s="278">
        <v>1.25</v>
      </c>
      <c r="J59" s="278">
        <v>1</v>
      </c>
      <c r="K59" s="278">
        <f>I59*J59</f>
        <v>1.25</v>
      </c>
      <c r="L59" s="827">
        <f>VLOOKUP(A59,TRANSPORTE!A5:D123,4,FALSE)</f>
        <v>1802.8023797317558</v>
      </c>
      <c r="M59" s="828"/>
      <c r="N59" s="290">
        <f>K59*L59</f>
        <v>2253.5029746646946</v>
      </c>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354819.5111443919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70963.902228878389</v>
      </c>
      <c r="M83" s="858"/>
      <c r="N83" s="51"/>
    </row>
    <row r="84" spans="1:14">
      <c r="B84" s="89" t="s">
        <v>973</v>
      </c>
      <c r="C84" s="90"/>
      <c r="D84" s="90"/>
      <c r="E84" s="90"/>
      <c r="F84" s="90"/>
      <c r="G84" s="90"/>
      <c r="H84" s="90"/>
      <c r="I84" s="87"/>
      <c r="J84" s="88"/>
      <c r="K84" s="303">
        <v>0.05</v>
      </c>
      <c r="L84" s="857">
        <f>N78*K84</f>
        <v>17740.975557219597</v>
      </c>
      <c r="M84" s="858"/>
      <c r="N84" s="51"/>
    </row>
    <row r="85" spans="1:14" ht="15.75" thickBot="1">
      <c r="B85" s="91" t="s">
        <v>974</v>
      </c>
      <c r="C85" s="92"/>
      <c r="D85" s="92"/>
      <c r="E85" s="92"/>
      <c r="F85" s="92"/>
      <c r="G85" s="92"/>
      <c r="H85" s="92"/>
      <c r="I85" s="93"/>
      <c r="J85" s="94"/>
      <c r="K85" s="304">
        <v>0.05</v>
      </c>
      <c r="L85" s="859">
        <f>N78*K85</f>
        <v>17740.975557219597</v>
      </c>
      <c r="M85" s="860"/>
      <c r="N85" s="51"/>
    </row>
    <row r="86" spans="1:14" ht="15.75" thickBot="1">
      <c r="B86" s="823" t="s">
        <v>953</v>
      </c>
      <c r="C86" s="824"/>
      <c r="D86" s="824"/>
      <c r="E86" s="824"/>
      <c r="F86" s="824"/>
      <c r="G86" s="824"/>
      <c r="H86" s="824"/>
      <c r="I86" s="824"/>
      <c r="J86" s="824"/>
      <c r="K86" s="824"/>
      <c r="L86" s="824"/>
      <c r="M86" s="825"/>
      <c r="N86" s="52">
        <f>L83+L84+L85</f>
        <v>106445.85334331759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ROUND((N78+N86),0)</f>
        <v>461265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1444</v>
      </c>
      <c r="C31" s="81" t="s">
        <v>1446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VLOOKUP(A36,EQUIPOS!A6:D186,3,FALSE)</f>
        <v xml:space="preserve">Buldozer, Potencia al volante de 140 HP, motor de 2200 RPM, longitud de hoja 4,80m. </v>
      </c>
      <c r="C36" s="837"/>
      <c r="D36" s="837"/>
      <c r="E36" s="837"/>
      <c r="F36" s="837"/>
      <c r="G36" s="837"/>
      <c r="H36" s="838"/>
      <c r="I36" s="266"/>
      <c r="J36" s="267"/>
      <c r="K36" s="268">
        <f>VLOOKUP(A36,EQUIPOS!A6:D186,4,FALSE)</f>
        <v>315150.9493813517</v>
      </c>
      <c r="L36" s="269"/>
      <c r="M36" s="270">
        <v>45</v>
      </c>
      <c r="N36" s="271">
        <f>K36/M36</f>
        <v>7003.3544306967042</v>
      </c>
    </row>
    <row r="37" spans="1:14">
      <c r="A37" s="113" t="s">
        <v>152</v>
      </c>
      <c r="B37" s="836" t="str">
        <f>VLOOKUP(A37,EQUIPOS!A7:D187,3,FALSE)</f>
        <v xml:space="preserve">Carrotanque de agua(1000 Galones) </v>
      </c>
      <c r="C37" s="837"/>
      <c r="D37" s="837"/>
      <c r="E37" s="837"/>
      <c r="F37" s="837"/>
      <c r="G37" s="837"/>
      <c r="H37" s="838"/>
      <c r="I37" s="266"/>
      <c r="J37" s="267"/>
      <c r="K37" s="268">
        <f>VLOOKUP(A37,EQUIPOS!A7:D187,4,FALSE)</f>
        <v>241978.6289522633</v>
      </c>
      <c r="L37" s="269"/>
      <c r="M37" s="270">
        <v>45</v>
      </c>
      <c r="N37" s="271">
        <f>K37/M37</f>
        <v>5377.3028656058514</v>
      </c>
    </row>
    <row r="38" spans="1:14">
      <c r="A38" t="s">
        <v>269</v>
      </c>
      <c r="B38" s="836" t="str">
        <f>VLOOKUP(A38,EQUIPOS!A8:D188,3,FALSE)</f>
        <v>Motoniveladora  potencia 215 HP, ancho de cuchilla 4,27 m, peso 18 ton.</v>
      </c>
      <c r="C38" s="837"/>
      <c r="D38" s="837"/>
      <c r="E38" s="837"/>
      <c r="F38" s="837"/>
      <c r="G38" s="837"/>
      <c r="H38" s="838"/>
      <c r="I38" s="266"/>
      <c r="J38" s="267"/>
      <c r="K38" s="268">
        <f>VLOOKUP(A38,EQUIPOS!A8:D188,4,FALSE)</f>
        <v>229200.69045916491</v>
      </c>
      <c r="L38" s="269"/>
      <c r="M38" s="270">
        <v>45</v>
      </c>
      <c r="N38" s="271">
        <f>K38/M38</f>
        <v>5093.3486768703315</v>
      </c>
    </row>
    <row r="39" spans="1:14">
      <c r="A39" t="s">
        <v>365</v>
      </c>
      <c r="B39" s="836" t="str">
        <f>VLOOKUP(A39,EQUIPOS!A9:D189,3,FALSE)</f>
        <v xml:space="preserve">Vibrocompatador, potencia 153 HP, peso 10 Ton. </v>
      </c>
      <c r="C39" s="837"/>
      <c r="D39" s="837"/>
      <c r="E39" s="837"/>
      <c r="F39" s="837"/>
      <c r="G39" s="837"/>
      <c r="H39" s="838"/>
      <c r="I39" s="839"/>
      <c r="J39" s="820"/>
      <c r="K39" s="268">
        <f>VLOOKUP(A39,EQUIPOS!A9:D189,4,FALSE)</f>
        <v>181484.54471592366</v>
      </c>
      <c r="L39" s="840">
        <v>45</v>
      </c>
      <c r="M39" s="841"/>
      <c r="N39" s="271">
        <f>K39/L39</f>
        <v>4032.9898825760815</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11.941569089689333</v>
      </c>
    </row>
    <row r="43" spans="1:14" ht="15.75" thickBot="1">
      <c r="B43" s="823" t="s">
        <v>953</v>
      </c>
      <c r="C43" s="824"/>
      <c r="D43" s="824"/>
      <c r="E43" s="824"/>
      <c r="F43" s="824"/>
      <c r="G43" s="824"/>
      <c r="H43" s="824"/>
      <c r="I43" s="824"/>
      <c r="J43" s="824"/>
      <c r="K43" s="824"/>
      <c r="L43" s="824"/>
      <c r="M43" s="825"/>
      <c r="N43" s="393">
        <f>SUM(N36:N42)</f>
        <v>21518.937424838659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1.25</v>
      </c>
      <c r="L48" s="266"/>
      <c r="M48" s="399">
        <f>VLOOKUP(A48,MATERIALES!A4:D395,4,FALSE)</f>
        <v>458835.77033647569</v>
      </c>
      <c r="N48" s="271">
        <f>K48*M48</f>
        <v>573544.71292059461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573544.71292059461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27">
        <f>VLOOKUP(A59,TRANSPORTE!A5:D123,4,FALSE)</f>
        <v>1802.8023797317558</v>
      </c>
      <c r="M59" s="828"/>
      <c r="N59" s="290">
        <f>K59*L59</f>
        <v>2253.5029746646946</v>
      </c>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597914.23177458241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119582.84635491649</v>
      </c>
      <c r="M83" s="858"/>
      <c r="N83" s="51"/>
    </row>
    <row r="84" spans="1:14">
      <c r="B84" s="89" t="s">
        <v>973</v>
      </c>
      <c r="C84" s="90"/>
      <c r="D84" s="90"/>
      <c r="E84" s="90"/>
      <c r="F84" s="90"/>
      <c r="G84" s="90"/>
      <c r="H84" s="90"/>
      <c r="I84" s="87"/>
      <c r="J84" s="88"/>
      <c r="K84" s="303">
        <v>0.05</v>
      </c>
      <c r="L84" s="857">
        <f>N78*K84</f>
        <v>29895.711588729122</v>
      </c>
      <c r="M84" s="858"/>
      <c r="N84" s="51"/>
    </row>
    <row r="85" spans="1:14" ht="15.75" thickBot="1">
      <c r="B85" s="91" t="s">
        <v>974</v>
      </c>
      <c r="C85" s="92"/>
      <c r="D85" s="92"/>
      <c r="E85" s="92"/>
      <c r="F85" s="92"/>
      <c r="G85" s="92"/>
      <c r="H85" s="92"/>
      <c r="I85" s="93"/>
      <c r="J85" s="94"/>
      <c r="K85" s="304">
        <v>0.05</v>
      </c>
      <c r="L85" s="859">
        <f>N78*K85</f>
        <v>29895.711588729122</v>
      </c>
      <c r="M85" s="860"/>
      <c r="N85" s="51"/>
    </row>
    <row r="86" spans="1:14" ht="15.75" thickBot="1">
      <c r="B86" s="823" t="s">
        <v>953</v>
      </c>
      <c r="C86" s="824"/>
      <c r="D86" s="824"/>
      <c r="E86" s="824"/>
      <c r="F86" s="824"/>
      <c r="G86" s="824"/>
      <c r="H86" s="824"/>
      <c r="I86" s="824"/>
      <c r="J86" s="824"/>
      <c r="K86" s="824"/>
      <c r="L86" s="824"/>
      <c r="M86" s="825"/>
      <c r="N86" s="52">
        <f>L83+L84+L85</f>
        <v>179374.26953237472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777288.5013069571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1445</v>
      </c>
      <c r="C31" s="81" t="s">
        <v>1447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VLOOKUP(A36,EQUIPOS!A6:D186,3,FALSE)</f>
        <v xml:space="preserve">Buldozer, Potencia al volante de 140 HP, motor de 2200 RPM, longitud de hoja 4,80m. </v>
      </c>
      <c r="C36" s="837"/>
      <c r="D36" s="837"/>
      <c r="E36" s="837"/>
      <c r="F36" s="837"/>
      <c r="G36" s="837"/>
      <c r="H36" s="838"/>
      <c r="I36" s="266"/>
      <c r="J36" s="267"/>
      <c r="K36" s="268">
        <f>VLOOKUP(A36,EQUIPOS!A6:D186,4,FALSE)</f>
        <v>315150.9493813517</v>
      </c>
      <c r="L36" s="269"/>
      <c r="M36" s="270">
        <v>45</v>
      </c>
      <c r="N36" s="271">
        <f>K36/M36</f>
        <v>7003.3544306967042</v>
      </c>
    </row>
    <row r="37" spans="1:14">
      <c r="A37" s="113" t="s">
        <v>152</v>
      </c>
      <c r="B37" s="836" t="str">
        <f>VLOOKUP(A37,EQUIPOS!A7:D187,3,FALSE)</f>
        <v xml:space="preserve">Carrotanque de agua(1000 Galones) </v>
      </c>
      <c r="C37" s="837"/>
      <c r="D37" s="837"/>
      <c r="E37" s="837"/>
      <c r="F37" s="837"/>
      <c r="G37" s="837"/>
      <c r="H37" s="838"/>
      <c r="I37" s="266"/>
      <c r="J37" s="267"/>
      <c r="K37" s="268">
        <f>VLOOKUP(A37,EQUIPOS!A7:D187,4,FALSE)</f>
        <v>241978.6289522633</v>
      </c>
      <c r="L37" s="269"/>
      <c r="M37" s="270">
        <v>45</v>
      </c>
      <c r="N37" s="271">
        <f>K37/M37</f>
        <v>5377.3028656058514</v>
      </c>
    </row>
    <row r="38" spans="1:14">
      <c r="A38" t="s">
        <v>269</v>
      </c>
      <c r="B38" s="836" t="str">
        <f>VLOOKUP(A38,EQUIPOS!A8:D188,3,FALSE)</f>
        <v>Motoniveladora  potencia 215 HP, ancho de cuchilla 4,27 m, peso 18 ton.</v>
      </c>
      <c r="C38" s="837"/>
      <c r="D38" s="837"/>
      <c r="E38" s="837"/>
      <c r="F38" s="837"/>
      <c r="G38" s="837"/>
      <c r="H38" s="838"/>
      <c r="I38" s="266"/>
      <c r="J38" s="267"/>
      <c r="K38" s="268">
        <f>VLOOKUP(A38,EQUIPOS!A8:D188,4,FALSE)</f>
        <v>229200.69045916491</v>
      </c>
      <c r="L38" s="269"/>
      <c r="M38" s="270">
        <v>45</v>
      </c>
      <c r="N38" s="271">
        <f>K38/M38</f>
        <v>5093.3486768703315</v>
      </c>
    </row>
    <row r="39" spans="1:14">
      <c r="A39" t="s">
        <v>365</v>
      </c>
      <c r="B39" s="836" t="str">
        <f>VLOOKUP(A39,EQUIPOS!A9:D189,3,FALSE)</f>
        <v xml:space="preserve">Vibrocompatador, potencia 153 HP, peso 10 Ton. </v>
      </c>
      <c r="C39" s="837"/>
      <c r="D39" s="837"/>
      <c r="E39" s="837"/>
      <c r="F39" s="837"/>
      <c r="G39" s="837"/>
      <c r="H39" s="838"/>
      <c r="I39" s="839"/>
      <c r="J39" s="820"/>
      <c r="K39" s="268">
        <f>VLOOKUP(A39,EQUIPOS!A9:D189,4,FALSE)</f>
        <v>181484.54471592366</v>
      </c>
      <c r="L39" s="840">
        <v>45</v>
      </c>
      <c r="M39" s="841"/>
      <c r="N39" s="271">
        <f>K39/L39</f>
        <v>4032.9898825760815</v>
      </c>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t="s">
        <v>952</v>
      </c>
      <c r="C42" s="837"/>
      <c r="D42" s="837"/>
      <c r="E42" s="837"/>
      <c r="F42" s="837"/>
      <c r="G42" s="837"/>
      <c r="H42" s="838"/>
      <c r="I42" s="845"/>
      <c r="J42" s="846"/>
      <c r="K42" s="41"/>
      <c r="L42" s="847">
        <v>0.02</v>
      </c>
      <c r="M42" s="848"/>
      <c r="N42" s="105">
        <f>N76*L42</f>
        <v>11.941569089689333</v>
      </c>
    </row>
    <row r="43" spans="1:14" ht="15.75" thickBot="1">
      <c r="B43" s="823" t="s">
        <v>953</v>
      </c>
      <c r="C43" s="824"/>
      <c r="D43" s="824"/>
      <c r="E43" s="824"/>
      <c r="F43" s="824"/>
      <c r="G43" s="824"/>
      <c r="H43" s="824"/>
      <c r="I43" s="824"/>
      <c r="J43" s="824"/>
      <c r="K43" s="824"/>
      <c r="L43" s="824"/>
      <c r="M43" s="825"/>
      <c r="N43" s="393">
        <f>SUM(N36:N42)</f>
        <v>21518.937424838659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521</v>
      </c>
      <c r="B48" s="43" t="str">
        <f>VLOOKUP(A48,MATERIALES!A4:D373,3,FALSE)</f>
        <v xml:space="preserve">Material de Base </v>
      </c>
      <c r="C48" s="280"/>
      <c r="D48" s="280"/>
      <c r="E48" s="280"/>
      <c r="F48" s="280"/>
      <c r="G48" s="280"/>
      <c r="H48" s="280"/>
      <c r="I48" s="267"/>
      <c r="J48" s="223" t="str">
        <f>VLOOKUP(A48,MATERIALES!A4:D373,2,FALSE)</f>
        <v>m3</v>
      </c>
      <c r="K48" s="281">
        <v>1.25</v>
      </c>
      <c r="L48" s="266"/>
      <c r="M48" s="399">
        <f>VLOOKUP(A48,MATERIALES!A4:D395,4,FALSE)</f>
        <v>458835.77033647569</v>
      </c>
      <c r="N48" s="271">
        <f>K48*M48</f>
        <v>573544.71292059461</v>
      </c>
    </row>
    <row r="49" spans="1:14">
      <c r="B49" s="43"/>
      <c r="C49" s="280"/>
      <c r="D49" s="280"/>
      <c r="E49" s="280"/>
      <c r="F49" s="280"/>
      <c r="G49" s="280"/>
      <c r="H49" s="280"/>
      <c r="I49" s="267"/>
      <c r="J49" s="223"/>
      <c r="K49" s="281" t="s">
        <v>980</v>
      </c>
      <c r="L49" s="266"/>
      <c r="M49" s="282"/>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573544.71292059461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1385</v>
      </c>
      <c r="B59" s="46" t="str">
        <f>VLOOKUP(A59,TRANSPORTE!A5:D104,3,FALSE)</f>
        <v xml:space="preserve">Transporte de material de Sub Base CBR=40% </v>
      </c>
      <c r="C59" s="47"/>
      <c r="D59" s="47"/>
      <c r="E59" s="47"/>
      <c r="F59" s="47"/>
      <c r="G59" s="47"/>
      <c r="H59" s="287" t="s">
        <v>1999</v>
      </c>
      <c r="I59" s="278">
        <v>1.25</v>
      </c>
      <c r="J59" s="278">
        <v>1</v>
      </c>
      <c r="K59" s="278">
        <f>I59*J59</f>
        <v>1.25</v>
      </c>
      <c r="L59" s="827">
        <f>VLOOKUP(A59,TRANSPORTE!A5:D123,4,FALSE)</f>
        <v>1802.8023797317558</v>
      </c>
      <c r="M59" s="828"/>
      <c r="N59" s="290">
        <f>K59*L59</f>
        <v>2253.5029746646946</v>
      </c>
    </row>
    <row r="60" spans="1:14" ht="24.75" customHeight="1">
      <c r="B60" s="46"/>
      <c r="C60" s="316"/>
      <c r="D60" s="316"/>
      <c r="E60" s="316"/>
      <c r="F60" s="316"/>
      <c r="G60" s="316"/>
      <c r="H60" s="310"/>
      <c r="I60" s="398"/>
      <c r="J60" s="285"/>
      <c r="K60" s="278"/>
      <c r="L60" s="827"/>
      <c r="M60" s="828"/>
      <c r="N60" s="286"/>
    </row>
    <row r="61" spans="1:14">
      <c r="B61" s="46"/>
      <c r="C61" s="47"/>
      <c r="D61" s="47"/>
      <c r="E61" s="47"/>
      <c r="F61" s="47"/>
      <c r="G61" s="316"/>
      <c r="H61" s="310"/>
      <c r="I61" s="398"/>
      <c r="J61" s="285"/>
      <c r="K61" s="278"/>
      <c r="L61" s="827"/>
      <c r="M61" s="828"/>
      <c r="N61" s="290"/>
    </row>
    <row r="62" spans="1:14">
      <c r="B62" s="46"/>
      <c r="C62" s="47"/>
      <c r="D62" s="47"/>
      <c r="E62" s="47"/>
      <c r="F62" s="47"/>
      <c r="G62" s="47"/>
      <c r="H62" s="287"/>
      <c r="I62" s="278"/>
      <c r="J62" s="278"/>
      <c r="K62" s="278"/>
      <c r="L62" s="827"/>
      <c r="M62" s="828"/>
      <c r="N62" s="290"/>
    </row>
    <row r="63" spans="1:14">
      <c r="B63" s="46"/>
      <c r="C63" s="47"/>
      <c r="D63" s="47"/>
      <c r="E63" s="47"/>
      <c r="F63" s="47"/>
      <c r="G63" s="47"/>
      <c r="H63" s="287"/>
      <c r="I63" s="278"/>
      <c r="J63" s="278"/>
      <c r="K63" s="278"/>
      <c r="L63" s="827"/>
      <c r="M63" s="828"/>
      <c r="N63" s="290"/>
    </row>
    <row r="64" spans="1:14" ht="15.75" thickBot="1">
      <c r="B64" s="464"/>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SUM(N59:N64)</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360</v>
      </c>
      <c r="N70" s="394">
        <f>K70/M70</f>
        <v>300.72777777777776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360</v>
      </c>
      <c r="N71" s="394">
        <f>K71/M71</f>
        <v>296.35067670668883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597914.23177458241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119582.84635491649</v>
      </c>
      <c r="M83" s="858"/>
      <c r="N83" s="51"/>
    </row>
    <row r="84" spans="1:14">
      <c r="B84" s="89" t="s">
        <v>973</v>
      </c>
      <c r="C84" s="90"/>
      <c r="D84" s="90"/>
      <c r="E84" s="90"/>
      <c r="F84" s="90"/>
      <c r="G84" s="90"/>
      <c r="H84" s="90"/>
      <c r="I84" s="87"/>
      <c r="J84" s="88"/>
      <c r="K84" s="303">
        <v>0.05</v>
      </c>
      <c r="L84" s="857">
        <f>N78*K84</f>
        <v>29895.711588729122</v>
      </c>
      <c r="M84" s="858"/>
      <c r="N84" s="51"/>
    </row>
    <row r="85" spans="1:14" ht="15.75" thickBot="1">
      <c r="B85" s="91" t="s">
        <v>974</v>
      </c>
      <c r="C85" s="92"/>
      <c r="D85" s="92"/>
      <c r="E85" s="92"/>
      <c r="F85" s="92"/>
      <c r="G85" s="92"/>
      <c r="H85" s="92"/>
      <c r="I85" s="93"/>
      <c r="J85" s="94"/>
      <c r="K85" s="304">
        <v>0.05</v>
      </c>
      <c r="L85" s="859">
        <f>N78*K85</f>
        <v>29895.711588729122</v>
      </c>
      <c r="M85" s="860"/>
      <c r="N85" s="51"/>
    </row>
    <row r="86" spans="1:14" ht="15.75" thickBot="1">
      <c r="B86" s="823" t="s">
        <v>953</v>
      </c>
      <c r="C86" s="824"/>
      <c r="D86" s="824"/>
      <c r="E86" s="824"/>
      <c r="F86" s="824"/>
      <c r="G86" s="824"/>
      <c r="H86" s="824"/>
      <c r="I86" s="824"/>
      <c r="J86" s="824"/>
      <c r="K86" s="824"/>
      <c r="L86" s="824"/>
      <c r="M86" s="825"/>
      <c r="N86" s="52">
        <f>L83+L84+L85</f>
        <v>179374.26953237472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777288.5013069571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1019</v>
      </c>
      <c r="C31" s="81" t="s">
        <v>1956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315150.9493813517</v>
      </c>
      <c r="L36" s="269"/>
      <c r="M36" s="270">
        <v>400</v>
      </c>
      <c r="N36" s="271">
        <f>K36/M36</f>
        <v>787.87737345337928</v>
      </c>
    </row>
    <row r="37" spans="1:14">
      <c r="A37" s="113" t="s">
        <v>152</v>
      </c>
      <c r="B37" s="836" t="str">
        <f>VLOOKUP(A37,EQUIPOS!A7:D154,3,FALSE)</f>
        <v xml:space="preserve">Carrotanque de agua(1000 Galones) </v>
      </c>
      <c r="C37" s="837"/>
      <c r="D37" s="837"/>
      <c r="E37" s="837"/>
      <c r="F37" s="837"/>
      <c r="G37" s="837"/>
      <c r="H37" s="838"/>
      <c r="I37" s="266"/>
      <c r="J37" s="267"/>
      <c r="K37" s="268">
        <f>VLOOKUP(A37,EQUIPOS!A7:D164,4,FALSE)</f>
        <v>241978.6289522633</v>
      </c>
      <c r="L37" s="269"/>
      <c r="M37" s="270">
        <v>200</v>
      </c>
      <c r="N37" s="271">
        <f>K37/M37</f>
        <v>1209.8931447613165</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269"/>
      <c r="M38" s="270">
        <v>200</v>
      </c>
      <c r="N38" s="271">
        <f>K38/M38</f>
        <v>1146.0034522958244</v>
      </c>
    </row>
    <row r="39" spans="1:14">
      <c r="A39" t="s">
        <v>365</v>
      </c>
      <c r="B39" s="836" t="str">
        <f>VLOOKUP(A39,EQUIPOS!A9:D155,3,FALSE)</f>
        <v xml:space="preserve">Vibrocompatador, potencia 153 HP, peso 10 Ton. </v>
      </c>
      <c r="C39" s="837"/>
      <c r="D39" s="837"/>
      <c r="E39" s="837"/>
      <c r="F39" s="837"/>
      <c r="G39" s="837"/>
      <c r="H39" s="838"/>
      <c r="I39" s="839"/>
      <c r="J39" s="820"/>
      <c r="K39" s="268">
        <f>VLOOKUP(A39,EQUIPOS!A9:D166,4,FALSE)</f>
        <v>181484.54471592366</v>
      </c>
      <c r="L39" s="840">
        <v>200</v>
      </c>
      <c r="M39" s="841"/>
      <c r="N39" s="271">
        <f>K39/L39</f>
        <v>907.42272357961838</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2.6868530451800998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4053.8835471353191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1600</v>
      </c>
      <c r="N70" s="394">
        <f>K70/M70</f>
        <v>66.678902259004985</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1600</v>
      </c>
      <c r="N71" s="394">
        <f>K71/M71</f>
        <v>67.663749999999993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134.34265225900498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4188.2261993943239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837.6452398788648</v>
      </c>
      <c r="M83" s="858"/>
      <c r="N83" s="51"/>
    </row>
    <row r="84" spans="1:14">
      <c r="B84" s="89" t="s">
        <v>973</v>
      </c>
      <c r="C84" s="90"/>
      <c r="D84" s="90"/>
      <c r="E84" s="90"/>
      <c r="F84" s="90"/>
      <c r="G84" s="90"/>
      <c r="H84" s="90"/>
      <c r="I84" s="87"/>
      <c r="J84" s="88"/>
      <c r="K84" s="303">
        <v>0.05</v>
      </c>
      <c r="L84" s="857">
        <f>N78*K84</f>
        <v>209.4113099697162</v>
      </c>
      <c r="M84" s="858"/>
      <c r="N84" s="51"/>
    </row>
    <row r="85" spans="1:14" ht="15.75" thickBot="1">
      <c r="B85" s="91" t="s">
        <v>974</v>
      </c>
      <c r="C85" s="92"/>
      <c r="D85" s="92"/>
      <c r="E85" s="92"/>
      <c r="F85" s="92"/>
      <c r="G85" s="92"/>
      <c r="H85" s="92"/>
      <c r="I85" s="93"/>
      <c r="J85" s="94"/>
      <c r="K85" s="304">
        <v>0.05</v>
      </c>
      <c r="L85" s="859">
        <f>N78*K85</f>
        <v>209.4113099697162</v>
      </c>
      <c r="M85" s="860"/>
      <c r="N85" s="51"/>
    </row>
    <row r="86" spans="1:14" ht="15.75" thickBot="1">
      <c r="B86" s="823" t="s">
        <v>953</v>
      </c>
      <c r="C86" s="824"/>
      <c r="D86" s="824"/>
      <c r="E86" s="824"/>
      <c r="F86" s="824"/>
      <c r="G86" s="824"/>
      <c r="H86" s="824"/>
      <c r="I86" s="824"/>
      <c r="J86" s="824"/>
      <c r="K86" s="824"/>
      <c r="L86" s="824"/>
      <c r="M86" s="825"/>
      <c r="N86" s="52">
        <f>L83+L84+L85</f>
        <v>1256.4678598182973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5444.6940592126211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1020</v>
      </c>
      <c r="C31" s="81" t="s">
        <v>1198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876</v>
      </c>
      <c r="B48" s="43" t="str">
        <f>VLOOKUP(A48,MATERIALES!A4:D373,3,FALSE)</f>
        <v>Geotextil T-2400 O Similar (Proveedores Lafayet, Pavco, Geomatrix, Tensar, Omnes U Otros)</v>
      </c>
      <c r="C48" s="280"/>
      <c r="D48" s="280"/>
      <c r="E48" s="280"/>
      <c r="F48" s="280"/>
      <c r="G48" s="280"/>
      <c r="H48" s="280"/>
      <c r="I48" s="267"/>
      <c r="J48" s="223" t="str">
        <f>VLOOKUP(A48,MATERIALES!A4:D373,2,FALSE)</f>
        <v>m2</v>
      </c>
      <c r="K48" s="281">
        <v>1.2</v>
      </c>
      <c r="L48" s="266"/>
      <c r="M48" s="401">
        <f>VLOOKUP(A48,MATERIALES!A4:D395,4,FALSE)</f>
        <v>5534.3905883591433</v>
      </c>
      <c r="N48" s="271">
        <f>K48*M48</f>
        <v>6641.2687060309718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6641.2687060309718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6858.3664320815242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1371.673286416305</v>
      </c>
      <c r="M83" s="858"/>
      <c r="N83" s="51"/>
    </row>
    <row r="84" spans="1:14">
      <c r="B84" s="89" t="s">
        <v>973</v>
      </c>
      <c r="C84" s="90"/>
      <c r="D84" s="90"/>
      <c r="E84" s="90"/>
      <c r="F84" s="90"/>
      <c r="G84" s="90"/>
      <c r="H84" s="90"/>
      <c r="I84" s="87"/>
      <c r="J84" s="88"/>
      <c r="K84" s="303">
        <v>0.05</v>
      </c>
      <c r="L84" s="857">
        <f>N78*K84</f>
        <v>342.91832160407625</v>
      </c>
      <c r="M84" s="858"/>
      <c r="N84" s="51"/>
    </row>
    <row r="85" spans="1:14" ht="15.75" thickBot="1">
      <c r="B85" s="91" t="s">
        <v>974</v>
      </c>
      <c r="C85" s="92"/>
      <c r="D85" s="92"/>
      <c r="E85" s="92"/>
      <c r="F85" s="92"/>
      <c r="G85" s="92"/>
      <c r="H85" s="92"/>
      <c r="I85" s="93"/>
      <c r="J85" s="94"/>
      <c r="K85" s="304">
        <v>0.05</v>
      </c>
      <c r="L85" s="859">
        <f>N78*K85</f>
        <v>342.91832160407625</v>
      </c>
      <c r="M85" s="860"/>
      <c r="N85" s="51"/>
    </row>
    <row r="86" spans="1:14" ht="15.75" thickBot="1">
      <c r="B86" s="823" t="s">
        <v>953</v>
      </c>
      <c r="C86" s="824"/>
      <c r="D86" s="824"/>
      <c r="E86" s="824"/>
      <c r="F86" s="824"/>
      <c r="G86" s="824"/>
      <c r="H86" s="824"/>
      <c r="I86" s="824"/>
      <c r="J86" s="824"/>
      <c r="K86" s="824"/>
      <c r="L86" s="824"/>
      <c r="M86" s="825"/>
      <c r="N86" s="52">
        <f>L83+L84+L85</f>
        <v>2057.5099296244575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8915.8763617059813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1021</v>
      </c>
      <c r="C31" s="81" t="s">
        <v>1448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889</v>
      </c>
      <c r="B48" s="43" t="str">
        <f>VLOOKUP(A48,MATERIALES!A4:D373,3,FALSE)</f>
        <v>Geotextil T-2100 O Similar (Proveedores Pavco, Lafayet, Geomatrix, Tensar, Omnes U Otros)</v>
      </c>
      <c r="C48" s="280"/>
      <c r="D48" s="280"/>
      <c r="E48" s="280"/>
      <c r="F48" s="280"/>
      <c r="G48" s="280"/>
      <c r="H48" s="280"/>
      <c r="I48" s="267"/>
      <c r="J48" s="223" t="str">
        <f>VLOOKUP(A48,MATERIALES!A4:D373,2,FALSE)</f>
        <v>m2</v>
      </c>
      <c r="K48" s="281">
        <v>1.1000000000000001</v>
      </c>
      <c r="L48" s="266"/>
      <c r="M48" s="401">
        <v>5077.6000000000004</v>
      </c>
      <c r="N48" s="271">
        <f>K48*M48</f>
        <v>5585.3600000000006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294">
        <v>1000</v>
      </c>
      <c r="N70" s="394">
        <f>K70/M70</f>
        <v>108.262</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1160.4915452101106</v>
      </c>
      <c r="M83" s="858"/>
      <c r="N83" s="51"/>
    </row>
    <row r="84" spans="1:14">
      <c r="B84" s="89" t="s">
        <v>973</v>
      </c>
      <c r="C84" s="90"/>
      <c r="D84" s="90"/>
      <c r="E84" s="90"/>
      <c r="F84" s="90"/>
      <c r="G84" s="90"/>
      <c r="H84" s="90"/>
      <c r="I84" s="87"/>
      <c r="J84" s="88"/>
      <c r="K84" s="303">
        <v>0.05</v>
      </c>
      <c r="L84" s="857">
        <f>N78*K84</f>
        <v>290.12288630252766</v>
      </c>
      <c r="M84" s="858"/>
      <c r="N84" s="51"/>
    </row>
    <row r="85" spans="1:14" ht="15.75" thickBot="1">
      <c r="B85" s="91" t="s">
        <v>974</v>
      </c>
      <c r="C85" s="92"/>
      <c r="D85" s="92"/>
      <c r="E85" s="92"/>
      <c r="F85" s="92"/>
      <c r="G85" s="92"/>
      <c r="H85" s="92"/>
      <c r="I85" s="93"/>
      <c r="J85" s="94"/>
      <c r="K85" s="304">
        <v>0.05</v>
      </c>
      <c r="L85" s="859">
        <f>N78*K85</f>
        <v>290.12288630252766</v>
      </c>
      <c r="M85" s="860"/>
      <c r="N85" s="51"/>
    </row>
    <row r="86" spans="1:14" ht="15.75" thickBot="1">
      <c r="B86" s="823" t="s">
        <v>953</v>
      </c>
      <c r="C86" s="824"/>
      <c r="D86" s="824"/>
      <c r="E86" s="824"/>
      <c r="F86" s="824"/>
      <c r="G86" s="824"/>
      <c r="H86" s="824"/>
      <c r="I86" s="824"/>
      <c r="J86" s="824"/>
      <c r="K86" s="824"/>
      <c r="L86" s="824"/>
      <c r="M86" s="825"/>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1449</v>
      </c>
      <c r="C31" s="81" t="s">
        <v>1450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466</v>
      </c>
      <c r="B48" s="43" t="str">
        <f>VLOOKUP(A48,MATERIALES!A4:D373,3,FALSE)</f>
        <v>Geomalla Biaxial Para Refuerzo Pbx-11</v>
      </c>
      <c r="C48" s="280"/>
      <c r="D48" s="280"/>
      <c r="E48" s="280"/>
      <c r="F48" s="280"/>
      <c r="G48" s="280"/>
      <c r="H48" s="280"/>
      <c r="I48" s="267"/>
      <c r="J48" s="223" t="str">
        <f>VLOOKUP(A48,MATERIALES!A4:D373,2,FALSE)</f>
        <v>m2</v>
      </c>
      <c r="K48" s="281">
        <v>1.2</v>
      </c>
      <c r="L48" s="266"/>
      <c r="M48" s="401">
        <f>VLOOKUP(A48,MATERIALES!A4:D395,4,FALSE)</f>
        <v>8323.6275762051228</v>
      </c>
      <c r="N48" s="271">
        <f>K48*M48</f>
        <v>9988.3530914461462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9988.3530914461462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10205.450817496698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2041.0901634993397</v>
      </c>
      <c r="M83" s="858"/>
      <c r="N83" s="51"/>
    </row>
    <row r="84" spans="1:14">
      <c r="B84" s="89" t="s">
        <v>973</v>
      </c>
      <c r="C84" s="90"/>
      <c r="D84" s="90"/>
      <c r="E84" s="90"/>
      <c r="F84" s="90"/>
      <c r="G84" s="90"/>
      <c r="H84" s="90"/>
      <c r="I84" s="87"/>
      <c r="J84" s="88"/>
      <c r="K84" s="303">
        <v>0.05</v>
      </c>
      <c r="L84" s="857">
        <f>N78*K84</f>
        <v>510.27254087483493</v>
      </c>
      <c r="M84" s="858"/>
      <c r="N84" s="51"/>
    </row>
    <row r="85" spans="1:14" ht="15.75" thickBot="1">
      <c r="B85" s="91" t="s">
        <v>974</v>
      </c>
      <c r="C85" s="92"/>
      <c r="D85" s="92"/>
      <c r="E85" s="92"/>
      <c r="F85" s="92"/>
      <c r="G85" s="92"/>
      <c r="H85" s="92"/>
      <c r="I85" s="93"/>
      <c r="J85" s="94"/>
      <c r="K85" s="304">
        <v>0.05</v>
      </c>
      <c r="L85" s="859">
        <f>N78*K85</f>
        <v>510.27254087483493</v>
      </c>
      <c r="M85" s="860"/>
      <c r="N85" s="51"/>
    </row>
    <row r="86" spans="1:14" ht="15.75" thickBot="1">
      <c r="B86" s="823" t="s">
        <v>953</v>
      </c>
      <c r="C86" s="824"/>
      <c r="D86" s="824"/>
      <c r="E86" s="824"/>
      <c r="F86" s="824"/>
      <c r="G86" s="824"/>
      <c r="H86" s="824"/>
      <c r="I86" s="824"/>
      <c r="J86" s="824"/>
      <c r="K86" s="824"/>
      <c r="L86" s="824"/>
      <c r="M86" s="825"/>
      <c r="N86" s="52">
        <f>L83+L84+L85</f>
        <v>3061.6352452490091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13267.086062745708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1451</v>
      </c>
      <c r="C31" s="81" t="s">
        <v>1452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2.1494824361440799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2.1494824361440799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907</v>
      </c>
      <c r="B48" s="43" t="str">
        <f>VLOOKUP(A48,MATERIALES!A4:D373,3,FALSE)</f>
        <v>Geomalla Forgrid UX100</v>
      </c>
      <c r="C48" s="280"/>
      <c r="D48" s="280"/>
      <c r="E48" s="280"/>
      <c r="F48" s="280"/>
      <c r="G48" s="280"/>
      <c r="H48" s="280"/>
      <c r="I48" s="267"/>
      <c r="J48" s="223" t="str">
        <f>VLOOKUP(A48,MATERIALES!A4:D373,2,FALSE)</f>
        <v>M2</v>
      </c>
      <c r="K48" s="281">
        <v>1.3</v>
      </c>
      <c r="L48" s="266"/>
      <c r="M48" s="401">
        <f>VLOOKUP(A48,MATERIALES!A4:D395,4,FALSE)</f>
        <v>11833.256866780184</v>
      </c>
      <c r="N48" s="271">
        <f>K48*M48</f>
        <v>15383.23392681424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15383.23392681424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1000</v>
      </c>
      <c r="N70" s="394">
        <f>K70/M70</f>
        <v>106.68624361440799</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1000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214.948243614408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15600.331652864792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3120.0663305729586</v>
      </c>
      <c r="M83" s="858"/>
      <c r="N83" s="51"/>
    </row>
    <row r="84" spans="1:14">
      <c r="B84" s="89" t="s">
        <v>973</v>
      </c>
      <c r="C84" s="90"/>
      <c r="D84" s="90"/>
      <c r="E84" s="90"/>
      <c r="F84" s="90"/>
      <c r="G84" s="90"/>
      <c r="H84" s="90"/>
      <c r="I84" s="87"/>
      <c r="J84" s="88"/>
      <c r="K84" s="303">
        <v>0.05</v>
      </c>
      <c r="L84" s="857">
        <f>N78*K84</f>
        <v>780.01658264323964</v>
      </c>
      <c r="M84" s="858"/>
      <c r="N84" s="51"/>
    </row>
    <row r="85" spans="1:14" ht="15.75" thickBot="1">
      <c r="B85" s="91" t="s">
        <v>974</v>
      </c>
      <c r="C85" s="92"/>
      <c r="D85" s="92"/>
      <c r="E85" s="92"/>
      <c r="F85" s="92"/>
      <c r="G85" s="92"/>
      <c r="H85" s="92"/>
      <c r="I85" s="93"/>
      <c r="J85" s="94"/>
      <c r="K85" s="304">
        <v>0.05</v>
      </c>
      <c r="L85" s="859">
        <f>N78*K85</f>
        <v>780.01658264323964</v>
      </c>
      <c r="M85" s="860"/>
      <c r="N85" s="51"/>
    </row>
    <row r="86" spans="1:14" ht="15.75" thickBot="1">
      <c r="B86" s="823" t="s">
        <v>953</v>
      </c>
      <c r="C86" s="824"/>
      <c r="D86" s="824"/>
      <c r="E86" s="824"/>
      <c r="F86" s="824"/>
      <c r="G86" s="824"/>
      <c r="H86" s="824"/>
      <c r="I86" s="824"/>
      <c r="J86" s="824"/>
      <c r="K86" s="824"/>
      <c r="L86" s="824"/>
      <c r="M86" s="825"/>
      <c r="N86" s="52">
        <f>L83+L84+L85</f>
        <v>4680.0994958594374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20280.43114872423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1022</v>
      </c>
      <c r="C31" s="81" t="s">
        <v>1453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303</v>
      </c>
      <c r="B36" s="836" t="str">
        <f>VLOOKUP(A36,EQUIPOS!A6:D154,3,FALSE)</f>
        <v>Retrocargador, pala de 1,1 m3 de capacidad, profundidad de excavación de 4.400 mm y una altura de 5.680 mm</v>
      </c>
      <c r="C36" s="837"/>
      <c r="D36" s="837"/>
      <c r="E36" s="837"/>
      <c r="F36" s="837"/>
      <c r="G36" s="837"/>
      <c r="H36" s="838"/>
      <c r="I36" s="266"/>
      <c r="J36" s="267"/>
      <c r="K36" s="268">
        <f>VLOOKUP(A36,EQUIPOS!A6:D163,4,FALSE)</f>
        <v>241938.518831433</v>
      </c>
      <c r="L36" s="269"/>
      <c r="M36" s="270">
        <v>250</v>
      </c>
      <c r="N36" s="271">
        <f>K36/M36</f>
        <v>967.75407532573195</v>
      </c>
    </row>
    <row r="37" spans="1:14">
      <c r="A37" s="113" t="s">
        <v>373</v>
      </c>
      <c r="B37" s="836" t="str">
        <f>VLOOKUP(A37,EQUIPOS!A7:D154,3,FALSE)</f>
        <v>Volqueta 6 m3</v>
      </c>
      <c r="C37" s="837"/>
      <c r="D37" s="837"/>
      <c r="E37" s="837"/>
      <c r="F37" s="837"/>
      <c r="G37" s="837"/>
      <c r="H37" s="838"/>
      <c r="I37" s="266"/>
      <c r="J37" s="267"/>
      <c r="K37" s="268">
        <f>VLOOKUP(A37,EQUIPOS!A7:D164,4,FALSE)</f>
        <v>120330.36249106158</v>
      </c>
      <c r="L37" s="269"/>
      <c r="M37" s="270">
        <v>250</v>
      </c>
      <c r="N37" s="271">
        <f>K37/M37</f>
        <v>481.32144996424631</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5.3737060903602005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1454.4492313803385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2000</v>
      </c>
      <c r="N70" s="394">
        <f>K70/M70</f>
        <v>53.343121807203993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2000</v>
      </c>
      <c r="N71" s="394">
        <f>K71/M71</f>
        <v>54.131</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107.474121807204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1561.9233531875425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312.38467063750852</v>
      </c>
      <c r="M83" s="858"/>
      <c r="N83" s="51"/>
    </row>
    <row r="84" spans="1:14">
      <c r="B84" s="89" t="s">
        <v>973</v>
      </c>
      <c r="C84" s="90"/>
      <c r="D84" s="90"/>
      <c r="E84" s="90"/>
      <c r="F84" s="90"/>
      <c r="G84" s="90"/>
      <c r="H84" s="90"/>
      <c r="I84" s="87"/>
      <c r="J84" s="88"/>
      <c r="K84" s="303">
        <v>0.05</v>
      </c>
      <c r="L84" s="857">
        <f>N78*K84</f>
        <v>78.09616765937713</v>
      </c>
      <c r="M84" s="858"/>
      <c r="N84" s="51"/>
    </row>
    <row r="85" spans="1:14" ht="15.75" thickBot="1">
      <c r="B85" s="91" t="s">
        <v>974</v>
      </c>
      <c r="C85" s="92"/>
      <c r="D85" s="92"/>
      <c r="E85" s="92"/>
      <c r="F85" s="92"/>
      <c r="G85" s="92"/>
      <c r="H85" s="92"/>
      <c r="I85" s="93"/>
      <c r="J85" s="94"/>
      <c r="K85" s="304">
        <v>0.05</v>
      </c>
      <c r="L85" s="859">
        <f>N78*K85</f>
        <v>78.09616765937713</v>
      </c>
      <c r="M85" s="860"/>
      <c r="N85" s="51"/>
    </row>
    <row r="86" spans="1:14" ht="15.75" thickBot="1">
      <c r="B86" s="823" t="s">
        <v>953</v>
      </c>
      <c r="C86" s="824"/>
      <c r="D86" s="824"/>
      <c r="E86" s="824"/>
      <c r="F86" s="824"/>
      <c r="G86" s="824"/>
      <c r="H86" s="824"/>
      <c r="I86" s="824"/>
      <c r="J86" s="824"/>
      <c r="K86" s="824"/>
      <c r="L86" s="824"/>
      <c r="M86" s="825"/>
      <c r="N86" s="52">
        <f>L83+L84+L85</f>
        <v>468.57700595626272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2030.5003591438053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1456</v>
      </c>
      <c r="C31" s="81" t="s">
        <v>1457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35</v>
      </c>
      <c r="N36" s="271">
        <f>K36/M36</f>
        <v>6913.6751129218082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35</v>
      </c>
      <c r="N37" s="271">
        <f>K37/M37</f>
        <v>6548.5911559761398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35</v>
      </c>
      <c r="N38" s="271">
        <f>K38/M38</f>
        <v>5185.2727061692476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18662.892421039654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629.42855674362693</v>
      </c>
      <c r="N48" s="271">
        <f>K48*M48</f>
        <v>15735.713918590673</v>
      </c>
    </row>
    <row r="49" spans="1:14">
      <c r="A49" t="s">
        <v>804</v>
      </c>
      <c r="B49" s="43" t="str">
        <f>VLOOKUP(A49,MATERIALES!A5:D373,3,FALSE)</f>
        <v>Cemento gris</v>
      </c>
      <c r="C49" s="280"/>
      <c r="D49" s="280"/>
      <c r="E49" s="280"/>
      <c r="F49" s="280"/>
      <c r="G49" s="280"/>
      <c r="H49" s="280"/>
      <c r="I49" s="267"/>
      <c r="J49" s="223" t="str">
        <f>VLOOKUP(A49,MATERIALES!A5:D373,2,FALSE)</f>
        <v>kg</v>
      </c>
      <c r="K49" s="281">
        <v>80</v>
      </c>
      <c r="L49" s="266"/>
      <c r="M49" s="401">
        <f>VLOOKUP(A49,MATERIALES!A5:D396,4,FALSE)</f>
        <v>612.27124477049415</v>
      </c>
      <c r="N49" s="271">
        <f>K49*M49</f>
        <v>48981.699581639536</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64717.413500230206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84147.978219892742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16829.595643978548</v>
      </c>
      <c r="M83" s="858"/>
      <c r="N83" s="51"/>
    </row>
    <row r="84" spans="1:14">
      <c r="B84" s="89" t="s">
        <v>973</v>
      </c>
      <c r="C84" s="90"/>
      <c r="D84" s="90"/>
      <c r="E84" s="90"/>
      <c r="F84" s="90"/>
      <c r="G84" s="90"/>
      <c r="H84" s="90"/>
      <c r="I84" s="87"/>
      <c r="J84" s="88"/>
      <c r="K84" s="303">
        <v>0.05</v>
      </c>
      <c r="L84" s="857">
        <f>N78*K84</f>
        <v>4207.3989109946369</v>
      </c>
      <c r="M84" s="858"/>
      <c r="N84" s="51"/>
    </row>
    <row r="85" spans="1:14" ht="15.75" thickBot="1">
      <c r="B85" s="91" t="s">
        <v>974</v>
      </c>
      <c r="C85" s="92"/>
      <c r="D85" s="92"/>
      <c r="E85" s="92"/>
      <c r="F85" s="92"/>
      <c r="G85" s="92"/>
      <c r="H85" s="92"/>
      <c r="I85" s="93"/>
      <c r="J85" s="94"/>
      <c r="K85" s="304">
        <v>0.05</v>
      </c>
      <c r="L85" s="859">
        <f>N78*K85</f>
        <v>4207.3989109946369</v>
      </c>
      <c r="M85" s="860"/>
      <c r="N85" s="51"/>
    </row>
    <row r="86" spans="1:14" ht="15.75" thickBot="1">
      <c r="B86" s="823" t="s">
        <v>953</v>
      </c>
      <c r="C86" s="824"/>
      <c r="D86" s="824"/>
      <c r="E86" s="824"/>
      <c r="F86" s="824"/>
      <c r="G86" s="824"/>
      <c r="H86" s="824"/>
      <c r="I86" s="824"/>
      <c r="J86" s="824"/>
      <c r="K86" s="824"/>
      <c r="L86" s="824"/>
      <c r="M86" s="825"/>
      <c r="N86" s="52">
        <f>L83+L84+L85</f>
        <v>25244.393465967823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109392.37168586056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1458</v>
      </c>
      <c r="C31" s="81" t="s">
        <v>1459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35</v>
      </c>
      <c r="N36" s="271">
        <f>K36/M36</f>
        <v>6913.6751129218082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35</v>
      </c>
      <c r="N37" s="271">
        <f>K37/M37</f>
        <v>6548.5911559761398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35</v>
      </c>
      <c r="N38" s="271">
        <f>K38/M38</f>
        <v>5185.2727061692476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18662.892421039654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VLOOKUP(A48,MATERIALES!A4:D373,3,FALSE)</f>
        <v>Agua</v>
      </c>
      <c r="C48" s="280"/>
      <c r="D48" s="280"/>
      <c r="E48" s="280"/>
      <c r="F48" s="280"/>
      <c r="G48" s="280"/>
      <c r="H48" s="280"/>
      <c r="I48" s="267"/>
      <c r="J48" s="223" t="str">
        <f>VLOOKUP(A48,MATERIALES!A4:D373,2,FALSE)</f>
        <v>lt</v>
      </c>
      <c r="K48" s="281">
        <v>25</v>
      </c>
      <c r="L48" s="266"/>
      <c r="M48" s="401">
        <f>VLOOKUP(A48,MATERIALES!A4:D395,4,FALSE)</f>
        <v>629.42855674362693</v>
      </c>
      <c r="N48" s="271">
        <f>K48*M48</f>
        <v>15735.713918590673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15735.713918590673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35166.278638253214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7033.2557276506432</v>
      </c>
      <c r="M83" s="858"/>
      <c r="N83" s="51"/>
    </row>
    <row r="84" spans="1:14">
      <c r="B84" s="89" t="s">
        <v>973</v>
      </c>
      <c r="C84" s="90"/>
      <c r="D84" s="90"/>
      <c r="E84" s="90"/>
      <c r="F84" s="90"/>
      <c r="G84" s="90"/>
      <c r="H84" s="90"/>
      <c r="I84" s="87"/>
      <c r="J84" s="88"/>
      <c r="K84" s="303">
        <v>0.05</v>
      </c>
      <c r="L84" s="857">
        <f>N78*K84</f>
        <v>1758.3139319126608</v>
      </c>
      <c r="M84" s="858"/>
      <c r="N84" s="51"/>
    </row>
    <row r="85" spans="1:14" ht="15.75" thickBot="1">
      <c r="B85" s="91" t="s">
        <v>974</v>
      </c>
      <c r="C85" s="92"/>
      <c r="D85" s="92"/>
      <c r="E85" s="92"/>
      <c r="F85" s="92"/>
      <c r="G85" s="92"/>
      <c r="H85" s="92"/>
      <c r="I85" s="93"/>
      <c r="J85" s="94"/>
      <c r="K85" s="304">
        <v>0.05</v>
      </c>
      <c r="L85" s="859">
        <f>N78*K85</f>
        <v>1758.3139319126608</v>
      </c>
      <c r="M85" s="860"/>
      <c r="N85" s="51"/>
    </row>
    <row r="86" spans="1:14" ht="15.75" thickBot="1">
      <c r="B86" s="823" t="s">
        <v>953</v>
      </c>
      <c r="C86" s="824"/>
      <c r="D86" s="824"/>
      <c r="E86" s="824"/>
      <c r="F86" s="824"/>
      <c r="G86" s="824"/>
      <c r="H86" s="824"/>
      <c r="I86" s="824"/>
      <c r="J86" s="824"/>
      <c r="K86" s="824"/>
      <c r="L86" s="824"/>
      <c r="M86" s="825"/>
      <c r="N86" s="52">
        <f>L83+L84+L85</f>
        <v>10549.883591475964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45716.162229729176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1460</v>
      </c>
      <c r="C31" s="81" t="s">
        <v>1461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612.27124477049415</v>
      </c>
      <c r="N48" s="271">
        <f>K48*M48</f>
        <v>612.27124477049415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612.27124477049415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f>SUM(N70:N75)</f>
        <v>0</v>
      </c>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612.27124477049415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122.45424895409883</v>
      </c>
      <c r="M83" s="858"/>
      <c r="N83" s="51"/>
    </row>
    <row r="84" spans="1:14">
      <c r="B84" s="89" t="s">
        <v>973</v>
      </c>
      <c r="C84" s="90"/>
      <c r="D84" s="90"/>
      <c r="E84" s="90"/>
      <c r="F84" s="90"/>
      <c r="G84" s="90"/>
      <c r="H84" s="90"/>
      <c r="I84" s="87"/>
      <c r="J84" s="88"/>
      <c r="K84" s="303">
        <v>0.05</v>
      </c>
      <c r="L84" s="857">
        <f>N78*K84</f>
        <v>30.613562238524707</v>
      </c>
      <c r="M84" s="858"/>
      <c r="N84" s="51"/>
    </row>
    <row r="85" spans="1:14" ht="15.75" thickBot="1">
      <c r="B85" s="91" t="s">
        <v>974</v>
      </c>
      <c r="C85" s="92"/>
      <c r="D85" s="92"/>
      <c r="E85" s="92"/>
      <c r="F85" s="92"/>
      <c r="G85" s="92"/>
      <c r="H85" s="92"/>
      <c r="I85" s="93"/>
      <c r="J85" s="94"/>
      <c r="K85" s="304">
        <v>0.05</v>
      </c>
      <c r="L85" s="859">
        <f>N78*K85</f>
        <v>30.613562238524707</v>
      </c>
      <c r="M85" s="860"/>
      <c r="N85" s="51"/>
    </row>
    <row r="86" spans="1:14" ht="15.75" thickBot="1">
      <c r="B86" s="823" t="s">
        <v>953</v>
      </c>
      <c r="C86" s="824"/>
      <c r="D86" s="824"/>
      <c r="E86" s="824"/>
      <c r="F86" s="824"/>
      <c r="G86" s="824"/>
      <c r="H86" s="824"/>
      <c r="I86" s="824"/>
      <c r="J86" s="824"/>
      <c r="K86" s="824"/>
      <c r="L86" s="824"/>
      <c r="M86" s="825"/>
      <c r="N86" s="52">
        <f>L83+L84+L85</f>
        <v>183.68137343114824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795.95261820164239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1462</v>
      </c>
      <c r="C31" s="81" t="s">
        <v>1463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35</v>
      </c>
      <c r="N36" s="271">
        <f>K36/M36</f>
        <v>6913.6751129218082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35</v>
      </c>
      <c r="N37" s="271">
        <f>K37/M37</f>
        <v>6548.5911559761398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35</v>
      </c>
      <c r="N38" s="271">
        <f>K38/M38</f>
        <v>5185.2727061692476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N76*M41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18662.892421039654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402</v>
      </c>
      <c r="B48" s="43" t="str">
        <f>VLOOKUP(A48,MATERIALES!A4:D373,3,FALSE)</f>
        <v>Cal</v>
      </c>
      <c r="C48" s="280"/>
      <c r="D48" s="280"/>
      <c r="E48" s="280"/>
      <c r="F48" s="280"/>
      <c r="G48" s="280"/>
      <c r="H48" s="280"/>
      <c r="I48" s="267"/>
      <c r="J48" s="223" t="str">
        <f>VLOOKUP(A48,MATERIALES!A4:D373,2,FALSE)</f>
        <v>kg</v>
      </c>
      <c r="K48" s="281">
        <v>80</v>
      </c>
      <c r="L48" s="266"/>
      <c r="M48" s="401">
        <f>VLOOKUP(A48,MATERIALES!A4:D395,4,FALSE)</f>
        <v>1946.2354270358255</v>
      </c>
      <c r="N48" s="271">
        <f>K48*M48</f>
        <v>155698.83416286606</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629.42855674362693</v>
      </c>
      <c r="N49" s="271">
        <f>K49*M49</f>
        <v>15735.713918590673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171434.54808145674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280</v>
      </c>
      <c r="N70" s="394">
        <f>K70/M70</f>
        <v>381.02229862288567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280</v>
      </c>
      <c r="N71" s="394">
        <f>K71/M71</f>
        <v>386.65</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767.67229862288559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190865.11280111931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38173.022560223864</v>
      </c>
      <c r="M83" s="858"/>
      <c r="N83" s="51"/>
    </row>
    <row r="84" spans="1:14">
      <c r="B84" s="89" t="s">
        <v>973</v>
      </c>
      <c r="C84" s="90"/>
      <c r="D84" s="90"/>
      <c r="E84" s="90"/>
      <c r="F84" s="90"/>
      <c r="G84" s="90"/>
      <c r="H84" s="90"/>
      <c r="I84" s="87"/>
      <c r="J84" s="88"/>
      <c r="K84" s="303">
        <v>0.05</v>
      </c>
      <c r="L84" s="857">
        <f>N78*K84</f>
        <v>9543.2556400559661</v>
      </c>
      <c r="M84" s="858"/>
      <c r="N84" s="51"/>
    </row>
    <row r="85" spans="1:14" ht="15.75" thickBot="1">
      <c r="B85" s="91" t="s">
        <v>974</v>
      </c>
      <c r="C85" s="92"/>
      <c r="D85" s="92"/>
      <c r="E85" s="92"/>
      <c r="F85" s="92"/>
      <c r="G85" s="92"/>
      <c r="H85" s="92"/>
      <c r="I85" s="93"/>
      <c r="J85" s="94"/>
      <c r="K85" s="304">
        <v>0.05</v>
      </c>
      <c r="L85" s="859">
        <f>N78*K85</f>
        <v>9543.2556400559661</v>
      </c>
      <c r="M85" s="860"/>
      <c r="N85" s="51"/>
    </row>
    <row r="86" spans="1:14" ht="15.75" thickBot="1">
      <c r="B86" s="823" t="s">
        <v>953</v>
      </c>
      <c r="C86" s="824"/>
      <c r="D86" s="824"/>
      <c r="E86" s="824"/>
      <c r="F86" s="824"/>
      <c r="G86" s="824"/>
      <c r="H86" s="824"/>
      <c r="I86" s="824"/>
      <c r="J86" s="824"/>
      <c r="K86" s="824"/>
      <c r="L86" s="824"/>
      <c r="M86" s="825"/>
      <c r="N86" s="52">
        <f>L83+L84+L85</f>
        <v>57259.533840335804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248124.64664145513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1465</v>
      </c>
      <c r="C31" s="81" t="s">
        <v>1874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35</v>
      </c>
      <c r="N36" s="271">
        <f>K36/M36</f>
        <v>6913.6751129218082</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35</v>
      </c>
      <c r="N37" s="271">
        <f>K37/M37</f>
        <v>6548.5911559761398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35</v>
      </c>
      <c r="N38" s="271">
        <f>K38/M38</f>
        <v>5185.2727061692476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N75*M41</f>
        <v>15.353445972457711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18662.892421039654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629.42855674362693</v>
      </c>
      <c r="N48" s="271">
        <f>K48*M48</f>
        <v>15735.713918590673</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15735.713918590673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280</v>
      </c>
      <c r="N69" s="394">
        <f>K69/M69</f>
        <v>381.02229862288567</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280</v>
      </c>
      <c r="N70" s="394">
        <f>K70/M70</f>
        <v>386.65</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0">
        <f>SUM(N69:N74)</f>
        <v>767.67229862288559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35166.278638253214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7033.2557276506432</v>
      </c>
      <c r="M82" s="858"/>
      <c r="N82" s="51"/>
    </row>
    <row r="83" spans="1:14">
      <c r="B83" s="89" t="s">
        <v>973</v>
      </c>
      <c r="C83" s="90"/>
      <c r="D83" s="90"/>
      <c r="E83" s="90"/>
      <c r="F83" s="90"/>
      <c r="G83" s="90"/>
      <c r="H83" s="90"/>
      <c r="I83" s="87"/>
      <c r="J83" s="88"/>
      <c r="K83" s="303">
        <v>0.05</v>
      </c>
      <c r="L83" s="857">
        <f>N77*K83</f>
        <v>1758.3139319126608</v>
      </c>
      <c r="M83" s="858"/>
      <c r="N83" s="51"/>
    </row>
    <row r="84" spans="1:14" ht="15.75" thickBot="1">
      <c r="B84" s="91" t="s">
        <v>974</v>
      </c>
      <c r="C84" s="92"/>
      <c r="D84" s="92"/>
      <c r="E84" s="92"/>
      <c r="F84" s="92"/>
      <c r="G84" s="92"/>
      <c r="H84" s="92"/>
      <c r="I84" s="93"/>
      <c r="J84" s="94"/>
      <c r="K84" s="304">
        <v>0.05</v>
      </c>
      <c r="L84" s="859">
        <f>N77*K84</f>
        <v>1758.3139319126608</v>
      </c>
      <c r="M84" s="860"/>
      <c r="N84" s="51"/>
    </row>
    <row r="85" spans="1:14" ht="15.75" thickBot="1">
      <c r="B85" s="823" t="s">
        <v>953</v>
      </c>
      <c r="C85" s="824"/>
      <c r="D85" s="824"/>
      <c r="E85" s="824"/>
      <c r="F85" s="824"/>
      <c r="G85" s="824"/>
      <c r="H85" s="824"/>
      <c r="I85" s="824"/>
      <c r="J85" s="824"/>
      <c r="K85" s="824"/>
      <c r="L85" s="824"/>
      <c r="M85" s="825"/>
      <c r="N85" s="52">
        <f>L82+L83+L84</f>
        <v>10549.883591475964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45716.162229729176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ht="21"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1466</v>
      </c>
      <c r="C31" s="81" t="s">
        <v>1467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402</v>
      </c>
      <c r="B48" s="43" t="str">
        <f>VLOOKUP(A48,MATERIALES!A4:D373,3,FALSE)</f>
        <v>Cal</v>
      </c>
      <c r="C48" s="280"/>
      <c r="D48" s="280"/>
      <c r="E48" s="280"/>
      <c r="F48" s="280"/>
      <c r="G48" s="280"/>
      <c r="H48" s="280"/>
      <c r="I48" s="267"/>
      <c r="J48" s="223" t="str">
        <f>VLOOKUP(A48,MATERIALES!A4:D373,2,FALSE)</f>
        <v>kg</v>
      </c>
      <c r="K48" s="281">
        <v>1</v>
      </c>
      <c r="L48" s="266"/>
      <c r="M48" s="401">
        <f>VLOOKUP(A48,MATERIALES!A4:D395,4,FALSE)</f>
        <v>1946.2354270358255</v>
      </c>
      <c r="N48" s="271">
        <f>K48*M48</f>
        <v>1946.2354270358255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1946.2354270358255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1946.2354270358255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389.24708540716512</v>
      </c>
      <c r="M83" s="858"/>
      <c r="N83" s="51"/>
    </row>
    <row r="84" spans="1:14">
      <c r="B84" s="89" t="s">
        <v>973</v>
      </c>
      <c r="C84" s="90"/>
      <c r="D84" s="90"/>
      <c r="E84" s="90"/>
      <c r="F84" s="90"/>
      <c r="G84" s="90"/>
      <c r="H84" s="90"/>
      <c r="I84" s="87"/>
      <c r="J84" s="88"/>
      <c r="K84" s="303">
        <v>0.05</v>
      </c>
      <c r="L84" s="857">
        <f>N78*K84</f>
        <v>97.311771351791279</v>
      </c>
      <c r="M84" s="858"/>
      <c r="N84" s="51"/>
    </row>
    <row r="85" spans="1:14" ht="15.75" thickBot="1">
      <c r="B85" s="91" t="s">
        <v>974</v>
      </c>
      <c r="C85" s="92"/>
      <c r="D85" s="92"/>
      <c r="E85" s="92"/>
      <c r="F85" s="92"/>
      <c r="G85" s="92"/>
      <c r="H85" s="92"/>
      <c r="I85" s="93"/>
      <c r="J85" s="94"/>
      <c r="K85" s="304">
        <v>0.05</v>
      </c>
      <c r="L85" s="859">
        <f>N78*K85</f>
        <v>97.311771351791279</v>
      </c>
      <c r="M85" s="860"/>
      <c r="N85" s="51"/>
    </row>
    <row r="86" spans="1:14" ht="15.75" thickBot="1">
      <c r="B86" s="823" t="s">
        <v>953</v>
      </c>
      <c r="C86" s="824"/>
      <c r="D86" s="824"/>
      <c r="E86" s="824"/>
      <c r="F86" s="824"/>
      <c r="G86" s="824"/>
      <c r="H86" s="824"/>
      <c r="I86" s="824"/>
      <c r="J86" s="824"/>
      <c r="K86" s="824"/>
      <c r="L86" s="824"/>
      <c r="M86" s="825"/>
      <c r="N86" s="52">
        <f>L83+L84+L85</f>
        <v>583.8706281107477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2530.1060551465735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1023</v>
      </c>
      <c r="C31" s="81" t="s">
        <v>1199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600</v>
      </c>
      <c r="N36" s="271">
        <f>K36/M36</f>
        <v>403.29771492043886</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600</v>
      </c>
      <c r="N37" s="271">
        <f>K37/M37</f>
        <v>382.00115076527487</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600</v>
      </c>
      <c r="N38" s="271">
        <f>K38/M38</f>
        <v>302.47424119320613</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0.44780884086334993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1088.2209157197833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3</v>
      </c>
      <c r="L48" s="266"/>
      <c r="M48" s="401">
        <f>VLOOKUP(A48,MATERIALES!A5:D396,4,FALSE)</f>
        <v>629.42855674362693</v>
      </c>
      <c r="N48" s="271">
        <f>K48*M48</f>
        <v>1888.2856702308809</v>
      </c>
    </row>
    <row r="49" spans="1:14">
      <c r="A49" s="108"/>
      <c r="B49" s="43"/>
      <c r="C49" s="280"/>
      <c r="D49" s="280"/>
      <c r="E49" s="280"/>
      <c r="F49" s="280"/>
      <c r="G49" s="280"/>
      <c r="H49" s="280"/>
      <c r="I49" s="267"/>
      <c r="J49" s="223"/>
      <c r="K49" s="281"/>
      <c r="L49" s="266"/>
      <c r="M49" s="282"/>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1888.2856702308809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4800</v>
      </c>
      <c r="N69" s="394">
        <f>K69/M69</f>
        <v>22.226300753001663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4800</v>
      </c>
      <c r="N70" s="394">
        <f>K70/M70</f>
        <v>22.554583333333333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0">
        <f>SUM(N69:N74)</f>
        <v>44.780884086334993</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3021.2874700369989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604.25749400739983</v>
      </c>
      <c r="M82" s="858"/>
      <c r="N82" s="51"/>
    </row>
    <row r="83" spans="1:14">
      <c r="B83" s="89" t="s">
        <v>973</v>
      </c>
      <c r="C83" s="90"/>
      <c r="D83" s="90"/>
      <c r="E83" s="90"/>
      <c r="F83" s="90"/>
      <c r="G83" s="90"/>
      <c r="H83" s="90"/>
      <c r="I83" s="87"/>
      <c r="J83" s="88"/>
      <c r="K83" s="303">
        <v>0.05</v>
      </c>
      <c r="L83" s="857">
        <f>N77*K83</f>
        <v>151.06437350184996</v>
      </c>
      <c r="M83" s="858"/>
      <c r="N83" s="51"/>
    </row>
    <row r="84" spans="1:14" ht="15.75" thickBot="1">
      <c r="B84" s="91" t="s">
        <v>974</v>
      </c>
      <c r="C84" s="92"/>
      <c r="D84" s="92"/>
      <c r="E84" s="92"/>
      <c r="F84" s="92"/>
      <c r="G84" s="92"/>
      <c r="H84" s="92"/>
      <c r="I84" s="93"/>
      <c r="J84" s="94"/>
      <c r="K84" s="304">
        <v>0.05</v>
      </c>
      <c r="L84" s="859">
        <f>N77*K84</f>
        <v>151.06437350184996</v>
      </c>
      <c r="M84" s="860"/>
      <c r="N84" s="51"/>
    </row>
    <row r="85" spans="1:14" ht="15.75" thickBot="1">
      <c r="B85" s="823" t="s">
        <v>953</v>
      </c>
      <c r="C85" s="824"/>
      <c r="D85" s="824"/>
      <c r="E85" s="824"/>
      <c r="F85" s="824"/>
      <c r="G85" s="824"/>
      <c r="H85" s="824"/>
      <c r="I85" s="824"/>
      <c r="J85" s="824"/>
      <c r="K85" s="824"/>
      <c r="L85" s="824"/>
      <c r="M85" s="825"/>
      <c r="N85" s="52">
        <f>L82+L83+L84</f>
        <v>906.38624101109986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3927.673711048099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1024</v>
      </c>
      <c r="C31" s="81" t="s">
        <v>1200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0.02</v>
      </c>
      <c r="N41" s="343">
        <f>N75*M41</f>
        <v>11.941569089689333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14515.582994141952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25</v>
      </c>
      <c r="L48" s="266"/>
      <c r="M48" s="401">
        <f>VLOOKUP(A48,MATERIALES!A5:D396,4,FALSE)</f>
        <v>629.42855674362693</v>
      </c>
      <c r="N48" s="271">
        <f>K48*M48</f>
        <v>15735.713918590673</v>
      </c>
    </row>
    <row r="49" spans="1:14">
      <c r="A49" s="108" t="s">
        <v>519</v>
      </c>
      <c r="B49" s="43" t="str">
        <f>VLOOKUP(A49,MATERIALES!A6:D373,3,FALSE)</f>
        <v xml:space="preserve">Material  de afirmado de la Zona </v>
      </c>
      <c r="C49" s="280"/>
      <c r="D49" s="280"/>
      <c r="E49" s="280"/>
      <c r="F49" s="280"/>
      <c r="G49" s="280"/>
      <c r="H49" s="280"/>
      <c r="I49" s="267"/>
      <c r="J49" s="223" t="str">
        <f>VLOOKUP(A49,MATERIALES!A5:D373,2,FALSE)</f>
        <v>m3</v>
      </c>
      <c r="K49" s="281">
        <v>1.25</v>
      </c>
      <c r="L49" s="266"/>
      <c r="M49" s="401">
        <f>VLOOKUP(A49,MATERIALES!A6:D397,4,FALSE)</f>
        <v>264359.99383232329</v>
      </c>
      <c r="N49" s="271">
        <f>K49*M49</f>
        <v>330449.9922904041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346185.70620899479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1303</v>
      </c>
      <c r="B58" s="46" t="str">
        <f>VLOOKUP(A58,TRANSPORTE!A5:D117,3,FALSE)</f>
        <v xml:space="preserve">Transporte de Material de Afirmado de la Zona </v>
      </c>
      <c r="C58" s="316"/>
      <c r="D58" s="316"/>
      <c r="E58" s="316"/>
      <c r="F58" s="316"/>
      <c r="G58" s="316"/>
      <c r="H58" s="310" t="s">
        <v>1468</v>
      </c>
      <c r="I58" s="278">
        <v>1.25</v>
      </c>
      <c r="J58" s="285">
        <v>1</v>
      </c>
      <c r="K58" s="278">
        <f>I58*J58</f>
        <v>1.25</v>
      </c>
      <c r="L58" s="827">
        <f>VLOOKUP(A58,TRANSPORTE!A5:D117,4,FALSE)</f>
        <v>1802.8023797317558</v>
      </c>
      <c r="M58" s="828"/>
      <c r="N58" s="286">
        <f>K58*L58</f>
        <v>2253.5029746646946</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2253.5029746646946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360</v>
      </c>
      <c r="N69" s="394">
        <f>K69/M69</f>
        <v>296.35067670668883</v>
      </c>
      <c r="O69" s="106"/>
    </row>
    <row r="70" spans="1:15">
      <c r="A70" t="s">
        <v>7</v>
      </c>
      <c r="B70" s="49" t="str">
        <f>VLOOKUP(A70,'MANO DE OBRA'!A8:D69,3,FALSE)</f>
        <v>Obrero (2)</v>
      </c>
      <c r="C70" s="47"/>
      <c r="D70" s="47"/>
      <c r="E70" s="47"/>
      <c r="F70" s="47"/>
      <c r="G70" s="47"/>
      <c r="H70" s="47"/>
      <c r="I70" s="291">
        <f>K70/J70*100</f>
        <v>58520.000000000007</v>
      </c>
      <c r="J70" s="292">
        <v>185</v>
      </c>
      <c r="K70" s="293">
        <f>VLOOKUP(A70,'MANO DE OBRA'!A8:D100,4,FALSE)</f>
        <v>108262</v>
      </c>
      <c r="L70" s="50"/>
      <c r="M70" s="298">
        <v>360</v>
      </c>
      <c r="N70" s="394">
        <f>K70/M70</f>
        <v>300.72777777777776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3" t="s">
        <v>953</v>
      </c>
      <c r="C75" s="824"/>
      <c r="D75" s="824"/>
      <c r="E75" s="824"/>
      <c r="F75" s="824"/>
      <c r="G75" s="824"/>
      <c r="H75" s="824"/>
      <c r="I75" s="830"/>
      <c r="J75" s="830"/>
      <c r="K75" s="830"/>
      <c r="L75" s="830"/>
      <c r="M75" s="831"/>
      <c r="N75" s="300">
        <f>SUM(N69:N74)</f>
        <v>597.07845448446665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363551.87063228589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72710.374126457187</v>
      </c>
      <c r="M82" s="858"/>
      <c r="N82" s="51"/>
    </row>
    <row r="83" spans="1:14">
      <c r="B83" s="89" t="s">
        <v>973</v>
      </c>
      <c r="C83" s="90"/>
      <c r="D83" s="90"/>
      <c r="E83" s="90"/>
      <c r="F83" s="90"/>
      <c r="G83" s="90"/>
      <c r="H83" s="90"/>
      <c r="I83" s="87"/>
      <c r="J83" s="88"/>
      <c r="K83" s="303">
        <v>0.05</v>
      </c>
      <c r="L83" s="857">
        <f>N77*K83</f>
        <v>18177.593531614297</v>
      </c>
      <c r="M83" s="858"/>
      <c r="N83" s="51"/>
    </row>
    <row r="84" spans="1:14" ht="15.75" thickBot="1">
      <c r="B84" s="91" t="s">
        <v>974</v>
      </c>
      <c r="C84" s="92"/>
      <c r="D84" s="92"/>
      <c r="E84" s="92"/>
      <c r="F84" s="92"/>
      <c r="G84" s="92"/>
      <c r="H84" s="92"/>
      <c r="I84" s="93"/>
      <c r="J84" s="94"/>
      <c r="K84" s="304">
        <v>0.05</v>
      </c>
      <c r="L84" s="859">
        <f>N77*K84</f>
        <v>18177.593531614297</v>
      </c>
      <c r="M84" s="860"/>
      <c r="N84" s="51"/>
    </row>
    <row r="85" spans="1:14" ht="15.75" thickBot="1">
      <c r="B85" s="823" t="s">
        <v>953</v>
      </c>
      <c r="C85" s="824"/>
      <c r="D85" s="824"/>
      <c r="E85" s="824"/>
      <c r="F85" s="824"/>
      <c r="G85" s="824"/>
      <c r="H85" s="824"/>
      <c r="I85" s="824"/>
      <c r="J85" s="824"/>
      <c r="K85" s="824"/>
      <c r="L85" s="824"/>
      <c r="M85" s="825"/>
      <c r="N85" s="52">
        <f>L82+L83+L84</f>
        <v>109065.56118968579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472617.43182197167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1025</v>
      </c>
      <c r="C31" s="81" t="s">
        <v>1201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434</v>
      </c>
      <c r="B48" s="43" t="str">
        <f>VLOOKUP(A48,MATERIALES!A4:D373,3,FALSE)</f>
        <v>Cloruro De Calcio En Hojuelas (Flakes)</v>
      </c>
      <c r="C48" s="280"/>
      <c r="D48" s="280"/>
      <c r="E48" s="280"/>
      <c r="F48" s="280"/>
      <c r="G48" s="280"/>
      <c r="H48" s="280"/>
      <c r="I48" s="267"/>
      <c r="J48" s="223" t="str">
        <f>VLOOKUP(A48,MATERIALES!A4:D373,2,FALSE)</f>
        <v>kg</v>
      </c>
      <c r="K48" s="281">
        <v>1</v>
      </c>
      <c r="L48" s="266"/>
      <c r="M48" s="401">
        <f>VLOOKUP(A48,MATERIALES!A4:D395,4,FALSE)</f>
        <v>5916.6284333900921</v>
      </c>
      <c r="N48" s="271">
        <f>K48*M48</f>
        <v>5916.6284333900921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5916.6284333900921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5916.6284333900921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1183.3256866780184</v>
      </c>
      <c r="M83" s="858"/>
      <c r="N83" s="51"/>
    </row>
    <row r="84" spans="1:14">
      <c r="B84" s="89" t="s">
        <v>973</v>
      </c>
      <c r="C84" s="90"/>
      <c r="D84" s="90"/>
      <c r="E84" s="90"/>
      <c r="F84" s="90"/>
      <c r="G84" s="90"/>
      <c r="H84" s="90"/>
      <c r="I84" s="87"/>
      <c r="J84" s="88"/>
      <c r="K84" s="303">
        <v>0.05</v>
      </c>
      <c r="L84" s="857">
        <f>N78*K84</f>
        <v>295.83142166950461</v>
      </c>
      <c r="M84" s="858"/>
      <c r="N84" s="51"/>
    </row>
    <row r="85" spans="1:14" ht="15.75" thickBot="1">
      <c r="B85" s="91" t="s">
        <v>974</v>
      </c>
      <c r="C85" s="92"/>
      <c r="D85" s="92"/>
      <c r="E85" s="92"/>
      <c r="F85" s="92"/>
      <c r="G85" s="92"/>
      <c r="H85" s="92"/>
      <c r="I85" s="93"/>
      <c r="J85" s="94"/>
      <c r="K85" s="304">
        <v>0.05</v>
      </c>
      <c r="L85" s="859">
        <f>N78*K85</f>
        <v>295.83142166950461</v>
      </c>
      <c r="M85" s="860"/>
      <c r="N85" s="51"/>
    </row>
    <row r="86" spans="1:14" ht="15.75" thickBot="1">
      <c r="B86" s="823" t="s">
        <v>953</v>
      </c>
      <c r="C86" s="824"/>
      <c r="D86" s="824"/>
      <c r="E86" s="824"/>
      <c r="F86" s="824"/>
      <c r="G86" s="824"/>
      <c r="H86" s="824"/>
      <c r="I86" s="824"/>
      <c r="J86" s="824"/>
      <c r="K86" s="824"/>
      <c r="L86" s="824"/>
      <c r="M86" s="825"/>
      <c r="N86" s="52">
        <f>L83+L84+L85</f>
        <v>1774.9885300170276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7691.6169634071193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1026</v>
      </c>
      <c r="C31" s="81" t="s">
        <v>1202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436</v>
      </c>
      <c r="B48" s="43" t="str">
        <f>VLOOKUP(A48,MATERIALES!A4:D373,3,FALSE)</f>
        <v>Cloruro De Calcio En Esferas (Pellets)</v>
      </c>
      <c r="C48" s="280"/>
      <c r="D48" s="280"/>
      <c r="E48" s="280"/>
      <c r="F48" s="280"/>
      <c r="G48" s="280"/>
      <c r="H48" s="280"/>
      <c r="I48" s="267"/>
      <c r="J48" s="223" t="str">
        <f>VLOOKUP(A48,MATERIALES!A4:D373,2,FALSE)</f>
        <v>kg</v>
      </c>
      <c r="K48" s="281">
        <v>1</v>
      </c>
      <c r="L48" s="266"/>
      <c r="M48" s="401">
        <f>VLOOKUP(A48,MATERIALES!A4:D395,4,FALSE)</f>
        <v>3776.5713404617613</v>
      </c>
      <c r="N48" s="271">
        <f>K48*M48</f>
        <v>3776.5713404617613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3776.5713404617613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3776.5713404617613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755.31426809235234</v>
      </c>
      <c r="M83" s="858"/>
      <c r="N83" s="51"/>
    </row>
    <row r="84" spans="1:14">
      <c r="B84" s="89" t="s">
        <v>973</v>
      </c>
      <c r="C84" s="90"/>
      <c r="D84" s="90"/>
      <c r="E84" s="90"/>
      <c r="F84" s="90"/>
      <c r="G84" s="90"/>
      <c r="H84" s="90"/>
      <c r="I84" s="87"/>
      <c r="J84" s="88"/>
      <c r="K84" s="303">
        <v>0.05</v>
      </c>
      <c r="L84" s="857">
        <f>N78*K84</f>
        <v>188.82856702308808</v>
      </c>
      <c r="M84" s="858"/>
      <c r="N84" s="51"/>
    </row>
    <row r="85" spans="1:14" ht="15.75" thickBot="1">
      <c r="B85" s="91" t="s">
        <v>974</v>
      </c>
      <c r="C85" s="92"/>
      <c r="D85" s="92"/>
      <c r="E85" s="92"/>
      <c r="F85" s="92"/>
      <c r="G85" s="92"/>
      <c r="H85" s="92"/>
      <c r="I85" s="93"/>
      <c r="J85" s="94"/>
      <c r="K85" s="304">
        <v>0.05</v>
      </c>
      <c r="L85" s="859">
        <f>N78*K85</f>
        <v>188.82856702308808</v>
      </c>
      <c r="M85" s="860"/>
      <c r="N85" s="51"/>
    </row>
    <row r="86" spans="1:14" ht="15.75" thickBot="1">
      <c r="B86" s="823" t="s">
        <v>953</v>
      </c>
      <c r="C86" s="824"/>
      <c r="D86" s="824"/>
      <c r="E86" s="824"/>
      <c r="F86" s="824"/>
      <c r="G86" s="824"/>
      <c r="H86" s="824"/>
      <c r="I86" s="824"/>
      <c r="J86" s="824"/>
      <c r="K86" s="824"/>
      <c r="L86" s="824"/>
      <c r="M86" s="825"/>
      <c r="N86" s="52">
        <f>L83+L84+L85</f>
        <v>1132.9714021385284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4909.5427426002898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ht="18.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1027</v>
      </c>
      <c r="C31" s="81" t="s">
        <v>1203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774</v>
      </c>
      <c r="B48" s="43" t="str">
        <f>VLOOKUP(A48,MATERIALES!A5:D373,3,FALSE)</f>
        <v>Agua</v>
      </c>
      <c r="C48" s="280"/>
      <c r="D48" s="280"/>
      <c r="E48" s="280"/>
      <c r="F48" s="280"/>
      <c r="G48" s="280"/>
      <c r="H48" s="280"/>
      <c r="I48" s="267"/>
      <c r="J48" s="223" t="str">
        <f>VLOOKUP(A48,MATERIALES!A4:D373,2,FALSE)</f>
        <v>lt</v>
      </c>
      <c r="K48" s="281">
        <v>1</v>
      </c>
      <c r="L48" s="266"/>
      <c r="M48" s="401">
        <f>VLOOKUP(A48,MATERIALES!A5:D396,4,FALSE)</f>
        <v>629.42855674362693</v>
      </c>
      <c r="N48" s="271">
        <f>K48*M48</f>
        <v>629.42855674362693</v>
      </c>
    </row>
    <row r="49" spans="1:14">
      <c r="A49" s="108" t="s">
        <v>436</v>
      </c>
      <c r="B49" s="43" t="str">
        <f>VLOOKUP(A49,MATERIALES!A6:D373,3,FALSE)</f>
        <v>Cloruro De Calcio En Esferas (Pellets)</v>
      </c>
      <c r="C49" s="280"/>
      <c r="D49" s="280"/>
      <c r="E49" s="280"/>
      <c r="F49" s="280"/>
      <c r="G49" s="280"/>
      <c r="H49" s="280"/>
      <c r="I49" s="267"/>
      <c r="J49" s="223" t="str">
        <f>VLOOKUP(A49,MATERIALES!A5:D373,2,FALSE)</f>
        <v>kg</v>
      </c>
      <c r="K49" s="281">
        <v>0.36</v>
      </c>
      <c r="L49" s="266"/>
      <c r="M49" s="401">
        <f>VLOOKUP(A49,MATERIALES!A6:D397,4,FALSE)</f>
        <v>3776.5713404617613</v>
      </c>
      <c r="N49" s="271">
        <f>K49*M49</f>
        <v>1359.565682566234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1988.9942393098609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49" t="s">
        <v>963</v>
      </c>
      <c r="C68" s="850"/>
      <c r="D68" s="850"/>
      <c r="E68" s="850"/>
      <c r="F68" s="850"/>
      <c r="G68" s="850"/>
      <c r="H68" s="850"/>
      <c r="I68" s="73" t="s">
        <v>964</v>
      </c>
      <c r="J68" s="75" t="s">
        <v>1410</v>
      </c>
      <c r="K68" s="74" t="s">
        <v>966</v>
      </c>
      <c r="L68" s="851" t="s">
        <v>950</v>
      </c>
      <c r="M68" s="852"/>
      <c r="N68" s="98" t="s">
        <v>951</v>
      </c>
    </row>
    <row r="69" spans="2:15">
      <c r="B69" s="49"/>
      <c r="C69" s="47"/>
      <c r="D69" s="47"/>
      <c r="E69" s="47"/>
      <c r="F69" s="47"/>
      <c r="G69" s="47"/>
      <c r="H69" s="47"/>
      <c r="I69" s="291"/>
      <c r="J69" s="292"/>
      <c r="K69" s="293"/>
      <c r="L69" s="50"/>
      <c r="M69" s="294"/>
      <c r="N69" s="394"/>
      <c r="O69" s="106"/>
    </row>
    <row r="70" spans="2:15">
      <c r="B70" s="49"/>
      <c r="C70" s="47"/>
      <c r="D70" s="47"/>
      <c r="E70" s="47"/>
      <c r="F70" s="47"/>
      <c r="G70" s="47"/>
      <c r="H70" s="47"/>
      <c r="I70" s="291"/>
      <c r="J70" s="292"/>
      <c r="K70" s="293"/>
      <c r="L70" s="50"/>
      <c r="M70" s="298"/>
      <c r="N70" s="394"/>
    </row>
    <row r="71" spans="2:15">
      <c r="B71" s="49"/>
      <c r="C71" s="47"/>
      <c r="D71" s="47"/>
      <c r="E71" s="47"/>
      <c r="F71" s="47"/>
      <c r="G71" s="47"/>
      <c r="H71" s="47"/>
      <c r="I71" s="278"/>
      <c r="J71" s="296"/>
      <c r="K71" s="297"/>
      <c r="L71" s="50"/>
      <c r="M71" s="299"/>
      <c r="N71" s="295"/>
    </row>
    <row r="72" spans="2:15">
      <c r="B72" s="49"/>
      <c r="C72" s="47"/>
      <c r="D72" s="47"/>
      <c r="E72" s="47"/>
      <c r="F72" s="47"/>
      <c r="G72" s="47"/>
      <c r="H72" s="47"/>
      <c r="I72" s="278"/>
      <c r="J72" s="296"/>
      <c r="K72" s="297"/>
      <c r="L72" s="317"/>
      <c r="M72" s="299"/>
      <c r="N72" s="295"/>
    </row>
    <row r="73" spans="2:15">
      <c r="B73" s="49"/>
      <c r="C73" s="47"/>
      <c r="D73" s="47"/>
      <c r="E73" s="47"/>
      <c r="F73" s="47"/>
      <c r="G73" s="47"/>
      <c r="H73" s="47"/>
      <c r="I73" s="278"/>
      <c r="J73" s="296"/>
      <c r="K73" s="297"/>
      <c r="L73" s="317"/>
      <c r="M73" s="299"/>
      <c r="N73" s="295"/>
    </row>
    <row r="74" spans="2:15" ht="15.75" thickBot="1">
      <c r="B74" s="810"/>
      <c r="C74" s="811"/>
      <c r="D74" s="811"/>
      <c r="E74" s="811"/>
      <c r="F74" s="811"/>
      <c r="G74" s="811"/>
      <c r="H74" s="811"/>
      <c r="I74" s="126"/>
      <c r="J74" s="126"/>
      <c r="K74" s="126"/>
      <c r="L74" s="911"/>
      <c r="M74" s="911"/>
      <c r="N74" s="45"/>
    </row>
    <row r="75" spans="2:15" ht="15.75" thickBot="1">
      <c r="B75" s="823" t="s">
        <v>953</v>
      </c>
      <c r="C75" s="824"/>
      <c r="D75" s="824"/>
      <c r="E75" s="824"/>
      <c r="F75" s="824"/>
      <c r="G75" s="824"/>
      <c r="H75" s="824"/>
      <c r="I75" s="830"/>
      <c r="J75" s="830"/>
      <c r="K75" s="830"/>
      <c r="L75" s="830"/>
      <c r="M75" s="831"/>
      <c r="N75" s="300"/>
    </row>
    <row r="76" spans="2:15" ht="15.75" thickBot="1">
      <c r="B76" s="33"/>
      <c r="C76" s="34"/>
      <c r="D76" s="34"/>
      <c r="E76" s="34"/>
      <c r="F76" s="34"/>
      <c r="G76" s="34"/>
      <c r="H76" s="34"/>
      <c r="I76" s="34"/>
      <c r="J76" s="34"/>
      <c r="K76" s="34"/>
      <c r="L76" s="34"/>
      <c r="M76" s="34"/>
      <c r="N76" s="35"/>
    </row>
    <row r="77" spans="2:15" ht="15.75" thickBot="1">
      <c r="B77" s="823" t="s">
        <v>967</v>
      </c>
      <c r="C77" s="824"/>
      <c r="D77" s="824"/>
      <c r="E77" s="824"/>
      <c r="F77" s="824"/>
      <c r="G77" s="824"/>
      <c r="H77" s="824"/>
      <c r="I77" s="824"/>
      <c r="J77" s="824"/>
      <c r="K77" s="824"/>
      <c r="L77" s="824"/>
      <c r="M77" s="825"/>
      <c r="N77" s="99">
        <f>N43+N53+N64+N75</f>
        <v>1988.9942393098609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397.79884786197221</v>
      </c>
      <c r="M82" s="858"/>
      <c r="N82" s="51"/>
    </row>
    <row r="83" spans="1:14">
      <c r="B83" s="89" t="s">
        <v>973</v>
      </c>
      <c r="C83" s="90"/>
      <c r="D83" s="90"/>
      <c r="E83" s="90"/>
      <c r="F83" s="90"/>
      <c r="G83" s="90"/>
      <c r="H83" s="90"/>
      <c r="I83" s="87"/>
      <c r="J83" s="88"/>
      <c r="K83" s="303">
        <v>0.05</v>
      </c>
      <c r="L83" s="857">
        <f>N77*K83</f>
        <v>99.449711965493051</v>
      </c>
      <c r="M83" s="858"/>
      <c r="N83" s="51"/>
    </row>
    <row r="84" spans="1:14" ht="15.75" thickBot="1">
      <c r="B84" s="91" t="s">
        <v>974</v>
      </c>
      <c r="C84" s="92"/>
      <c r="D84" s="92"/>
      <c r="E84" s="92"/>
      <c r="F84" s="92"/>
      <c r="G84" s="92"/>
      <c r="H84" s="92"/>
      <c r="I84" s="93"/>
      <c r="J84" s="94"/>
      <c r="K84" s="304">
        <v>0.05</v>
      </c>
      <c r="L84" s="859">
        <f>N77*K84</f>
        <v>99.449711965493051</v>
      </c>
      <c r="M84" s="860"/>
      <c r="N84" s="51"/>
    </row>
    <row r="85" spans="1:14" ht="15.75" thickBot="1">
      <c r="B85" s="823" t="s">
        <v>953</v>
      </c>
      <c r="C85" s="824"/>
      <c r="D85" s="824"/>
      <c r="E85" s="824"/>
      <c r="F85" s="824"/>
      <c r="G85" s="824"/>
      <c r="H85" s="824"/>
      <c r="I85" s="824"/>
      <c r="J85" s="824"/>
      <c r="K85" s="824"/>
      <c r="L85" s="824"/>
      <c r="M85" s="825"/>
      <c r="N85" s="52">
        <f>L82+L83+L84</f>
        <v>596.69827179295828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2585.692511102819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1028</v>
      </c>
      <c r="C31" s="81" t="s">
        <v>1204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519</v>
      </c>
      <c r="B48" s="43" t="str">
        <f>VLOOKUP(A48,MATERIALES!A4:D373,3,FALSE)</f>
        <v xml:space="preserve">Material  de afirmado de la Zona </v>
      </c>
      <c r="C48" s="280"/>
      <c r="D48" s="280"/>
      <c r="E48" s="280"/>
      <c r="F48" s="280"/>
      <c r="G48" s="280"/>
      <c r="H48" s="280"/>
      <c r="I48" s="267"/>
      <c r="J48" s="223" t="str">
        <f>VLOOKUP(A48,MATERIALES!A4:D373,2,FALSE)</f>
        <v>m3</v>
      </c>
      <c r="K48" s="281">
        <v>1.25</v>
      </c>
      <c r="L48" s="266"/>
      <c r="M48" s="401">
        <f>VLOOKUP(A48,MATERIALES!A4:D395,4,FALSE)</f>
        <v>264359.99383232329</v>
      </c>
      <c r="N48" s="271">
        <f>K48*M48</f>
        <v>330449.9922904041</v>
      </c>
    </row>
    <row r="49" spans="1:14">
      <c r="A49" t="s">
        <v>774</v>
      </c>
      <c r="B49" s="43" t="str">
        <f>VLOOKUP(A49,MATERIALES!A5:D373,3,FALSE)</f>
        <v>Agua</v>
      </c>
      <c r="C49" s="280"/>
      <c r="D49" s="280"/>
      <c r="E49" s="280"/>
      <c r="F49" s="280"/>
      <c r="G49" s="280"/>
      <c r="H49" s="280"/>
      <c r="I49" s="267"/>
      <c r="J49" s="223" t="str">
        <f>VLOOKUP(A49,MATERIALES!A5:D373,2,FALSE)</f>
        <v>lt</v>
      </c>
      <c r="K49" s="281">
        <v>25</v>
      </c>
      <c r="L49" s="266"/>
      <c r="M49" s="401">
        <f>VLOOKUP(A49,MATERIALES!A5:D396,4,FALSE)</f>
        <v>629.42855674362693</v>
      </c>
      <c r="N49" s="271">
        <f>K49*M49</f>
        <v>15735.713918590673</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346185.70620899479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1241</v>
      </c>
      <c r="B59" s="46" t="str">
        <f>VLOOKUP(A59,TRANSPORTE!A5:D104,3,FALSE)</f>
        <v>Transporte de material de afirmado</v>
      </c>
      <c r="C59" s="316"/>
      <c r="D59" s="316"/>
      <c r="E59" s="316"/>
      <c r="F59" s="316"/>
      <c r="G59" s="316"/>
      <c r="H59" s="310" t="s">
        <v>339</v>
      </c>
      <c r="I59" s="278">
        <v>1.25</v>
      </c>
      <c r="J59" s="285">
        <v>1</v>
      </c>
      <c r="K59" s="278">
        <f>I59*J59</f>
        <v>1.25</v>
      </c>
      <c r="L59" s="827">
        <f>VLOOKUP(A59,TRANSPORTE!A5:D123,4,FALSE)</f>
        <v>1802.8023797317558</v>
      </c>
      <c r="M59" s="828"/>
      <c r="N59" s="286">
        <f>K59*L59</f>
        <v>2253.5029746646946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363545.89984774101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72709.179969548204</v>
      </c>
      <c r="M83" s="858"/>
      <c r="N83" s="51"/>
    </row>
    <row r="84" spans="1:14">
      <c r="B84" s="89" t="s">
        <v>973</v>
      </c>
      <c r="C84" s="90"/>
      <c r="D84" s="90"/>
      <c r="E84" s="90"/>
      <c r="F84" s="90"/>
      <c r="G84" s="90"/>
      <c r="H84" s="90"/>
      <c r="I84" s="87"/>
      <c r="J84" s="88"/>
      <c r="K84" s="303">
        <v>0.05</v>
      </c>
      <c r="L84" s="857">
        <f>N78*K84</f>
        <v>18177.294992387051</v>
      </c>
      <c r="M84" s="858"/>
      <c r="N84" s="51"/>
    </row>
    <row r="85" spans="1:14" ht="15.75" thickBot="1">
      <c r="B85" s="91" t="s">
        <v>974</v>
      </c>
      <c r="C85" s="92"/>
      <c r="D85" s="92"/>
      <c r="E85" s="92"/>
      <c r="F85" s="92"/>
      <c r="G85" s="92"/>
      <c r="H85" s="92"/>
      <c r="I85" s="93"/>
      <c r="J85" s="94"/>
      <c r="K85" s="304">
        <v>0.05</v>
      </c>
      <c r="L85" s="859">
        <f>N78*K85</f>
        <v>18177.294992387051</v>
      </c>
      <c r="M85" s="860"/>
      <c r="N85" s="51"/>
    </row>
    <row r="86" spans="1:14" ht="15.75" thickBot="1">
      <c r="B86" s="823" t="s">
        <v>953</v>
      </c>
      <c r="C86" s="824"/>
      <c r="D86" s="824"/>
      <c r="E86" s="824"/>
      <c r="F86" s="824"/>
      <c r="G86" s="824"/>
      <c r="H86" s="824"/>
      <c r="I86" s="824"/>
      <c r="J86" s="824"/>
      <c r="K86" s="824"/>
      <c r="L86" s="824"/>
      <c r="M86" s="825"/>
      <c r="N86" s="52">
        <f>L83+L84+L85</f>
        <v>109063.7699543223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472609.66980206332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1029</v>
      </c>
      <c r="C31" s="81" t="s">
        <v>1472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629043.1205569983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125808.62411139967</v>
      </c>
      <c r="M83" s="858"/>
      <c r="N83" s="51"/>
    </row>
    <row r="84" spans="1:14">
      <c r="B84" s="89" t="s">
        <v>973</v>
      </c>
      <c r="C84" s="90"/>
      <c r="D84" s="90"/>
      <c r="E84" s="90"/>
      <c r="F84" s="90"/>
      <c r="G84" s="90"/>
      <c r="H84" s="90"/>
      <c r="I84" s="87"/>
      <c r="J84" s="88"/>
      <c r="K84" s="303">
        <v>0.05</v>
      </c>
      <c r="L84" s="857">
        <f>N78*K84</f>
        <v>31452.156027849916</v>
      </c>
      <c r="M84" s="858"/>
      <c r="N84" s="51"/>
    </row>
    <row r="85" spans="1:14" ht="15.75" thickBot="1">
      <c r="B85" s="91" t="s">
        <v>974</v>
      </c>
      <c r="C85" s="92"/>
      <c r="D85" s="92"/>
      <c r="E85" s="92"/>
      <c r="F85" s="92"/>
      <c r="G85" s="92"/>
      <c r="H85" s="92"/>
      <c r="I85" s="93"/>
      <c r="J85" s="94"/>
      <c r="K85" s="304">
        <v>0.05</v>
      </c>
      <c r="L85" s="859">
        <f>N78*K85</f>
        <v>31452.156027849916</v>
      </c>
      <c r="M85" s="860"/>
      <c r="N85" s="51"/>
    </row>
    <row r="86" spans="1:14" ht="15.75" thickBot="1">
      <c r="B86" s="823" t="s">
        <v>953</v>
      </c>
      <c r="C86" s="824"/>
      <c r="D86" s="824"/>
      <c r="E86" s="824"/>
      <c r="F86" s="824"/>
      <c r="G86" s="824"/>
      <c r="H86" s="824"/>
      <c r="I86" s="824"/>
      <c r="J86" s="824"/>
      <c r="K86" s="824"/>
      <c r="L86" s="824"/>
      <c r="M86" s="825"/>
      <c r="N86" s="52">
        <f>L83+L84+L85</f>
        <v>188712.93616709948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817756.05672409781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1030</v>
      </c>
      <c r="C31" s="81" t="s">
        <v>1471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629043.1205569983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125808.62411139967</v>
      </c>
      <c r="M83" s="858"/>
      <c r="N83" s="51"/>
    </row>
    <row r="84" spans="1:14">
      <c r="B84" s="89" t="s">
        <v>973</v>
      </c>
      <c r="C84" s="90"/>
      <c r="D84" s="90"/>
      <c r="E84" s="90"/>
      <c r="F84" s="90"/>
      <c r="G84" s="90"/>
      <c r="H84" s="90"/>
      <c r="I84" s="87"/>
      <c r="J84" s="88"/>
      <c r="K84" s="303">
        <v>0.05</v>
      </c>
      <c r="L84" s="857">
        <f>N78*K84</f>
        <v>31452.156027849916</v>
      </c>
      <c r="M84" s="858"/>
      <c r="N84" s="51"/>
    </row>
    <row r="85" spans="1:14" ht="15.75" thickBot="1">
      <c r="B85" s="91" t="s">
        <v>974</v>
      </c>
      <c r="C85" s="92"/>
      <c r="D85" s="92"/>
      <c r="E85" s="92"/>
      <c r="F85" s="92"/>
      <c r="G85" s="92"/>
      <c r="H85" s="92"/>
      <c r="I85" s="93"/>
      <c r="J85" s="94"/>
      <c r="K85" s="304">
        <v>0.05</v>
      </c>
      <c r="L85" s="859">
        <f>N78*K85</f>
        <v>31452.156027849916</v>
      </c>
      <c r="M85" s="860"/>
      <c r="N85" s="51"/>
    </row>
    <row r="86" spans="1:14" ht="15.75" thickBot="1">
      <c r="B86" s="823" t="s">
        <v>953</v>
      </c>
      <c r="C86" s="824"/>
      <c r="D86" s="824"/>
      <c r="E86" s="824"/>
      <c r="F86" s="824"/>
      <c r="G86" s="824"/>
      <c r="H86" s="824"/>
      <c r="I86" s="824"/>
      <c r="J86" s="824"/>
      <c r="K86" s="824"/>
      <c r="L86" s="824"/>
      <c r="M86" s="825"/>
      <c r="N86" s="52">
        <f>L83+L84+L85</f>
        <v>188712.93616709948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817756.05672409781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1473</v>
      </c>
      <c r="C31" s="81" t="s">
        <v>1474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629043.1205569983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125808.62411139967</v>
      </c>
      <c r="M83" s="858"/>
      <c r="N83" s="51"/>
    </row>
    <row r="84" spans="1:14">
      <c r="B84" s="89" t="s">
        <v>973</v>
      </c>
      <c r="C84" s="90"/>
      <c r="D84" s="90"/>
      <c r="E84" s="90"/>
      <c r="F84" s="90"/>
      <c r="G84" s="90"/>
      <c r="H84" s="90"/>
      <c r="I84" s="87"/>
      <c r="J84" s="88"/>
      <c r="K84" s="303">
        <v>0.05</v>
      </c>
      <c r="L84" s="857">
        <f>N78*K84</f>
        <v>31452.156027849916</v>
      </c>
      <c r="M84" s="858"/>
      <c r="N84" s="51"/>
    </row>
    <row r="85" spans="1:14" ht="15.75" thickBot="1">
      <c r="B85" s="91" t="s">
        <v>974</v>
      </c>
      <c r="C85" s="92"/>
      <c r="D85" s="92"/>
      <c r="E85" s="92"/>
      <c r="F85" s="92"/>
      <c r="G85" s="92"/>
      <c r="H85" s="92"/>
      <c r="I85" s="93"/>
      <c r="J85" s="94"/>
      <c r="K85" s="304">
        <v>0.05</v>
      </c>
      <c r="L85" s="859">
        <f>N78*K85</f>
        <v>31452.156027849916</v>
      </c>
      <c r="M85" s="860"/>
      <c r="N85" s="51"/>
    </row>
    <row r="86" spans="1:14" ht="15.75" thickBot="1">
      <c r="B86" s="823" t="s">
        <v>953</v>
      </c>
      <c r="C86" s="824"/>
      <c r="D86" s="824"/>
      <c r="E86" s="824"/>
      <c r="F86" s="824"/>
      <c r="G86" s="824"/>
      <c r="H86" s="824"/>
      <c r="I86" s="824"/>
      <c r="J86" s="824"/>
      <c r="K86" s="824"/>
      <c r="L86" s="824"/>
      <c r="M86" s="825"/>
      <c r="N86" s="52">
        <f>L83+L84+L85</f>
        <v>188712.93616709948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817756.05672409781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1475</v>
      </c>
      <c r="C31" s="81" t="s">
        <v>1476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270">
        <v>2.5</v>
      </c>
      <c r="N36" s="271">
        <f>K36/M36</f>
        <v>22257.679050489503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402"/>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23065.704659525523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535</v>
      </c>
      <c r="B48" s="43" t="str">
        <f>VLOOKUP(A48,MATERIALES!A4:D373,3,FALSE)</f>
        <v>Material de Sub- Base CBR=20%</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653162.64673316269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130632.52934663254</v>
      </c>
      <c r="M83" s="858"/>
      <c r="N83" s="51"/>
    </row>
    <row r="84" spans="1:14">
      <c r="B84" s="89" t="s">
        <v>973</v>
      </c>
      <c r="C84" s="90"/>
      <c r="D84" s="90"/>
      <c r="E84" s="90"/>
      <c r="F84" s="90"/>
      <c r="G84" s="90"/>
      <c r="H84" s="90"/>
      <c r="I84" s="87"/>
      <c r="J84" s="88"/>
      <c r="K84" s="303">
        <v>0.05</v>
      </c>
      <c r="L84" s="857">
        <f>N78*K84</f>
        <v>32658.132336658135</v>
      </c>
      <c r="M84" s="858"/>
      <c r="N84" s="51"/>
    </row>
    <row r="85" spans="1:14" ht="15.75" thickBot="1">
      <c r="B85" s="91" t="s">
        <v>974</v>
      </c>
      <c r="C85" s="92"/>
      <c r="D85" s="92"/>
      <c r="E85" s="92"/>
      <c r="F85" s="92"/>
      <c r="G85" s="92"/>
      <c r="H85" s="92"/>
      <c r="I85" s="93"/>
      <c r="J85" s="94"/>
      <c r="K85" s="304">
        <v>0.05</v>
      </c>
      <c r="L85" s="859">
        <f>N78*K85</f>
        <v>32658.132336658135</v>
      </c>
      <c r="M85" s="860"/>
      <c r="N85" s="51"/>
    </row>
    <row r="86" spans="1:14" ht="15.75" thickBot="1">
      <c r="B86" s="823" t="s">
        <v>953</v>
      </c>
      <c r="C86" s="824"/>
      <c r="D86" s="824"/>
      <c r="E86" s="824"/>
      <c r="F86" s="824"/>
      <c r="G86" s="824"/>
      <c r="H86" s="824"/>
      <c r="I86" s="824"/>
      <c r="J86" s="824"/>
      <c r="K86" s="824"/>
      <c r="L86" s="824"/>
      <c r="M86" s="825"/>
      <c r="N86" s="52">
        <f>L83+L84+L85</f>
        <v>195948.79401994881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849111.4407531115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1477</v>
      </c>
      <c r="C31" s="81" t="s">
        <v>1478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270">
        <v>2.5</v>
      </c>
      <c r="N36" s="271">
        <f>K36/M36</f>
        <v>22257.679050489503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23065.704659525523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536</v>
      </c>
      <c r="B48" s="43" t="str">
        <f>VLOOKUP(A48,MATERIALES!A4:D373,3,FALSE)</f>
        <v>Material de Sub- Base CBR=30%</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653162.64673316269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130632.52934663254</v>
      </c>
      <c r="M83" s="858"/>
      <c r="N83" s="51"/>
    </row>
    <row r="84" spans="1:14">
      <c r="B84" s="89" t="s">
        <v>973</v>
      </c>
      <c r="C84" s="90"/>
      <c r="D84" s="90"/>
      <c r="E84" s="90"/>
      <c r="F84" s="90"/>
      <c r="G84" s="90"/>
      <c r="H84" s="90"/>
      <c r="I84" s="87"/>
      <c r="J84" s="88"/>
      <c r="K84" s="303">
        <v>0.05</v>
      </c>
      <c r="L84" s="857">
        <f>N78*K84</f>
        <v>32658.132336658135</v>
      </c>
      <c r="M84" s="858"/>
      <c r="N84" s="51"/>
    </row>
    <row r="85" spans="1:14" ht="15.75" thickBot="1">
      <c r="B85" s="91" t="s">
        <v>974</v>
      </c>
      <c r="C85" s="92"/>
      <c r="D85" s="92"/>
      <c r="E85" s="92"/>
      <c r="F85" s="92"/>
      <c r="G85" s="92"/>
      <c r="H85" s="92"/>
      <c r="I85" s="93"/>
      <c r="J85" s="94"/>
      <c r="K85" s="304">
        <v>0.05</v>
      </c>
      <c r="L85" s="859">
        <f>N78*K85</f>
        <v>32658.132336658135</v>
      </c>
      <c r="M85" s="860"/>
      <c r="N85" s="51"/>
    </row>
    <row r="86" spans="1:14" ht="15.75" thickBot="1">
      <c r="B86" s="823" t="s">
        <v>953</v>
      </c>
      <c r="C86" s="824"/>
      <c r="D86" s="824"/>
      <c r="E86" s="824"/>
      <c r="F86" s="824"/>
      <c r="G86" s="824"/>
      <c r="H86" s="824"/>
      <c r="I86" s="824"/>
      <c r="J86" s="824"/>
      <c r="K86" s="824"/>
      <c r="L86" s="824"/>
      <c r="M86" s="825"/>
      <c r="N86" s="52">
        <f>L83+L84+L85</f>
        <v>195948.79401994881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849111.4407531115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1479</v>
      </c>
      <c r="C31" s="81" t="s">
        <v>1480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270">
        <v>2.5</v>
      </c>
      <c r="N36" s="271">
        <f>K36/M36</f>
        <v>22257.679050489503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23065.704659525523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537</v>
      </c>
      <c r="B48" s="43" t="str">
        <f>VLOOKUP(A48,MATERIALES!A4:D373,3,FALSE)</f>
        <v xml:space="preserve">Material de Sub Base CBR=40% </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653162.64673316269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130632.52934663254</v>
      </c>
      <c r="M83" s="858"/>
      <c r="N83" s="51"/>
    </row>
    <row r="84" spans="1:14">
      <c r="B84" s="89" t="s">
        <v>973</v>
      </c>
      <c r="C84" s="90"/>
      <c r="D84" s="90"/>
      <c r="E84" s="90"/>
      <c r="F84" s="90"/>
      <c r="G84" s="90"/>
      <c r="H84" s="90"/>
      <c r="I84" s="87"/>
      <c r="J84" s="88"/>
      <c r="K84" s="303">
        <v>0.05</v>
      </c>
      <c r="L84" s="857">
        <f>N78*K84</f>
        <v>32658.132336658135</v>
      </c>
      <c r="M84" s="858"/>
      <c r="N84" s="51"/>
    </row>
    <row r="85" spans="1:14" ht="15.75" thickBot="1">
      <c r="B85" s="91" t="s">
        <v>974</v>
      </c>
      <c r="C85" s="92"/>
      <c r="D85" s="92"/>
      <c r="E85" s="92"/>
      <c r="F85" s="92"/>
      <c r="G85" s="92"/>
      <c r="H85" s="92"/>
      <c r="I85" s="93"/>
      <c r="J85" s="94"/>
      <c r="K85" s="304">
        <v>0.05</v>
      </c>
      <c r="L85" s="859">
        <f>N78*K85</f>
        <v>32658.132336658135</v>
      </c>
      <c r="M85" s="860"/>
      <c r="N85" s="51"/>
    </row>
    <row r="86" spans="1:14" ht="15.75" thickBot="1">
      <c r="B86" s="823" t="s">
        <v>953</v>
      </c>
      <c r="C86" s="824"/>
      <c r="D86" s="824"/>
      <c r="E86" s="824"/>
      <c r="F86" s="824"/>
      <c r="G86" s="824"/>
      <c r="H86" s="824"/>
      <c r="I86" s="824"/>
      <c r="J86" s="824"/>
      <c r="K86" s="824"/>
      <c r="L86" s="824"/>
      <c r="M86" s="825"/>
      <c r="N86" s="52">
        <f>L83+L84+L85</f>
        <v>195948.79401994881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849111.4407531115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1031</v>
      </c>
      <c r="C31" s="81" t="s">
        <v>1481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629043.1205569983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125808.62411139967</v>
      </c>
      <c r="M83" s="858"/>
      <c r="N83" s="51"/>
    </row>
    <row r="84" spans="1:14">
      <c r="B84" s="89" t="s">
        <v>973</v>
      </c>
      <c r="C84" s="90"/>
      <c r="D84" s="90"/>
      <c r="E84" s="90"/>
      <c r="F84" s="90"/>
      <c r="G84" s="90"/>
      <c r="H84" s="90"/>
      <c r="I84" s="87"/>
      <c r="J84" s="88"/>
      <c r="K84" s="303">
        <v>0.05</v>
      </c>
      <c r="L84" s="857">
        <f>N78*K84</f>
        <v>31452.156027849916</v>
      </c>
      <c r="M84" s="858"/>
      <c r="N84" s="51"/>
    </row>
    <row r="85" spans="1:14" ht="15.75" thickBot="1">
      <c r="B85" s="91" t="s">
        <v>974</v>
      </c>
      <c r="C85" s="92"/>
      <c r="D85" s="92"/>
      <c r="E85" s="92"/>
      <c r="F85" s="92"/>
      <c r="G85" s="92"/>
      <c r="H85" s="92"/>
      <c r="I85" s="93"/>
      <c r="J85" s="94"/>
      <c r="K85" s="304">
        <v>0.05</v>
      </c>
      <c r="L85" s="859">
        <f>N78*K85</f>
        <v>31452.156027849916</v>
      </c>
      <c r="M85" s="860"/>
      <c r="N85" s="51"/>
    </row>
    <row r="86" spans="1:14" ht="15.75" thickBot="1">
      <c r="B86" s="823" t="s">
        <v>953</v>
      </c>
      <c r="C86" s="824"/>
      <c r="D86" s="824"/>
      <c r="E86" s="824"/>
      <c r="F86" s="824"/>
      <c r="G86" s="824"/>
      <c r="H86" s="824"/>
      <c r="I86" s="824"/>
      <c r="J86" s="824"/>
      <c r="K86" s="824"/>
      <c r="L86" s="824"/>
      <c r="M86" s="825"/>
      <c r="N86" s="52">
        <f>L83+L84+L85</f>
        <v>188712.93616709948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817756.05672409781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1032</v>
      </c>
      <c r="C31" s="81" t="s">
        <v>1482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629043.1205569983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125808.62411139967</v>
      </c>
      <c r="M83" s="858"/>
      <c r="N83" s="51"/>
    </row>
    <row r="84" spans="1:14">
      <c r="B84" s="89" t="s">
        <v>973</v>
      </c>
      <c r="C84" s="90"/>
      <c r="D84" s="90"/>
      <c r="E84" s="90"/>
      <c r="F84" s="90"/>
      <c r="G84" s="90"/>
      <c r="H84" s="90"/>
      <c r="I84" s="87"/>
      <c r="J84" s="88"/>
      <c r="K84" s="303">
        <v>0.05</v>
      </c>
      <c r="L84" s="857">
        <f>N78*K84</f>
        <v>31452.156027849916</v>
      </c>
      <c r="M84" s="858"/>
      <c r="N84" s="51"/>
    </row>
    <row r="85" spans="1:14" ht="15.75" thickBot="1">
      <c r="B85" s="91" t="s">
        <v>974</v>
      </c>
      <c r="C85" s="92"/>
      <c r="D85" s="92"/>
      <c r="E85" s="92"/>
      <c r="F85" s="92"/>
      <c r="G85" s="92"/>
      <c r="H85" s="92"/>
      <c r="I85" s="93"/>
      <c r="J85" s="94"/>
      <c r="K85" s="304">
        <v>0.05</v>
      </c>
      <c r="L85" s="859">
        <f>N78*K85</f>
        <v>31452.156027849916</v>
      </c>
      <c r="M85" s="860"/>
      <c r="N85" s="51"/>
    </row>
    <row r="86" spans="1:14" ht="15.75" thickBot="1">
      <c r="B86" s="823" t="s">
        <v>953</v>
      </c>
      <c r="C86" s="824"/>
      <c r="D86" s="824"/>
      <c r="E86" s="824"/>
      <c r="F86" s="824"/>
      <c r="G86" s="824"/>
      <c r="H86" s="824"/>
      <c r="I86" s="824"/>
      <c r="J86" s="824"/>
      <c r="K86" s="824"/>
      <c r="L86" s="824"/>
      <c r="M86" s="825"/>
      <c r="N86" s="52">
        <f>L83+L84+L85</f>
        <v>188712.93616709948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817756.05672409781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1483</v>
      </c>
      <c r="C31" s="81" t="s">
        <v>1484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269</v>
      </c>
      <c r="B37" s="836" t="str">
        <f>VLOOKUP(A37,EQUIPOS!A7:D154,3,FALSE)</f>
        <v>Motoniveladora  potencia 215 HP, ancho de cuchilla 4,27 m, peso 18 ton.</v>
      </c>
      <c r="C37" s="837"/>
      <c r="D37" s="837"/>
      <c r="E37" s="837"/>
      <c r="F37" s="837"/>
      <c r="G37" s="837"/>
      <c r="H37" s="838"/>
      <c r="I37" s="266"/>
      <c r="J37" s="267"/>
      <c r="K37" s="268">
        <f>VLOOKUP(A37,EQUIPOS!A7:D164,4,FALSE)</f>
        <v>229200.69045916491</v>
      </c>
      <c r="L37" s="269"/>
      <c r="M37" s="270">
        <v>45</v>
      </c>
      <c r="N37" s="271">
        <f>K37/M37</f>
        <v>5093.3486768703315</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14509.612209597108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629043.1205569983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125808.62411139967</v>
      </c>
      <c r="M83" s="858"/>
      <c r="N83" s="51"/>
    </row>
    <row r="84" spans="1:14">
      <c r="B84" s="89" t="s">
        <v>973</v>
      </c>
      <c r="C84" s="90"/>
      <c r="D84" s="90"/>
      <c r="E84" s="90"/>
      <c r="F84" s="90"/>
      <c r="G84" s="90"/>
      <c r="H84" s="90"/>
      <c r="I84" s="87"/>
      <c r="J84" s="88"/>
      <c r="K84" s="303">
        <v>0.05</v>
      </c>
      <c r="L84" s="857">
        <f>N78*K84</f>
        <v>31452.156027849916</v>
      </c>
      <c r="M84" s="858"/>
      <c r="N84" s="51"/>
    </row>
    <row r="85" spans="1:14" ht="15.75" thickBot="1">
      <c r="B85" s="91" t="s">
        <v>974</v>
      </c>
      <c r="C85" s="92"/>
      <c r="D85" s="92"/>
      <c r="E85" s="92"/>
      <c r="F85" s="92"/>
      <c r="G85" s="92"/>
      <c r="H85" s="92"/>
      <c r="I85" s="93"/>
      <c r="J85" s="94"/>
      <c r="K85" s="304">
        <v>0.05</v>
      </c>
      <c r="L85" s="859">
        <f>N78*K85</f>
        <v>31452.156027849916</v>
      </c>
      <c r="M85" s="860"/>
      <c r="N85" s="51"/>
    </row>
    <row r="86" spans="1:14" ht="15.75" thickBot="1">
      <c r="B86" s="823" t="s">
        <v>953</v>
      </c>
      <c r="C86" s="824"/>
      <c r="D86" s="824"/>
      <c r="E86" s="824"/>
      <c r="F86" s="824"/>
      <c r="G86" s="824"/>
      <c r="H86" s="824"/>
      <c r="I86" s="824"/>
      <c r="J86" s="824"/>
      <c r="K86" s="824"/>
      <c r="L86" s="824"/>
      <c r="M86" s="825"/>
      <c r="N86" s="52">
        <f>L83+L84+L85</f>
        <v>188712.93616709948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817756.05672409781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1485</v>
      </c>
      <c r="C31" s="81" t="s">
        <v>1486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270">
        <v>2.5</v>
      </c>
      <c r="N36" s="271">
        <f>K36/M36</f>
        <v>22257.679050489503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23065.704659525523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653162.64673316269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130632.52934663254</v>
      </c>
      <c r="M83" s="858"/>
      <c r="N83" s="51"/>
    </row>
    <row r="84" spans="1:14">
      <c r="B84" s="89" t="s">
        <v>973</v>
      </c>
      <c r="C84" s="90"/>
      <c r="D84" s="90"/>
      <c r="E84" s="90"/>
      <c r="F84" s="90"/>
      <c r="G84" s="90"/>
      <c r="H84" s="90"/>
      <c r="I84" s="87"/>
      <c r="J84" s="88"/>
      <c r="K84" s="303">
        <v>0.05</v>
      </c>
      <c r="L84" s="857">
        <f>N78*K84</f>
        <v>32658.132336658135</v>
      </c>
      <c r="M84" s="858"/>
      <c r="N84" s="51"/>
    </row>
    <row r="85" spans="1:14" ht="15.75" thickBot="1">
      <c r="B85" s="91" t="s">
        <v>974</v>
      </c>
      <c r="C85" s="92"/>
      <c r="D85" s="92"/>
      <c r="E85" s="92"/>
      <c r="F85" s="92"/>
      <c r="G85" s="92"/>
      <c r="H85" s="92"/>
      <c r="I85" s="93"/>
      <c r="J85" s="94"/>
      <c r="K85" s="304">
        <v>0.05</v>
      </c>
      <c r="L85" s="859">
        <f>N78*K85</f>
        <v>32658.132336658135</v>
      </c>
      <c r="M85" s="860"/>
      <c r="N85" s="51"/>
    </row>
    <row r="86" spans="1:14" ht="15.75" thickBot="1">
      <c r="B86" s="823" t="s">
        <v>953</v>
      </c>
      <c r="C86" s="824"/>
      <c r="D86" s="824"/>
      <c r="E86" s="824"/>
      <c r="F86" s="824"/>
      <c r="G86" s="824"/>
      <c r="H86" s="824"/>
      <c r="I86" s="824"/>
      <c r="J86" s="824"/>
      <c r="K86" s="824"/>
      <c r="L86" s="824"/>
      <c r="M86" s="825"/>
      <c r="N86" s="52">
        <f>L83+L84+L85</f>
        <v>195948.79401994881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849111.4407531115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1487</v>
      </c>
      <c r="C31" s="81" t="s">
        <v>1488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270">
        <v>2.5</v>
      </c>
      <c r="N36" s="271">
        <f>K36/M36</f>
        <v>22257.679050489503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23065.704659525523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653162.64673316269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130632.52934663254</v>
      </c>
      <c r="M83" s="858"/>
      <c r="N83" s="51"/>
    </row>
    <row r="84" spans="1:14">
      <c r="B84" s="89" t="s">
        <v>973</v>
      </c>
      <c r="C84" s="90"/>
      <c r="D84" s="90"/>
      <c r="E84" s="90"/>
      <c r="F84" s="90"/>
      <c r="G84" s="90"/>
      <c r="H84" s="90"/>
      <c r="I84" s="87"/>
      <c r="J84" s="88"/>
      <c r="K84" s="303">
        <v>0.05</v>
      </c>
      <c r="L84" s="857">
        <f>N78*K84</f>
        <v>32658.132336658135</v>
      </c>
      <c r="M84" s="858"/>
      <c r="N84" s="51"/>
    </row>
    <row r="85" spans="1:14" ht="15.75" thickBot="1">
      <c r="B85" s="91" t="s">
        <v>974</v>
      </c>
      <c r="C85" s="92"/>
      <c r="D85" s="92"/>
      <c r="E85" s="92"/>
      <c r="F85" s="92"/>
      <c r="G85" s="92"/>
      <c r="H85" s="92"/>
      <c r="I85" s="93"/>
      <c r="J85" s="94"/>
      <c r="K85" s="304">
        <v>0.05</v>
      </c>
      <c r="L85" s="859">
        <f>N78*K85</f>
        <v>32658.132336658135</v>
      </c>
      <c r="M85" s="860"/>
      <c r="N85" s="51"/>
    </row>
    <row r="86" spans="1:14" ht="15.75" thickBot="1">
      <c r="B86" s="823" t="s">
        <v>953</v>
      </c>
      <c r="C86" s="824"/>
      <c r="D86" s="824"/>
      <c r="E86" s="824"/>
      <c r="F86" s="824"/>
      <c r="G86" s="824"/>
      <c r="H86" s="824"/>
      <c r="I86" s="824"/>
      <c r="J86" s="824"/>
      <c r="K86" s="824"/>
      <c r="L86" s="824"/>
      <c r="M86" s="825"/>
      <c r="N86" s="52">
        <f>L83+L84+L85</f>
        <v>195948.79401994881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849111.4407531115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1489</v>
      </c>
      <c r="C31" s="81" t="s">
        <v>1490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270">
        <v>2.5</v>
      </c>
      <c r="N36" s="271">
        <f>K36/M36</f>
        <v>22257.679050489503</v>
      </c>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0.05</v>
      </c>
      <c r="N41" s="343">
        <f>N76*M41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23065.704659525523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774</v>
      </c>
      <c r="B49" s="43" t="str">
        <f>VLOOKUP(A49,MATERIALES!A5:D373,3,FALSE)</f>
        <v>Agua</v>
      </c>
      <c r="C49" s="280"/>
      <c r="D49" s="280"/>
      <c r="E49" s="280"/>
      <c r="F49" s="280"/>
      <c r="G49" s="280"/>
      <c r="H49" s="280"/>
      <c r="I49" s="267"/>
      <c r="J49" s="223" t="str">
        <f>VLOOKUP(A49,MATERIALES!A5:D373,2,FALSE)</f>
        <v>lt</v>
      </c>
      <c r="K49" s="281">
        <v>24</v>
      </c>
      <c r="L49" s="266"/>
      <c r="M49" s="401">
        <f>VLOOKUP(A49,MATERIALES!A5:D396,4,FALSE)</f>
        <v>629.42855674362693</v>
      </c>
      <c r="N49" s="271">
        <f>K49*M49</f>
        <v>15106.285361847047</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611592.78679926542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1264</v>
      </c>
      <c r="B59" s="46" t="str">
        <f>VLOOKUP(A59,TRANSPORTE!A5:D104,3,FALSE)</f>
        <v>Transporte de material de subbase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20</v>
      </c>
      <c r="N70" s="394">
        <f>K70/M70</f>
        <v>5334.3121807203988</v>
      </c>
      <c r="O70" s="106"/>
    </row>
    <row r="71" spans="1:15">
      <c r="A71"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298">
        <v>20</v>
      </c>
      <c r="N71" s="394">
        <f>K71/M71</f>
        <v>10826.2</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16160.5121807204</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653162.64673316269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130632.52934663254</v>
      </c>
      <c r="M83" s="858"/>
      <c r="N83" s="51"/>
    </row>
    <row r="84" spans="1:14">
      <c r="B84" s="89" t="s">
        <v>973</v>
      </c>
      <c r="C84" s="90"/>
      <c r="D84" s="90"/>
      <c r="E84" s="90"/>
      <c r="F84" s="90"/>
      <c r="G84" s="90"/>
      <c r="H84" s="90"/>
      <c r="I84" s="87"/>
      <c r="J84" s="88"/>
      <c r="K84" s="303">
        <v>0.05</v>
      </c>
      <c r="L84" s="857">
        <f>N78*K84</f>
        <v>32658.132336658135</v>
      </c>
      <c r="M84" s="858"/>
      <c r="N84" s="51"/>
    </row>
    <row r="85" spans="1:14" ht="15.75" thickBot="1">
      <c r="B85" s="91" t="s">
        <v>974</v>
      </c>
      <c r="C85" s="92"/>
      <c r="D85" s="92"/>
      <c r="E85" s="92"/>
      <c r="F85" s="92"/>
      <c r="G85" s="92"/>
      <c r="H85" s="92"/>
      <c r="I85" s="93"/>
      <c r="J85" s="94"/>
      <c r="K85" s="304">
        <v>0.05</v>
      </c>
      <c r="L85" s="859">
        <f>N78*K85</f>
        <v>32658.132336658135</v>
      </c>
      <c r="M85" s="860"/>
      <c r="N85" s="51"/>
    </row>
    <row r="86" spans="1:14" ht="15.75" thickBot="1">
      <c r="B86" s="823" t="s">
        <v>953</v>
      </c>
      <c r="C86" s="824"/>
      <c r="D86" s="824"/>
      <c r="E86" s="824"/>
      <c r="F86" s="824"/>
      <c r="G86" s="824"/>
      <c r="H86" s="824"/>
      <c r="I86" s="824"/>
      <c r="J86" s="824"/>
      <c r="K86" s="824"/>
      <c r="L86" s="824"/>
      <c r="M86" s="825"/>
      <c r="N86" s="52">
        <f>L83+L84+L85</f>
        <v>195948.79401994881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849111.4407531115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1033</v>
      </c>
      <c r="C31" s="81" t="s">
        <v>1491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30</v>
      </c>
      <c r="N36" s="271">
        <f>K36/M36</f>
        <v>9550.0287691318699</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30</v>
      </c>
      <c r="N37" s="271">
        <f>K37/M37</f>
        <v>8595.0258922186822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30</v>
      </c>
      <c r="N38" s="271">
        <f>K38/M38</f>
        <v>6049.4848238641225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8.9561768172669982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24203.495662031939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1.25</v>
      </c>
      <c r="L48" s="266"/>
      <c r="M48" s="401">
        <f>VLOOKUP(A48,MATERIALES!A4:D395,4,FALSE)</f>
        <v>458835.77033647569</v>
      </c>
      <c r="N48" s="271">
        <f>K48*M48</f>
        <v>573544.71292059461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573544.71292059461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27">
        <f>VLOOKUP(A59,TRANSPORTE!A5:D123,4,FALSE)</f>
        <v>1802.8023797317558</v>
      </c>
      <c r="M59" s="828"/>
      <c r="N59" s="286">
        <f>K59*L59</f>
        <v>2253.5029746646946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600897.32923901791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120179.46584780359</v>
      </c>
      <c r="M83" s="858"/>
      <c r="N83" s="51"/>
    </row>
    <row r="84" spans="1:14">
      <c r="B84" s="89" t="s">
        <v>973</v>
      </c>
      <c r="C84" s="90"/>
      <c r="D84" s="90"/>
      <c r="E84" s="90"/>
      <c r="F84" s="90"/>
      <c r="G84" s="90"/>
      <c r="H84" s="90"/>
      <c r="I84" s="87"/>
      <c r="J84" s="88"/>
      <c r="K84" s="303">
        <v>0.05</v>
      </c>
      <c r="L84" s="857">
        <f>N78*K84</f>
        <v>30044.866461950896</v>
      </c>
      <c r="M84" s="858"/>
      <c r="N84" s="51"/>
    </row>
    <row r="85" spans="1:14" ht="15.75" thickBot="1">
      <c r="B85" s="91" t="s">
        <v>974</v>
      </c>
      <c r="C85" s="92"/>
      <c r="D85" s="92"/>
      <c r="E85" s="92"/>
      <c r="F85" s="92"/>
      <c r="G85" s="92"/>
      <c r="H85" s="92"/>
      <c r="I85" s="93"/>
      <c r="J85" s="94"/>
      <c r="K85" s="304">
        <v>0.05</v>
      </c>
      <c r="L85" s="859">
        <f>N78*K85</f>
        <v>30044.866461950896</v>
      </c>
      <c r="M85" s="860"/>
      <c r="N85" s="51"/>
    </row>
    <row r="86" spans="1:14" ht="15.75" thickBot="1">
      <c r="B86" s="823" t="s">
        <v>953</v>
      </c>
      <c r="C86" s="824"/>
      <c r="D86" s="824"/>
      <c r="E86" s="824"/>
      <c r="F86" s="824"/>
      <c r="G86" s="824"/>
      <c r="H86" s="824"/>
      <c r="I86" s="824"/>
      <c r="J86" s="824"/>
      <c r="K86" s="824"/>
      <c r="L86" s="824"/>
      <c r="M86" s="825"/>
      <c r="N86" s="52">
        <f>L83+L84+L85</f>
        <v>180269.19877170539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781166.5280107233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1034</v>
      </c>
      <c r="C31" s="81" t="s">
        <v>1492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30</v>
      </c>
      <c r="N36" s="271">
        <f>K36/M36</f>
        <v>9550.0287691318699</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30</v>
      </c>
      <c r="N37" s="271">
        <f>K37/M37</f>
        <v>8595.0258922186822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30</v>
      </c>
      <c r="N38" s="271">
        <f>K38/M38</f>
        <v>6049.4848238641225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8.9561768172669982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24203.495662031939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458835.77033647569</v>
      </c>
      <c r="N48" s="271">
        <f>K48*M48</f>
        <v>573544.71292059461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573544.71292059461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27">
        <f>VLOOKUP(A59,TRANSPORTE!A5:D123,4,FALSE)</f>
        <v>1802.8023797317558</v>
      </c>
      <c r="M59" s="828"/>
      <c r="N59" s="286">
        <f>K59*L59</f>
        <v>2253.5029746646946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600897.32923901791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120179.46584780359</v>
      </c>
      <c r="M83" s="858"/>
      <c r="N83" s="51"/>
    </row>
    <row r="84" spans="1:14">
      <c r="B84" s="89" t="s">
        <v>973</v>
      </c>
      <c r="C84" s="90"/>
      <c r="D84" s="90"/>
      <c r="E84" s="90"/>
      <c r="F84" s="90"/>
      <c r="G84" s="90"/>
      <c r="H84" s="90"/>
      <c r="I84" s="87"/>
      <c r="J84" s="88"/>
      <c r="K84" s="303">
        <v>0.05</v>
      </c>
      <c r="L84" s="857">
        <f>N78*K84</f>
        <v>30044.866461950896</v>
      </c>
      <c r="M84" s="858"/>
      <c r="N84" s="51"/>
    </row>
    <row r="85" spans="1:14" ht="15.75" thickBot="1">
      <c r="B85" s="91" t="s">
        <v>974</v>
      </c>
      <c r="C85" s="92"/>
      <c r="D85" s="92"/>
      <c r="E85" s="92"/>
      <c r="F85" s="92"/>
      <c r="G85" s="92"/>
      <c r="H85" s="92"/>
      <c r="I85" s="93"/>
      <c r="J85" s="94"/>
      <c r="K85" s="304">
        <v>0.05</v>
      </c>
      <c r="L85" s="859">
        <f>N78*K85</f>
        <v>30044.866461950896</v>
      </c>
      <c r="M85" s="860"/>
      <c r="N85" s="51"/>
    </row>
    <row r="86" spans="1:14" ht="15.75" thickBot="1">
      <c r="B86" s="823" t="s">
        <v>953</v>
      </c>
      <c r="C86" s="824"/>
      <c r="D86" s="824"/>
      <c r="E86" s="824"/>
      <c r="F86" s="824"/>
      <c r="G86" s="824"/>
      <c r="H86" s="824"/>
      <c r="I86" s="824"/>
      <c r="J86" s="824"/>
      <c r="K86" s="824"/>
      <c r="L86" s="824"/>
      <c r="M86" s="825"/>
      <c r="N86" s="52">
        <f>L83+L84+L85</f>
        <v>180269.19877170539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781166.5280107233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1035</v>
      </c>
      <c r="C31" s="81" t="s">
        <v>1493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30</v>
      </c>
      <c r="N36" s="271">
        <f>K36/M36</f>
        <v>9550.0287691318699</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30</v>
      </c>
      <c r="N37" s="271">
        <f>K37/M37</f>
        <v>8595.0258922186822</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30</v>
      </c>
      <c r="N38" s="271">
        <f>K38/M38</f>
        <v>6049.4848238641225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8.9561768172669982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24203.495662031939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529</v>
      </c>
      <c r="B48" s="43" t="str">
        <f>VLOOKUP(A48,MATERIALES!A4:D373,3,FALSE)</f>
        <v>Material de base (gradación 3)</v>
      </c>
      <c r="C48" s="280"/>
      <c r="D48" s="280"/>
      <c r="E48" s="280"/>
      <c r="F48" s="280"/>
      <c r="G48" s="280"/>
      <c r="H48" s="280"/>
      <c r="I48" s="267"/>
      <c r="J48" s="223" t="str">
        <f>VLOOKUP(A48,MATERIALES!A4:D373,2,FALSE)</f>
        <v>m3</v>
      </c>
      <c r="K48" s="281">
        <v>1.25</v>
      </c>
      <c r="L48" s="266"/>
      <c r="M48" s="401">
        <f>VLOOKUP(A48,MATERIALES!A4:D395,4,FALSE)</f>
        <v>458835.77033647569</v>
      </c>
      <c r="N48" s="271">
        <f>K48*M48</f>
        <v>573544.71292059461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573544.71292059461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1.25</v>
      </c>
      <c r="J59" s="285">
        <v>1</v>
      </c>
      <c r="K59" s="278">
        <f>I59*J59</f>
        <v>1.25</v>
      </c>
      <c r="L59" s="827">
        <f>VLOOKUP(A59,TRANSPORTE!A5:D123,4,FALSE)</f>
        <v>1802.8023797317558</v>
      </c>
      <c r="M59" s="828"/>
      <c r="N59" s="286">
        <f>K59*L59</f>
        <v>2253.5029746646946</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2253.5029746646946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240</v>
      </c>
      <c r="N70" s="394">
        <f>K70/M70</f>
        <v>444.52601506003327</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240</v>
      </c>
      <c r="N71" s="394">
        <f>K71/M71</f>
        <v>451.09166666666664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895.61768172669986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600897.32923901791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120179.46584780359</v>
      </c>
      <c r="M83" s="858"/>
      <c r="N83" s="51"/>
    </row>
    <row r="84" spans="1:14">
      <c r="B84" s="89" t="s">
        <v>973</v>
      </c>
      <c r="C84" s="90"/>
      <c r="D84" s="90"/>
      <c r="E84" s="90"/>
      <c r="F84" s="90"/>
      <c r="G84" s="90"/>
      <c r="H84" s="90"/>
      <c r="I84" s="87"/>
      <c r="J84" s="88"/>
      <c r="K84" s="303">
        <v>0.05</v>
      </c>
      <c r="L84" s="857">
        <f>N78*K84</f>
        <v>30044.866461950896</v>
      </c>
      <c r="M84" s="858"/>
      <c r="N84" s="51"/>
    </row>
    <row r="85" spans="1:14" ht="15.75" thickBot="1">
      <c r="B85" s="91" t="s">
        <v>974</v>
      </c>
      <c r="C85" s="92"/>
      <c r="D85" s="92"/>
      <c r="E85" s="92"/>
      <c r="F85" s="92"/>
      <c r="G85" s="92"/>
      <c r="H85" s="92"/>
      <c r="I85" s="93"/>
      <c r="J85" s="94"/>
      <c r="K85" s="304">
        <v>0.05</v>
      </c>
      <c r="L85" s="859">
        <f>N78*K85</f>
        <v>30044.866461950896</v>
      </c>
      <c r="M85" s="860"/>
      <c r="N85" s="51"/>
    </row>
    <row r="86" spans="1:14" ht="15.75" thickBot="1">
      <c r="B86" s="823" t="s">
        <v>953</v>
      </c>
      <c r="C86" s="824"/>
      <c r="D86" s="824"/>
      <c r="E86" s="824"/>
      <c r="F86" s="824"/>
      <c r="G86" s="824"/>
      <c r="H86" s="824"/>
      <c r="I86" s="824"/>
      <c r="J86" s="824"/>
      <c r="K86" s="824"/>
      <c r="L86" s="824"/>
      <c r="M86" s="825"/>
      <c r="N86" s="52">
        <f>L83+L84+L85</f>
        <v>180269.19877170539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781166.5280107233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1494</v>
      </c>
      <c r="C31" s="81" t="s">
        <v>2021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612.27124477049415</v>
      </c>
      <c r="N49" s="271">
        <f>K49*M49</f>
        <v>55104.412029344472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651590.91346676287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669677.91580910445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133935.58316182089</v>
      </c>
      <c r="M83" s="858"/>
      <c r="N83" s="51"/>
    </row>
    <row r="84" spans="1:14">
      <c r="B84" s="89" t="s">
        <v>973</v>
      </c>
      <c r="C84" s="90"/>
      <c r="D84" s="90"/>
      <c r="E84" s="90"/>
      <c r="F84" s="90"/>
      <c r="G84" s="90"/>
      <c r="H84" s="90"/>
      <c r="I84" s="87"/>
      <c r="J84" s="88"/>
      <c r="K84" s="303">
        <v>0.05</v>
      </c>
      <c r="L84" s="857">
        <f>N78*K84</f>
        <v>33483.895790455223</v>
      </c>
      <c r="M84" s="858"/>
      <c r="N84" s="51"/>
    </row>
    <row r="85" spans="1:14" ht="15.75" thickBot="1">
      <c r="B85" s="91" t="s">
        <v>974</v>
      </c>
      <c r="C85" s="92"/>
      <c r="D85" s="92"/>
      <c r="E85" s="92"/>
      <c r="F85" s="92"/>
      <c r="G85" s="92"/>
      <c r="H85" s="92"/>
      <c r="I85" s="93"/>
      <c r="J85" s="94"/>
      <c r="K85" s="304">
        <v>0.05</v>
      </c>
      <c r="L85" s="859">
        <f>N78*K85</f>
        <v>33483.895790455223</v>
      </c>
      <c r="M85" s="860"/>
      <c r="N85" s="51"/>
    </row>
    <row r="86" spans="1:14" ht="15.75" thickBot="1">
      <c r="B86" s="823" t="s">
        <v>953</v>
      </c>
      <c r="C86" s="824"/>
      <c r="D86" s="824"/>
      <c r="E86" s="824"/>
      <c r="F86" s="824"/>
      <c r="G86" s="824"/>
      <c r="H86" s="824"/>
      <c r="I86" s="824"/>
      <c r="J86" s="824"/>
      <c r="K86" s="824"/>
      <c r="L86" s="824"/>
      <c r="M86" s="825"/>
      <c r="N86" s="52">
        <f>L83+L84+L85</f>
        <v>200903.37474273134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870581.29055183579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1495</v>
      </c>
      <c r="C31" s="81" t="s">
        <v>2022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612.27124477049415</v>
      </c>
      <c r="N49" s="271">
        <f>K49*M49</f>
        <v>55104.412029344472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651590.91346676287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669677.91580910445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133935.58316182089</v>
      </c>
      <c r="M83" s="858"/>
      <c r="N83" s="51"/>
    </row>
    <row r="84" spans="1:14">
      <c r="B84" s="89" t="s">
        <v>973</v>
      </c>
      <c r="C84" s="90"/>
      <c r="D84" s="90"/>
      <c r="E84" s="90"/>
      <c r="F84" s="90"/>
      <c r="G84" s="90"/>
      <c r="H84" s="90"/>
      <c r="I84" s="87"/>
      <c r="J84" s="88"/>
      <c r="K84" s="303">
        <v>0.05</v>
      </c>
      <c r="L84" s="857">
        <f>N78*K84</f>
        <v>33483.895790455223</v>
      </c>
      <c r="M84" s="858"/>
      <c r="N84" s="51"/>
    </row>
    <row r="85" spans="1:14" ht="15.75" thickBot="1">
      <c r="B85" s="91" t="s">
        <v>974</v>
      </c>
      <c r="C85" s="92"/>
      <c r="D85" s="92"/>
      <c r="E85" s="92"/>
      <c r="F85" s="92"/>
      <c r="G85" s="92"/>
      <c r="H85" s="92"/>
      <c r="I85" s="93"/>
      <c r="J85" s="94"/>
      <c r="K85" s="304">
        <v>0.05</v>
      </c>
      <c r="L85" s="859">
        <f>N78*K85</f>
        <v>33483.895790455223</v>
      </c>
      <c r="M85" s="860"/>
      <c r="N85" s="51"/>
    </row>
    <row r="86" spans="1:14" ht="15.75" thickBot="1">
      <c r="B86" s="823" t="s">
        <v>953</v>
      </c>
      <c r="C86" s="824"/>
      <c r="D86" s="824"/>
      <c r="E86" s="824"/>
      <c r="F86" s="824"/>
      <c r="G86" s="824"/>
      <c r="H86" s="824"/>
      <c r="I86" s="824"/>
      <c r="J86" s="824"/>
      <c r="K86" s="824"/>
      <c r="L86" s="824"/>
      <c r="M86" s="825"/>
      <c r="N86" s="52">
        <f>L83+L84+L85</f>
        <v>200903.37474273134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870581.29055183579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1496</v>
      </c>
      <c r="C31" s="81" t="s">
        <v>1497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612.27124477049415</v>
      </c>
      <c r="N49" s="271">
        <f>K49*M49</f>
        <v>55104.412029344472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651590.91346676287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669677.91580910445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133935.58316182089</v>
      </c>
      <c r="M83" s="858"/>
      <c r="N83" s="51"/>
    </row>
    <row r="84" spans="1:14">
      <c r="B84" s="89" t="s">
        <v>973</v>
      </c>
      <c r="C84" s="90"/>
      <c r="D84" s="90"/>
      <c r="E84" s="90"/>
      <c r="F84" s="90"/>
      <c r="G84" s="90"/>
      <c r="H84" s="90"/>
      <c r="I84" s="87"/>
      <c r="J84" s="88"/>
      <c r="K84" s="303">
        <v>0.05</v>
      </c>
      <c r="L84" s="857">
        <f>N78*K84</f>
        <v>33483.895790455223</v>
      </c>
      <c r="M84" s="858"/>
      <c r="N84" s="51"/>
    </row>
    <row r="85" spans="1:14" ht="15.75" thickBot="1">
      <c r="B85" s="91" t="s">
        <v>974</v>
      </c>
      <c r="C85" s="92"/>
      <c r="D85" s="92"/>
      <c r="E85" s="92"/>
      <c r="F85" s="92"/>
      <c r="G85" s="92"/>
      <c r="H85" s="92"/>
      <c r="I85" s="93"/>
      <c r="J85" s="94"/>
      <c r="K85" s="304">
        <v>0.05</v>
      </c>
      <c r="L85" s="859">
        <f>N78*K85</f>
        <v>33483.895790455223</v>
      </c>
      <c r="M85" s="860"/>
      <c r="N85" s="51"/>
    </row>
    <row r="86" spans="1:14" ht="15.75" thickBot="1">
      <c r="B86" s="823" t="s">
        <v>953</v>
      </c>
      <c r="C86" s="824"/>
      <c r="D86" s="824"/>
      <c r="E86" s="824"/>
      <c r="F86" s="824"/>
      <c r="G86" s="824"/>
      <c r="H86" s="824"/>
      <c r="I86" s="824"/>
      <c r="J86" s="824"/>
      <c r="K86" s="824"/>
      <c r="L86" s="824"/>
      <c r="M86" s="825"/>
      <c r="N86" s="52">
        <f>L83+L84+L85</f>
        <v>200903.37474273134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870581.29055183579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1498</v>
      </c>
      <c r="C31" s="81" t="s">
        <v>1499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612.27124477049415</v>
      </c>
      <c r="N49" s="271">
        <f>K49*M49</f>
        <v>55104.412029344472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651590.91346676287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669677.91580910445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133935.58316182089</v>
      </c>
      <c r="M83" s="858"/>
      <c r="N83" s="51"/>
    </row>
    <row r="84" spans="1:14">
      <c r="B84" s="89" t="s">
        <v>973</v>
      </c>
      <c r="C84" s="90"/>
      <c r="D84" s="90"/>
      <c r="E84" s="90"/>
      <c r="F84" s="90"/>
      <c r="G84" s="90"/>
      <c r="H84" s="90"/>
      <c r="I84" s="87"/>
      <c r="J84" s="88"/>
      <c r="K84" s="303">
        <v>0.05</v>
      </c>
      <c r="L84" s="857">
        <f>N78*K84</f>
        <v>33483.895790455223</v>
      </c>
      <c r="M84" s="858"/>
      <c r="N84" s="51"/>
    </row>
    <row r="85" spans="1:14" ht="15.75" thickBot="1">
      <c r="B85" s="91" t="s">
        <v>974</v>
      </c>
      <c r="C85" s="92"/>
      <c r="D85" s="92"/>
      <c r="E85" s="92"/>
      <c r="F85" s="92"/>
      <c r="G85" s="92"/>
      <c r="H85" s="92"/>
      <c r="I85" s="93"/>
      <c r="J85" s="94"/>
      <c r="K85" s="304">
        <v>0.05</v>
      </c>
      <c r="L85" s="859">
        <f>N78*K85</f>
        <v>33483.895790455223</v>
      </c>
      <c r="M85" s="860"/>
      <c r="N85" s="51"/>
    </row>
    <row r="86" spans="1:14" ht="15.75" thickBot="1">
      <c r="B86" s="823" t="s">
        <v>953</v>
      </c>
      <c r="C86" s="824"/>
      <c r="D86" s="824"/>
      <c r="E86" s="824"/>
      <c r="F86" s="824"/>
      <c r="G86" s="824"/>
      <c r="H86" s="824"/>
      <c r="I86" s="824"/>
      <c r="J86" s="824"/>
      <c r="K86" s="824"/>
      <c r="L86" s="824"/>
      <c r="M86" s="825"/>
      <c r="N86" s="52">
        <f>L83+L84+L85</f>
        <v>200903.37474273134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870581.29055183579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1500</v>
      </c>
      <c r="C31" s="81" t="s">
        <v>1501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596486.5014374184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614573.50377975998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122914.700755952</v>
      </c>
      <c r="M83" s="858"/>
      <c r="N83" s="51"/>
    </row>
    <row r="84" spans="1:14">
      <c r="B84" s="89" t="s">
        <v>973</v>
      </c>
      <c r="C84" s="90"/>
      <c r="D84" s="90"/>
      <c r="E84" s="90"/>
      <c r="F84" s="90"/>
      <c r="G84" s="90"/>
      <c r="H84" s="90"/>
      <c r="I84" s="87"/>
      <c r="J84" s="88"/>
      <c r="K84" s="303">
        <v>0.05</v>
      </c>
      <c r="L84" s="857">
        <f>N78*K84</f>
        <v>30728.675188988</v>
      </c>
      <c r="M84" s="858"/>
      <c r="N84" s="51"/>
    </row>
    <row r="85" spans="1:14" ht="15.75" thickBot="1">
      <c r="B85" s="91" t="s">
        <v>974</v>
      </c>
      <c r="C85" s="92"/>
      <c r="D85" s="92"/>
      <c r="E85" s="92"/>
      <c r="F85" s="92"/>
      <c r="G85" s="92"/>
      <c r="H85" s="92"/>
      <c r="I85" s="93"/>
      <c r="J85" s="94"/>
      <c r="K85" s="304">
        <v>0.05</v>
      </c>
      <c r="L85" s="859">
        <f>N78*K85</f>
        <v>30728.675188988</v>
      </c>
      <c r="M85" s="860"/>
      <c r="N85" s="51"/>
    </row>
    <row r="86" spans="1:14" ht="15.75" thickBot="1">
      <c r="B86" s="823" t="s">
        <v>953</v>
      </c>
      <c r="C86" s="824"/>
      <c r="D86" s="824"/>
      <c r="E86" s="824"/>
      <c r="F86" s="824"/>
      <c r="G86" s="824"/>
      <c r="H86" s="824"/>
      <c r="I86" s="824"/>
      <c r="J86" s="824"/>
      <c r="K86" s="824"/>
      <c r="L86" s="824"/>
      <c r="M86" s="825"/>
      <c r="N86" s="52">
        <f>L83+L84+L85</f>
        <v>184372.05113392801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798945.55491368799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1502</v>
      </c>
      <c r="C31" s="81" t="s">
        <v>1503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596486.5014374184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614573.50377975998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122914.700755952</v>
      </c>
      <c r="M83" s="858"/>
      <c r="N83" s="51"/>
    </row>
    <row r="84" spans="1:14">
      <c r="B84" s="89" t="s">
        <v>973</v>
      </c>
      <c r="C84" s="90"/>
      <c r="D84" s="90"/>
      <c r="E84" s="90"/>
      <c r="F84" s="90"/>
      <c r="G84" s="90"/>
      <c r="H84" s="90"/>
      <c r="I84" s="87"/>
      <c r="J84" s="88"/>
      <c r="K84" s="303">
        <v>0.05</v>
      </c>
      <c r="L84" s="857">
        <f>N78*K84</f>
        <v>30728.675188988</v>
      </c>
      <c r="M84" s="858"/>
      <c r="N84" s="51"/>
    </row>
    <row r="85" spans="1:14" ht="15.75" thickBot="1">
      <c r="B85" s="91" t="s">
        <v>974</v>
      </c>
      <c r="C85" s="92"/>
      <c r="D85" s="92"/>
      <c r="E85" s="92"/>
      <c r="F85" s="92"/>
      <c r="G85" s="92"/>
      <c r="H85" s="92"/>
      <c r="I85" s="93"/>
      <c r="J85" s="94"/>
      <c r="K85" s="304">
        <v>0.05</v>
      </c>
      <c r="L85" s="859">
        <f>N78*K85</f>
        <v>30728.675188988</v>
      </c>
      <c r="M85" s="860"/>
      <c r="N85" s="51"/>
    </row>
    <row r="86" spans="1:14" ht="15.75" thickBot="1">
      <c r="B86" s="823" t="s">
        <v>953</v>
      </c>
      <c r="C86" s="824"/>
      <c r="D86" s="824"/>
      <c r="E86" s="824"/>
      <c r="F86" s="824"/>
      <c r="G86" s="824"/>
      <c r="H86" s="824"/>
      <c r="I86" s="824"/>
      <c r="J86" s="824"/>
      <c r="K86" s="824"/>
      <c r="L86" s="824"/>
      <c r="M86" s="825"/>
      <c r="N86" s="52">
        <f>L83+L84+L85</f>
        <v>184372.05113392801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798945.55491368799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1504</v>
      </c>
      <c r="C31" s="81" t="s">
        <v>1505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525</v>
      </c>
      <c r="B48" s="43" t="str">
        <f>VLOOKUP(A48,MATERIALES!A4:D373,3,FALSE)</f>
        <v>Material de base (gradación 1)</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596486.5014374184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614573.50377975998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122914.700755952</v>
      </c>
      <c r="M83" s="858"/>
      <c r="N83" s="51"/>
    </row>
    <row r="84" spans="1:14">
      <c r="B84" s="89" t="s">
        <v>973</v>
      </c>
      <c r="C84" s="90"/>
      <c r="D84" s="90"/>
      <c r="E84" s="90"/>
      <c r="F84" s="90"/>
      <c r="G84" s="90"/>
      <c r="H84" s="90"/>
      <c r="I84" s="87"/>
      <c r="J84" s="88"/>
      <c r="K84" s="303">
        <v>0.05</v>
      </c>
      <c r="L84" s="857">
        <f>N78*K84</f>
        <v>30728.675188988</v>
      </c>
      <c r="M84" s="858"/>
      <c r="N84" s="51"/>
    </row>
    <row r="85" spans="1:14" ht="15.75" thickBot="1">
      <c r="B85" s="91" t="s">
        <v>974</v>
      </c>
      <c r="C85" s="92"/>
      <c r="D85" s="92"/>
      <c r="E85" s="92"/>
      <c r="F85" s="92"/>
      <c r="G85" s="92"/>
      <c r="H85" s="92"/>
      <c r="I85" s="93"/>
      <c r="J85" s="94"/>
      <c r="K85" s="304">
        <v>0.05</v>
      </c>
      <c r="L85" s="859">
        <f>N78*K85</f>
        <v>30728.675188988</v>
      </c>
      <c r="M85" s="860"/>
      <c r="N85" s="51"/>
    </row>
    <row r="86" spans="1:14" ht="15.75" thickBot="1">
      <c r="B86" s="823" t="s">
        <v>953</v>
      </c>
      <c r="C86" s="824"/>
      <c r="D86" s="824"/>
      <c r="E86" s="824"/>
      <c r="F86" s="824"/>
      <c r="G86" s="824"/>
      <c r="H86" s="824"/>
      <c r="I86" s="824"/>
      <c r="J86" s="824"/>
      <c r="K86" s="824"/>
      <c r="L86" s="824"/>
      <c r="M86" s="825"/>
      <c r="N86" s="52">
        <f>L83+L84+L85</f>
        <v>184372.05113392801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798945.55491368799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1506</v>
      </c>
      <c r="C31" s="81" t="s">
        <v>1507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596486.5014374184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614573.50377975998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122914.700755952</v>
      </c>
      <c r="M83" s="858"/>
      <c r="N83" s="51"/>
    </row>
    <row r="84" spans="1:14">
      <c r="B84" s="89" t="s">
        <v>973</v>
      </c>
      <c r="C84" s="90"/>
      <c r="D84" s="90"/>
      <c r="E84" s="90"/>
      <c r="F84" s="90"/>
      <c r="G84" s="90"/>
      <c r="H84" s="90"/>
      <c r="I84" s="87"/>
      <c r="J84" s="88"/>
      <c r="K84" s="303">
        <v>0.05</v>
      </c>
      <c r="L84" s="857">
        <f>N78*K84</f>
        <v>30728.675188988</v>
      </c>
      <c r="M84" s="858"/>
      <c r="N84" s="51"/>
    </row>
    <row r="85" spans="1:14" ht="15.75" thickBot="1">
      <c r="B85" s="91" t="s">
        <v>974</v>
      </c>
      <c r="C85" s="92"/>
      <c r="D85" s="92"/>
      <c r="E85" s="92"/>
      <c r="F85" s="92"/>
      <c r="G85" s="92"/>
      <c r="H85" s="92"/>
      <c r="I85" s="93"/>
      <c r="J85" s="94"/>
      <c r="K85" s="304">
        <v>0.05</v>
      </c>
      <c r="L85" s="859">
        <f>N78*K85</f>
        <v>30728.675188988</v>
      </c>
      <c r="M85" s="860"/>
      <c r="N85" s="51"/>
    </row>
    <row r="86" spans="1:14" ht="15.75" thickBot="1">
      <c r="B86" s="823" t="s">
        <v>953</v>
      </c>
      <c r="C86" s="824"/>
      <c r="D86" s="824"/>
      <c r="E86" s="824"/>
      <c r="F86" s="824"/>
      <c r="G86" s="824"/>
      <c r="H86" s="824"/>
      <c r="I86" s="824"/>
      <c r="J86" s="824"/>
      <c r="K86" s="824"/>
      <c r="L86" s="824"/>
      <c r="M86" s="825"/>
      <c r="N86" s="52">
        <f>L83+L84+L85</f>
        <v>184372.05113392801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798945.55491368799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1508</v>
      </c>
      <c r="C31" s="81" t="s">
        <v>1509</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612.27124477049415</v>
      </c>
      <c r="N48" s="271">
        <f>K48*M48</f>
        <v>612.27124477049415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612.27124477049415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612.27124477049415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122.45424895409883</v>
      </c>
      <c r="M83" s="858"/>
      <c r="N83" s="51"/>
    </row>
    <row r="84" spans="1:14">
      <c r="B84" s="89" t="s">
        <v>973</v>
      </c>
      <c r="C84" s="90"/>
      <c r="D84" s="90"/>
      <c r="E84" s="90"/>
      <c r="F84" s="90"/>
      <c r="G84" s="90"/>
      <c r="H84" s="90"/>
      <c r="I84" s="87"/>
      <c r="J84" s="88"/>
      <c r="K84" s="303">
        <v>0.05</v>
      </c>
      <c r="L84" s="857">
        <f>N78*K84</f>
        <v>30.613562238524707</v>
      </c>
      <c r="M84" s="858"/>
      <c r="N84" s="51"/>
    </row>
    <row r="85" spans="1:14" ht="15.75" thickBot="1">
      <c r="B85" s="91" t="s">
        <v>974</v>
      </c>
      <c r="C85" s="92"/>
      <c r="D85" s="92"/>
      <c r="E85" s="92"/>
      <c r="F85" s="92"/>
      <c r="G85" s="92"/>
      <c r="H85" s="92"/>
      <c r="I85" s="93"/>
      <c r="J85" s="94"/>
      <c r="K85" s="304">
        <v>0.05</v>
      </c>
      <c r="L85" s="859">
        <f>N78*K85</f>
        <v>30.613562238524707</v>
      </c>
      <c r="M85" s="860"/>
      <c r="N85" s="51"/>
    </row>
    <row r="86" spans="1:14" ht="15.75" thickBot="1">
      <c r="B86" s="823" t="s">
        <v>953</v>
      </c>
      <c r="C86" s="824"/>
      <c r="D86" s="824"/>
      <c r="E86" s="824"/>
      <c r="F86" s="824"/>
      <c r="G86" s="824"/>
      <c r="H86" s="824"/>
      <c r="I86" s="824"/>
      <c r="J86" s="824"/>
      <c r="K86" s="824"/>
      <c r="L86" s="824"/>
      <c r="M86" s="825"/>
      <c r="N86" s="52">
        <f>L83+L84+L85</f>
        <v>183.68137343114824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795.95261820164239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1510</v>
      </c>
      <c r="C31" s="81" t="s">
        <v>1511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612.27124477049415</v>
      </c>
      <c r="N49" s="271">
        <f>K49*M49</f>
        <v>55104.412029344472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651590.91346676287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669677.91580910445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133935.58316182089</v>
      </c>
      <c r="M83" s="858"/>
      <c r="N83" s="51"/>
    </row>
    <row r="84" spans="1:14">
      <c r="B84" s="89" t="s">
        <v>973</v>
      </c>
      <c r="C84" s="90"/>
      <c r="D84" s="90"/>
      <c r="E84" s="90"/>
      <c r="F84" s="90"/>
      <c r="G84" s="90"/>
      <c r="H84" s="90"/>
      <c r="I84" s="87"/>
      <c r="J84" s="88"/>
      <c r="K84" s="303">
        <v>0.05</v>
      </c>
      <c r="L84" s="857">
        <f>N78*K84</f>
        <v>33483.895790455223</v>
      </c>
      <c r="M84" s="858"/>
      <c r="N84" s="51"/>
    </row>
    <row r="85" spans="1:14" ht="15.75" thickBot="1">
      <c r="B85" s="91" t="s">
        <v>974</v>
      </c>
      <c r="C85" s="92"/>
      <c r="D85" s="92"/>
      <c r="E85" s="92"/>
      <c r="F85" s="92"/>
      <c r="G85" s="92"/>
      <c r="H85" s="92"/>
      <c r="I85" s="93"/>
      <c r="J85" s="94"/>
      <c r="K85" s="304">
        <v>0.05</v>
      </c>
      <c r="L85" s="859">
        <f>N78*K85</f>
        <v>33483.895790455223</v>
      </c>
      <c r="M85" s="860"/>
      <c r="N85" s="51"/>
    </row>
    <row r="86" spans="1:14" ht="15.75" thickBot="1">
      <c r="B86" s="823" t="s">
        <v>953</v>
      </c>
      <c r="C86" s="824"/>
      <c r="D86" s="824"/>
      <c r="E86" s="824"/>
      <c r="F86" s="824"/>
      <c r="G86" s="824"/>
      <c r="H86" s="824"/>
      <c r="I86" s="824"/>
      <c r="J86" s="824"/>
      <c r="K86" s="824"/>
      <c r="L86" s="824"/>
      <c r="M86" s="825"/>
      <c r="N86" s="52">
        <f>L83+L84+L85</f>
        <v>200903.37474273134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870581.29055183579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1512</v>
      </c>
      <c r="C31" s="81" t="s">
        <v>1513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A49" t="s">
        <v>804</v>
      </c>
      <c r="B49" s="43" t="str">
        <f>VLOOKUP(A49,MATERIALES!A5:D373,3,FALSE)</f>
        <v>Cemento gris</v>
      </c>
      <c r="C49" s="280"/>
      <c r="D49" s="280"/>
      <c r="E49" s="280"/>
      <c r="F49" s="280"/>
      <c r="G49" s="280"/>
      <c r="H49" s="280"/>
      <c r="I49" s="267"/>
      <c r="J49" s="223" t="str">
        <f>VLOOKUP(A49,MATERIALES!A5:D373,2,FALSE)</f>
        <v>kg</v>
      </c>
      <c r="K49" s="281">
        <v>90</v>
      </c>
      <c r="L49" s="266"/>
      <c r="M49" s="401">
        <f>VLOOKUP(A49,MATERIALES!A5:D396,4,FALSE)</f>
        <v>612.27124477049415</v>
      </c>
      <c r="N49" s="271">
        <f>K49*M49</f>
        <v>55104.412029344472</v>
      </c>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651590.91346676287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669677.91580910445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133935.58316182089</v>
      </c>
      <c r="M83" s="858"/>
      <c r="N83" s="51"/>
    </row>
    <row r="84" spans="1:14">
      <c r="B84" s="89" t="s">
        <v>973</v>
      </c>
      <c r="C84" s="90"/>
      <c r="D84" s="90"/>
      <c r="E84" s="90"/>
      <c r="F84" s="90"/>
      <c r="G84" s="90"/>
      <c r="H84" s="90"/>
      <c r="I84" s="87"/>
      <c r="J84" s="88"/>
      <c r="K84" s="303">
        <v>0.05</v>
      </c>
      <c r="L84" s="857">
        <f>N78*K84</f>
        <v>33483.895790455223</v>
      </c>
      <c r="M84" s="858"/>
      <c r="N84" s="51"/>
    </row>
    <row r="85" spans="1:14" ht="15.75" thickBot="1">
      <c r="B85" s="91" t="s">
        <v>974</v>
      </c>
      <c r="C85" s="92"/>
      <c r="D85" s="92"/>
      <c r="E85" s="92"/>
      <c r="F85" s="92"/>
      <c r="G85" s="92"/>
      <c r="H85" s="92"/>
      <c r="I85" s="93"/>
      <c r="J85" s="94"/>
      <c r="K85" s="304">
        <v>0.05</v>
      </c>
      <c r="L85" s="859">
        <f>N78*K85</f>
        <v>33483.895790455223</v>
      </c>
      <c r="M85" s="860"/>
      <c r="N85" s="51"/>
    </row>
    <row r="86" spans="1:14" ht="15.75" thickBot="1">
      <c r="B86" s="823" t="s">
        <v>953</v>
      </c>
      <c r="C86" s="824"/>
      <c r="D86" s="824"/>
      <c r="E86" s="824"/>
      <c r="F86" s="824"/>
      <c r="G86" s="824"/>
      <c r="H86" s="824"/>
      <c r="I86" s="824"/>
      <c r="J86" s="824"/>
      <c r="K86" s="824"/>
      <c r="L86" s="824"/>
      <c r="M86" s="825"/>
      <c r="N86" s="52">
        <f>L83+L84+L85</f>
        <v>200903.37474273134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870581.29055183579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1514</v>
      </c>
      <c r="C31" s="81" t="s">
        <v>1515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596486.5014374184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614573.50377975998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122914.700755952</v>
      </c>
      <c r="M83" s="858"/>
      <c r="N83" s="51"/>
    </row>
    <row r="84" spans="1:14">
      <c r="B84" s="89" t="s">
        <v>973</v>
      </c>
      <c r="C84" s="90"/>
      <c r="D84" s="90"/>
      <c r="E84" s="90"/>
      <c r="F84" s="90"/>
      <c r="G84" s="90"/>
      <c r="H84" s="90"/>
      <c r="I84" s="87"/>
      <c r="J84" s="88"/>
      <c r="K84" s="303">
        <v>0.05</v>
      </c>
      <c r="L84" s="857">
        <f>N78*K84</f>
        <v>30728.675188988</v>
      </c>
      <c r="M84" s="858"/>
      <c r="N84" s="51"/>
    </row>
    <row r="85" spans="1:14" ht="15.75" thickBot="1">
      <c r="B85" s="91" t="s">
        <v>974</v>
      </c>
      <c r="C85" s="92"/>
      <c r="D85" s="92"/>
      <c r="E85" s="92"/>
      <c r="F85" s="92"/>
      <c r="G85" s="92"/>
      <c r="H85" s="92"/>
      <c r="I85" s="93"/>
      <c r="J85" s="94"/>
      <c r="K85" s="304">
        <v>0.05</v>
      </c>
      <c r="L85" s="859">
        <f>N78*K85</f>
        <v>30728.675188988</v>
      </c>
      <c r="M85" s="860"/>
      <c r="N85" s="51"/>
    </row>
    <row r="86" spans="1:14" ht="15.75" thickBot="1">
      <c r="B86" s="823" t="s">
        <v>953</v>
      </c>
      <c r="C86" s="824"/>
      <c r="D86" s="824"/>
      <c r="E86" s="824"/>
      <c r="F86" s="824"/>
      <c r="G86" s="824"/>
      <c r="H86" s="824"/>
      <c r="I86" s="824"/>
      <c r="J86" s="824"/>
      <c r="K86" s="824"/>
      <c r="L86" s="824"/>
      <c r="M86" s="825"/>
      <c r="N86" s="52">
        <f>L83+L84+L85</f>
        <v>184372.05113392801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798945.55491368799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1516</v>
      </c>
      <c r="C31" s="81" t="s">
        <v>1517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45</v>
      </c>
      <c r="N36" s="271">
        <f>K36/M36</f>
        <v>5377.3028656058514</v>
      </c>
    </row>
    <row r="37" spans="1:14">
      <c r="A37" s="113" t="s">
        <v>271</v>
      </c>
      <c r="B37" s="836" t="str">
        <f>VLOOKUP(A37,EQUIPOS!A7:D154,3,FALSE)</f>
        <v>Motoniveladora, potencia 140 HP, ancho de cuchilla 3,66 m, peso 11 ton.</v>
      </c>
      <c r="C37" s="837"/>
      <c r="D37" s="837"/>
      <c r="E37" s="837"/>
      <c r="F37" s="837"/>
      <c r="G37" s="837"/>
      <c r="H37" s="838"/>
      <c r="I37" s="266"/>
      <c r="J37" s="267"/>
      <c r="K37" s="268">
        <f>VLOOKUP(A37,EQUIPOS!A7:D164,4,FALSE)</f>
        <v>257850.77676656048</v>
      </c>
      <c r="L37" s="269"/>
      <c r="M37" s="270">
        <v>45</v>
      </c>
      <c r="N37" s="271">
        <f>K37/M37</f>
        <v>5730.0172614791218</v>
      </c>
    </row>
    <row r="38" spans="1:14">
      <c r="A38" t="s">
        <v>365</v>
      </c>
      <c r="B38" s="836" t="str">
        <f>VLOOKUP(A38,EQUIPOS!A8:D154,3,FALSE)</f>
        <v xml:space="preserve">Vibrocompatador, potencia 153 HP, peso 10 Ton. </v>
      </c>
      <c r="C38" s="837"/>
      <c r="D38" s="837"/>
      <c r="E38" s="837"/>
      <c r="F38" s="837"/>
      <c r="G38" s="837"/>
      <c r="H38" s="838"/>
      <c r="I38" s="266"/>
      <c r="J38" s="267"/>
      <c r="K38" s="268">
        <f>VLOOKUP(A38,EQUIPOS!A8:D165,4,FALSE)</f>
        <v>181484.54471592366</v>
      </c>
      <c r="L38" s="269"/>
      <c r="M38" s="270">
        <v>45</v>
      </c>
      <c r="N38" s="271">
        <f>K38/M38</f>
        <v>4032.9898825760815</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5.9707845448446664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15146.280794205899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527</v>
      </c>
      <c r="B48" s="43" t="str">
        <f>VLOOKUP(A48,MATERIALES!A4:D373,3,FALSE)</f>
        <v>Material de base (gradación 2)</v>
      </c>
      <c r="C48" s="280"/>
      <c r="D48" s="280"/>
      <c r="E48" s="280"/>
      <c r="F48" s="280"/>
      <c r="G48" s="280"/>
      <c r="H48" s="280"/>
      <c r="I48" s="267"/>
      <c r="J48" s="223" t="str">
        <f>VLOOKUP(A48,MATERIALES!A4:D373,2,FALSE)</f>
        <v>m3</v>
      </c>
      <c r="K48" s="281">
        <v>1.3</v>
      </c>
      <c r="L48" s="266"/>
      <c r="M48" s="401">
        <f>VLOOKUP(A48,MATERIALES!A4:D395,4,FALSE)</f>
        <v>458835.77033647569</v>
      </c>
      <c r="N48" s="271">
        <f>K48*M48</f>
        <v>596486.5014374184</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596486.5014374184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1254</v>
      </c>
      <c r="B59" s="46" t="str">
        <f>VLOOKUP(A59,TRANSPORTE!A5:D104,3,FALSE)</f>
        <v>Transporte de Material de Base</v>
      </c>
      <c r="C59" s="316"/>
      <c r="D59" s="316"/>
      <c r="E59" s="316"/>
      <c r="F59" s="316"/>
      <c r="G59" s="316"/>
      <c r="H59" s="310" t="s">
        <v>339</v>
      </c>
      <c r="I59" s="278">
        <v>1.3</v>
      </c>
      <c r="J59" s="285">
        <v>1</v>
      </c>
      <c r="K59" s="278">
        <f>I59*J59</f>
        <v>1.3</v>
      </c>
      <c r="L59" s="827">
        <f>VLOOKUP(A59,TRANSPORTE!A5:D123,4,FALSE)</f>
        <v>1802.8023797317558</v>
      </c>
      <c r="M59" s="828"/>
      <c r="N59" s="286">
        <f>K59*L59</f>
        <v>2343.6430936512825</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30</v>
      </c>
      <c r="B70" s="49" t="str">
        <f>VLOOKUP(A70,'MANO DE OBRA'!A8:D68,3,FALSE)</f>
        <v>Oficial</v>
      </c>
      <c r="C70" s="47"/>
      <c r="D70" s="47"/>
      <c r="E70" s="47"/>
      <c r="F70" s="47"/>
      <c r="G70" s="47"/>
      <c r="H70" s="47"/>
      <c r="I70" s="291">
        <f>K70/J70*100</f>
        <v>57668.23979157189</v>
      </c>
      <c r="J70" s="292">
        <v>185</v>
      </c>
      <c r="K70" s="293">
        <f>VLOOKUP(A70,'MANO DE OBRA'!A8:D99,4,FALSE)</f>
        <v>106686.24361440798</v>
      </c>
      <c r="L70" s="50"/>
      <c r="M70" s="294">
        <v>360</v>
      </c>
      <c r="N70" s="394">
        <f>K70/M70</f>
        <v>296.35067670668883</v>
      </c>
      <c r="O70" s="106"/>
    </row>
    <row r="71" spans="1:15">
      <c r="A71" t="s">
        <v>7</v>
      </c>
      <c r="B71" s="49" t="str">
        <f>VLOOKUP(A71,'MANO DE OBRA'!A8:D69,3,FALSE)</f>
        <v>Obrero (2)</v>
      </c>
      <c r="C71" s="47"/>
      <c r="D71" s="47"/>
      <c r="E71" s="47"/>
      <c r="F71" s="47"/>
      <c r="G71" s="47"/>
      <c r="H71" s="47"/>
      <c r="I71" s="291">
        <f>K71/J71*100</f>
        <v>58520.000000000007</v>
      </c>
      <c r="J71" s="292">
        <v>185</v>
      </c>
      <c r="K71" s="293">
        <f>VLOOKUP(A71,'MANO DE OBRA'!A8:D100,4,FALSE)</f>
        <v>108262</v>
      </c>
      <c r="L71" s="50"/>
      <c r="M71" s="298">
        <v>360</v>
      </c>
      <c r="N71" s="394">
        <f>K71/M71</f>
        <v>300.72777777777776</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3" t="s">
        <v>953</v>
      </c>
      <c r="C76" s="824"/>
      <c r="D76" s="824"/>
      <c r="E76" s="824"/>
      <c r="F76" s="824"/>
      <c r="G76" s="824"/>
      <c r="H76" s="824"/>
      <c r="I76" s="830"/>
      <c r="J76" s="830"/>
      <c r="K76" s="830"/>
      <c r="L76" s="830"/>
      <c r="M76" s="831"/>
      <c r="N76" s="459">
        <f>SUM(N70:N75)</f>
        <v>597.07845448446665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614573.50377975998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122914.700755952</v>
      </c>
      <c r="M83" s="858"/>
      <c r="N83" s="51"/>
    </row>
    <row r="84" spans="1:14">
      <c r="B84" s="89" t="s">
        <v>973</v>
      </c>
      <c r="C84" s="90"/>
      <c r="D84" s="90"/>
      <c r="E84" s="90"/>
      <c r="F84" s="90"/>
      <c r="G84" s="90"/>
      <c r="H84" s="90"/>
      <c r="I84" s="87"/>
      <c r="J84" s="88"/>
      <c r="K84" s="303">
        <v>0.05</v>
      </c>
      <c r="L84" s="857">
        <f>N78*K84</f>
        <v>30728.675188988</v>
      </c>
      <c r="M84" s="858"/>
      <c r="N84" s="51"/>
    </row>
    <row r="85" spans="1:14" ht="15.75" thickBot="1">
      <c r="B85" s="91" t="s">
        <v>974</v>
      </c>
      <c r="C85" s="92"/>
      <c r="D85" s="92"/>
      <c r="E85" s="92"/>
      <c r="F85" s="92"/>
      <c r="G85" s="92"/>
      <c r="H85" s="92"/>
      <c r="I85" s="93"/>
      <c r="J85" s="94"/>
      <c r="K85" s="304">
        <v>0.05</v>
      </c>
      <c r="L85" s="859">
        <f>N78*K85</f>
        <v>30728.675188988</v>
      </c>
      <c r="M85" s="860"/>
      <c r="N85" s="51"/>
    </row>
    <row r="86" spans="1:14" ht="15.75" thickBot="1">
      <c r="B86" s="823" t="s">
        <v>953</v>
      </c>
      <c r="C86" s="824"/>
      <c r="D86" s="824"/>
      <c r="E86" s="824"/>
      <c r="F86" s="824"/>
      <c r="G86" s="824"/>
      <c r="H86" s="824"/>
      <c r="I86" s="824"/>
      <c r="J86" s="824"/>
      <c r="K86" s="824"/>
      <c r="L86" s="824"/>
      <c r="M86" s="825"/>
      <c r="N86" s="52">
        <f>L83+L84+L85</f>
        <v>184372.05113392801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798945.55491368799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1518</v>
      </c>
      <c r="C31" s="81" t="s">
        <v>1519</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804</v>
      </c>
      <c r="B48" s="43" t="str">
        <f>VLOOKUP(A48,MATERIALES!A4:D373,3,FALSE)</f>
        <v>Cemento gris</v>
      </c>
      <c r="C48" s="280"/>
      <c r="D48" s="280"/>
      <c r="E48" s="280"/>
      <c r="F48" s="280"/>
      <c r="G48" s="280"/>
      <c r="H48" s="280"/>
      <c r="I48" s="267"/>
      <c r="J48" s="223" t="str">
        <f>VLOOKUP(A48,MATERIALES!A4:D373,2,FALSE)</f>
        <v>kg</v>
      </c>
      <c r="K48" s="281">
        <v>1</v>
      </c>
      <c r="L48" s="266"/>
      <c r="M48" s="401">
        <f>VLOOKUP(A48,MATERIALES!A4:D395,4,FALSE)</f>
        <v>612.27124477049415</v>
      </c>
      <c r="N48" s="271">
        <f>K48*M48</f>
        <v>612.27124477049415</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612.27124477049415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612.27124477049415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122.45424895409883</v>
      </c>
      <c r="M83" s="858"/>
      <c r="N83" s="51"/>
    </row>
    <row r="84" spans="1:14">
      <c r="B84" s="89" t="s">
        <v>973</v>
      </c>
      <c r="C84" s="90"/>
      <c r="D84" s="90"/>
      <c r="E84" s="90"/>
      <c r="F84" s="90"/>
      <c r="G84" s="90"/>
      <c r="H84" s="90"/>
      <c r="I84" s="87"/>
      <c r="J84" s="88"/>
      <c r="K84" s="303">
        <v>0.05</v>
      </c>
      <c r="L84" s="857">
        <f>N78*K84</f>
        <v>30.613562238524707</v>
      </c>
      <c r="M84" s="858"/>
      <c r="N84" s="51"/>
    </row>
    <row r="85" spans="1:14" ht="15.75" thickBot="1">
      <c r="B85" s="91" t="s">
        <v>974</v>
      </c>
      <c r="C85" s="92"/>
      <c r="D85" s="92"/>
      <c r="E85" s="92"/>
      <c r="F85" s="92"/>
      <c r="G85" s="92"/>
      <c r="H85" s="92"/>
      <c r="I85" s="93"/>
      <c r="J85" s="94"/>
      <c r="K85" s="304">
        <v>0.05</v>
      </c>
      <c r="L85" s="859">
        <f>N78*K85</f>
        <v>30.613562238524707</v>
      </c>
      <c r="M85" s="860"/>
      <c r="N85" s="51"/>
    </row>
    <row r="86" spans="1:14" ht="15.75" thickBot="1">
      <c r="B86" s="823" t="s">
        <v>953</v>
      </c>
      <c r="C86" s="824"/>
      <c r="D86" s="824"/>
      <c r="E86" s="824"/>
      <c r="F86" s="824"/>
      <c r="G86" s="824"/>
      <c r="H86" s="824"/>
      <c r="I86" s="824"/>
      <c r="J86" s="824"/>
      <c r="K86" s="824"/>
      <c r="L86" s="824"/>
      <c r="M86" s="825"/>
      <c r="N86" s="52">
        <f>L83+L84+L85</f>
        <v>183.68137343114824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795.95261820164239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451"/>
      <c r="L30" s="834" t="s">
        <v>945</v>
      </c>
      <c r="M30" s="835"/>
      <c r="N30" s="71" t="s">
        <v>946</v>
      </c>
    </row>
    <row r="31" spans="1:14" ht="15.75" thickBot="1">
      <c r="A31" t="s">
        <v>1845</v>
      </c>
      <c r="B31" s="80" t="s">
        <v>1522</v>
      </c>
      <c r="C31" s="81" t="s">
        <v>1520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810</v>
      </c>
      <c r="B48" s="43" t="str">
        <f>VLOOKUP(A48,MATERIALES!A4:D373,3,FALSE)</f>
        <v>Cemento Asfaltico 40-50</v>
      </c>
      <c r="C48" s="280"/>
      <c r="D48" s="280"/>
      <c r="E48" s="280"/>
      <c r="F48" s="280"/>
      <c r="G48" s="280"/>
      <c r="H48" s="280"/>
      <c r="I48" s="267"/>
      <c r="J48" s="223" t="str">
        <f>VLOOKUP(A48,MATERIALES!A4:D373,2,FALSE)</f>
        <v>kg</v>
      </c>
      <c r="K48" s="281">
        <v>1</v>
      </c>
      <c r="L48" s="266"/>
      <c r="M48" s="401">
        <f>VLOOKUP(A48,MATERIALES!A4:D395,4,FALSE)</f>
        <v>28368.198547661897</v>
      </c>
      <c r="N48" s="271">
        <f>K48*M48</f>
        <v>28368.198547661897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28368.198547661897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28368.198547661897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5673.63970953238</v>
      </c>
      <c r="M83" s="858"/>
      <c r="N83" s="51"/>
    </row>
    <row r="84" spans="1:14">
      <c r="B84" s="89" t="s">
        <v>973</v>
      </c>
      <c r="C84" s="90"/>
      <c r="D84" s="90"/>
      <c r="E84" s="90"/>
      <c r="F84" s="90"/>
      <c r="G84" s="90"/>
      <c r="H84" s="90"/>
      <c r="I84" s="87"/>
      <c r="J84" s="88"/>
      <c r="K84" s="303">
        <v>0.05</v>
      </c>
      <c r="L84" s="857">
        <f>N78*K84</f>
        <v>1418.409927383095</v>
      </c>
      <c r="M84" s="858"/>
      <c r="N84" s="51"/>
    </row>
    <row r="85" spans="1:14" ht="15.75" thickBot="1">
      <c r="B85" s="91" t="s">
        <v>974</v>
      </c>
      <c r="C85" s="92"/>
      <c r="D85" s="92"/>
      <c r="E85" s="92"/>
      <c r="F85" s="92"/>
      <c r="G85" s="92"/>
      <c r="H85" s="92"/>
      <c r="I85" s="93"/>
      <c r="J85" s="94"/>
      <c r="K85" s="304">
        <v>0.05</v>
      </c>
      <c r="L85" s="859">
        <f>N78*K85</f>
        <v>1418.409927383095</v>
      </c>
      <c r="M85" s="860"/>
      <c r="N85" s="51"/>
    </row>
    <row r="86" spans="1:14" ht="15.75" thickBot="1">
      <c r="B86" s="823" t="s">
        <v>953</v>
      </c>
      <c r="C86" s="824"/>
      <c r="D86" s="824"/>
      <c r="E86" s="824"/>
      <c r="F86" s="824"/>
      <c r="G86" s="824"/>
      <c r="H86" s="824"/>
      <c r="I86" s="824"/>
      <c r="J86" s="824"/>
      <c r="K86" s="824"/>
      <c r="L86" s="824"/>
      <c r="M86" s="825"/>
      <c r="N86" s="52">
        <f>L83+L84+L85</f>
        <v>8510.4595642985696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36878.658111960467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1523</v>
      </c>
      <c r="C31" s="81" t="s">
        <v>1530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805</v>
      </c>
      <c r="B48" s="43" t="str">
        <f>VLOOKUP(A48,MATERIALES!A4:D373,3,FALSE)</f>
        <v>Cemento Asfaltico 60-70</v>
      </c>
      <c r="C48" s="280"/>
      <c r="D48" s="280"/>
      <c r="E48" s="280"/>
      <c r="F48" s="280"/>
      <c r="G48" s="280"/>
      <c r="H48" s="280"/>
      <c r="I48" s="267"/>
      <c r="J48" s="223" t="str">
        <f>VLOOKUP(A48,MATERIALES!A4:D373,2,FALSE)</f>
        <v>kg</v>
      </c>
      <c r="K48" s="281">
        <v>1</v>
      </c>
      <c r="L48" s="266"/>
      <c r="M48" s="401">
        <f>VLOOKUP(A48,MATERIALES!A4:D395,4,FALSE)</f>
        <v>2265.9428042770569</v>
      </c>
      <c r="N48" s="271">
        <f>K48*M48</f>
        <v>2265.9428042770569</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2265.9428042770569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2265.9428042770569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453.18856085541142</v>
      </c>
      <c r="M83" s="858"/>
      <c r="N83" s="51"/>
    </row>
    <row r="84" spans="1:14">
      <c r="B84" s="89" t="s">
        <v>973</v>
      </c>
      <c r="C84" s="90"/>
      <c r="D84" s="90"/>
      <c r="E84" s="90"/>
      <c r="F84" s="90"/>
      <c r="G84" s="90"/>
      <c r="H84" s="90"/>
      <c r="I84" s="87"/>
      <c r="J84" s="88"/>
      <c r="K84" s="303">
        <v>0.05</v>
      </c>
      <c r="L84" s="857">
        <f>N78*K84</f>
        <v>113.29714021385286</v>
      </c>
      <c r="M84" s="858"/>
      <c r="N84" s="51"/>
    </row>
    <row r="85" spans="1:14" ht="15.75" thickBot="1">
      <c r="B85" s="91" t="s">
        <v>974</v>
      </c>
      <c r="C85" s="92"/>
      <c r="D85" s="92"/>
      <c r="E85" s="92"/>
      <c r="F85" s="92"/>
      <c r="G85" s="92"/>
      <c r="H85" s="92"/>
      <c r="I85" s="93"/>
      <c r="J85" s="94"/>
      <c r="K85" s="304">
        <v>0.05</v>
      </c>
      <c r="L85" s="859">
        <f>N78*K85</f>
        <v>113.29714021385286</v>
      </c>
      <c r="M85" s="860"/>
      <c r="N85" s="51"/>
    </row>
    <row r="86" spans="1:14" ht="15.75" thickBot="1">
      <c r="B86" s="823" t="s">
        <v>953</v>
      </c>
      <c r="C86" s="824"/>
      <c r="D86" s="824"/>
      <c r="E86" s="824"/>
      <c r="F86" s="824"/>
      <c r="G86" s="824"/>
      <c r="H86" s="824"/>
      <c r="I86" s="824"/>
      <c r="J86" s="824"/>
      <c r="K86" s="824"/>
      <c r="L86" s="824"/>
      <c r="M86" s="825"/>
      <c r="N86" s="52">
        <f>L83+L84+L85</f>
        <v>679.78284128311702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2945.7256455601737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1525</v>
      </c>
      <c r="C31" s="81" t="s">
        <v>1524</v>
      </c>
      <c r="D31" s="82"/>
      <c r="E31" s="82"/>
      <c r="F31" s="82"/>
      <c r="G31" s="82"/>
      <c r="H31" s="82"/>
      <c r="I31" s="82"/>
      <c r="J31" s="83"/>
      <c r="K31" s="307"/>
      <c r="L31" s="305" t="s">
        <v>998</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808</v>
      </c>
      <c r="B48" s="43" t="str">
        <f>VLOOKUP(A48,MATERIALES!A4:D373,3,FALSE)</f>
        <v>Cemento Asfaltico 80-100</v>
      </c>
      <c r="C48" s="280"/>
      <c r="D48" s="280"/>
      <c r="E48" s="280"/>
      <c r="F48" s="280"/>
      <c r="G48" s="280"/>
      <c r="H48" s="280"/>
      <c r="I48" s="267"/>
      <c r="J48" s="223" t="str">
        <f>VLOOKUP(A48,MATERIALES!A4:D373,2,FALSE)</f>
        <v>kg</v>
      </c>
      <c r="K48" s="281">
        <v>1</v>
      </c>
      <c r="L48" s="266"/>
      <c r="M48" s="401">
        <f>VLOOKUP(A48,MATERIALES!A4:D395,4,FALSE)</f>
        <v>2140.0570929283313</v>
      </c>
      <c r="N48" s="271">
        <f>K48*M48</f>
        <v>2140.0570929283313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2140.0570929283313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2140.0570929283313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428.01141858566626</v>
      </c>
      <c r="M83" s="858"/>
      <c r="N83" s="51"/>
    </row>
    <row r="84" spans="1:14">
      <c r="B84" s="89" t="s">
        <v>973</v>
      </c>
      <c r="C84" s="90"/>
      <c r="D84" s="90"/>
      <c r="E84" s="90"/>
      <c r="F84" s="90"/>
      <c r="G84" s="90"/>
      <c r="H84" s="90"/>
      <c r="I84" s="87"/>
      <c r="J84" s="88"/>
      <c r="K84" s="303">
        <v>0.05</v>
      </c>
      <c r="L84" s="857">
        <f>N78*K84</f>
        <v>107.00285464641657</v>
      </c>
      <c r="M84" s="858"/>
      <c r="N84" s="51"/>
    </row>
    <row r="85" spans="1:14" ht="15.75" thickBot="1">
      <c r="B85" s="91" t="s">
        <v>974</v>
      </c>
      <c r="C85" s="92"/>
      <c r="D85" s="92"/>
      <c r="E85" s="92"/>
      <c r="F85" s="92"/>
      <c r="G85" s="92"/>
      <c r="H85" s="92"/>
      <c r="I85" s="93"/>
      <c r="J85" s="94"/>
      <c r="K85" s="304">
        <v>0.05</v>
      </c>
      <c r="L85" s="859">
        <f>N78*K85</f>
        <v>107.00285464641657</v>
      </c>
      <c r="M85" s="860"/>
      <c r="N85" s="51"/>
    </row>
    <row r="86" spans="1:14" ht="15.75" thickBot="1">
      <c r="B86" s="823" t="s">
        <v>953</v>
      </c>
      <c r="C86" s="824"/>
      <c r="D86" s="824"/>
      <c r="E86" s="824"/>
      <c r="F86" s="824"/>
      <c r="G86" s="824"/>
      <c r="H86" s="824"/>
      <c r="I86" s="824"/>
      <c r="J86" s="824"/>
      <c r="K86" s="824"/>
      <c r="L86" s="824"/>
      <c r="M86" s="825"/>
      <c r="N86" s="52">
        <f>L83+L84+L85</f>
        <v>642.01712787849942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2782.0742208068305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1527</v>
      </c>
      <c r="C31" s="81" t="s">
        <v>1531</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854</v>
      </c>
      <c r="B48" s="43" t="str">
        <f>VLOOKUP(A48,MATERIALES!A4:D373,3,FALSE)</f>
        <v>Emulsión CRM</v>
      </c>
      <c r="C48" s="280"/>
      <c r="D48" s="280"/>
      <c r="E48" s="280"/>
      <c r="F48" s="280"/>
      <c r="G48" s="280"/>
      <c r="H48" s="280"/>
      <c r="I48" s="267"/>
      <c r="J48" s="223" t="str">
        <f>VLOOKUP(A48,MATERIALES!A4:D373,2,FALSE)</f>
        <v>lt</v>
      </c>
      <c r="K48" s="281">
        <v>1</v>
      </c>
      <c r="L48" s="266"/>
      <c r="M48" s="401">
        <f>VLOOKUP(A48,MATERIALES!A4:D395,4,FALSE)</f>
        <v>6608.9998458080827</v>
      </c>
      <c r="N48" s="271">
        <f>K48*M48</f>
        <v>6608.9998458080827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6608.9998458080827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6608.9998458080827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1321.7999691616167</v>
      </c>
      <c r="M83" s="858"/>
      <c r="N83" s="51"/>
    </row>
    <row r="84" spans="1:14">
      <c r="B84" s="89" t="s">
        <v>973</v>
      </c>
      <c r="C84" s="90"/>
      <c r="D84" s="90"/>
      <c r="E84" s="90"/>
      <c r="F84" s="90"/>
      <c r="G84" s="90"/>
      <c r="H84" s="90"/>
      <c r="I84" s="87"/>
      <c r="J84" s="88"/>
      <c r="K84" s="303">
        <v>0.05</v>
      </c>
      <c r="L84" s="857">
        <f>N78*K84</f>
        <v>330.44999229040417</v>
      </c>
      <c r="M84" s="858"/>
      <c r="N84" s="51"/>
    </row>
    <row r="85" spans="1:14" ht="15.75" thickBot="1">
      <c r="B85" s="91" t="s">
        <v>974</v>
      </c>
      <c r="C85" s="92"/>
      <c r="D85" s="92"/>
      <c r="E85" s="92"/>
      <c r="F85" s="92"/>
      <c r="G85" s="92"/>
      <c r="H85" s="92"/>
      <c r="I85" s="93"/>
      <c r="J85" s="94"/>
      <c r="K85" s="304">
        <v>0.05</v>
      </c>
      <c r="L85" s="859">
        <f>N78*K85</f>
        <v>330.44999229040417</v>
      </c>
      <c r="M85" s="860"/>
      <c r="N85" s="51"/>
    </row>
    <row r="86" spans="1:14" ht="15.75" thickBot="1">
      <c r="B86" s="823" t="s">
        <v>953</v>
      </c>
      <c r="C86" s="824"/>
      <c r="D86" s="824"/>
      <c r="E86" s="824"/>
      <c r="F86" s="824"/>
      <c r="G86" s="824"/>
      <c r="H86" s="824"/>
      <c r="I86" s="824"/>
      <c r="J86" s="824"/>
      <c r="K86" s="824"/>
      <c r="L86" s="824"/>
      <c r="M86" s="825"/>
      <c r="N86" s="52">
        <f>L83+L84+L85</f>
        <v>1982.6999537424251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8591.699799550508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1036</v>
      </c>
      <c r="C31" s="81" t="s">
        <v>1532</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865</v>
      </c>
      <c r="B48" s="43" t="str">
        <f>VLOOKUP(A48,MATERIALES!A4:D373,3,FALSE)</f>
        <v>Emulsión Asfáltica de Rotura Lenta CRL</v>
      </c>
      <c r="C48" s="280"/>
      <c r="D48" s="280"/>
      <c r="E48" s="280"/>
      <c r="F48" s="280"/>
      <c r="G48" s="280"/>
      <c r="H48" s="280"/>
      <c r="I48" s="267"/>
      <c r="J48" s="223" t="str">
        <f>VLOOKUP(A48,MATERIALES!A4:D373,2,FALSE)</f>
        <v>lt</v>
      </c>
      <c r="K48" s="281">
        <v>1</v>
      </c>
      <c r="L48" s="266"/>
      <c r="M48" s="401">
        <f>VLOOKUP(A48,MATERIALES!A4:D395,4,FALSE)</f>
        <v>2014.1713815796063</v>
      </c>
      <c r="N48" s="271">
        <f>K48*M48</f>
        <v>2014.1713815796063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2014.1713815796063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2014.1713815796063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402.83427631592127</v>
      </c>
      <c r="M83" s="858"/>
      <c r="N83" s="51"/>
    </row>
    <row r="84" spans="1:14">
      <c r="B84" s="89" t="s">
        <v>973</v>
      </c>
      <c r="C84" s="90"/>
      <c r="D84" s="90"/>
      <c r="E84" s="90"/>
      <c r="F84" s="90"/>
      <c r="G84" s="90"/>
      <c r="H84" s="90"/>
      <c r="I84" s="87"/>
      <c r="J84" s="88"/>
      <c r="K84" s="303">
        <v>0.05</v>
      </c>
      <c r="L84" s="857">
        <f>N78*K84</f>
        <v>100.70856907898032</v>
      </c>
      <c r="M84" s="858"/>
      <c r="N84" s="51"/>
    </row>
    <row r="85" spans="1:14" ht="15.75" thickBot="1">
      <c r="B85" s="91" t="s">
        <v>974</v>
      </c>
      <c r="C85" s="92"/>
      <c r="D85" s="92"/>
      <c r="E85" s="92"/>
      <c r="F85" s="92"/>
      <c r="G85" s="92"/>
      <c r="H85" s="92"/>
      <c r="I85" s="93"/>
      <c r="J85" s="94"/>
      <c r="K85" s="304">
        <v>0.05</v>
      </c>
      <c r="L85" s="859">
        <f>N78*K85</f>
        <v>100.70856907898032</v>
      </c>
      <c r="M85" s="860"/>
      <c r="N85" s="51"/>
    </row>
    <row r="86" spans="1:14" ht="15.75" thickBot="1">
      <c r="B86" s="823" t="s">
        <v>953</v>
      </c>
      <c r="C86" s="824"/>
      <c r="D86" s="824"/>
      <c r="E86" s="824"/>
      <c r="F86" s="824"/>
      <c r="G86" s="824"/>
      <c r="H86" s="824"/>
      <c r="I86" s="824"/>
      <c r="J86" s="824"/>
      <c r="K86" s="824"/>
      <c r="L86" s="824"/>
      <c r="M86" s="825"/>
      <c r="N86" s="52">
        <f>L83+L84+L85</f>
        <v>604.25141447388194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2618.4227960534881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1037</v>
      </c>
      <c r="C31" s="81" t="s">
        <v>1533</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852</v>
      </c>
      <c r="B48" s="43" t="str">
        <f>VLOOKUP(A48,MATERIALES!A4:D373,3,FALSE)</f>
        <v>Emulsión CRL-1hm</v>
      </c>
      <c r="C48" s="280"/>
      <c r="D48" s="280"/>
      <c r="E48" s="280"/>
      <c r="F48" s="280"/>
      <c r="G48" s="280"/>
      <c r="H48" s="280"/>
      <c r="I48" s="267"/>
      <c r="J48" s="223" t="str">
        <f>VLOOKUP(A48,MATERIALES!A4:D373,2,FALSE)</f>
        <v>lt</v>
      </c>
      <c r="K48" s="281">
        <v>1</v>
      </c>
      <c r="L48" s="266"/>
      <c r="M48" s="401">
        <f>VLOOKUP(A48,MATERIALES!A4:D395,4,FALSE)</f>
        <v>6608.9998458080827</v>
      </c>
      <c r="N48" s="271">
        <f>K48*M48</f>
        <v>6608.9998458080827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6608.9998458080827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6608.9998458080827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1321.7999691616167</v>
      </c>
      <c r="M83" s="858"/>
      <c r="N83" s="51"/>
    </row>
    <row r="84" spans="1:14">
      <c r="B84" s="89" t="s">
        <v>973</v>
      </c>
      <c r="C84" s="90"/>
      <c r="D84" s="90"/>
      <c r="E84" s="90"/>
      <c r="F84" s="90"/>
      <c r="G84" s="90"/>
      <c r="H84" s="90"/>
      <c r="I84" s="87"/>
      <c r="J84" s="88"/>
      <c r="K84" s="303">
        <v>0.05</v>
      </c>
      <c r="L84" s="857">
        <f>N78*K84</f>
        <v>330.44999229040417</v>
      </c>
      <c r="M84" s="858"/>
      <c r="N84" s="51"/>
    </row>
    <row r="85" spans="1:14" ht="15.75" thickBot="1">
      <c r="B85" s="91" t="s">
        <v>974</v>
      </c>
      <c r="C85" s="92"/>
      <c r="D85" s="92"/>
      <c r="E85" s="92"/>
      <c r="F85" s="92"/>
      <c r="G85" s="92"/>
      <c r="H85" s="92"/>
      <c r="I85" s="93"/>
      <c r="J85" s="94"/>
      <c r="K85" s="304">
        <v>0.05</v>
      </c>
      <c r="L85" s="859">
        <f>N78*K85</f>
        <v>330.44999229040417</v>
      </c>
      <c r="M85" s="860"/>
      <c r="N85" s="51"/>
    </row>
    <row r="86" spans="1:14" ht="15.75" thickBot="1">
      <c r="B86" s="823" t="s">
        <v>953</v>
      </c>
      <c r="C86" s="824"/>
      <c r="D86" s="824"/>
      <c r="E86" s="824"/>
      <c r="F86" s="824"/>
      <c r="G86" s="824"/>
      <c r="H86" s="824"/>
      <c r="I86" s="824"/>
      <c r="J86" s="824"/>
      <c r="K86" s="824"/>
      <c r="L86" s="824"/>
      <c r="M86" s="825"/>
      <c r="N86" s="52">
        <f>L83+L84+L85</f>
        <v>1982.6999537424251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8591.699799550508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1528</v>
      </c>
      <c r="C31" s="81" t="s">
        <v>1534</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850</v>
      </c>
      <c r="B48" s="43" t="str">
        <f>VLOOKUP(A48,MATERIALES!A4:D373,3,FALSE)</f>
        <v>Emulsión CRL-1h</v>
      </c>
      <c r="C48" s="280"/>
      <c r="D48" s="280"/>
      <c r="E48" s="280"/>
      <c r="F48" s="280"/>
      <c r="G48" s="280"/>
      <c r="H48" s="280"/>
      <c r="I48" s="267"/>
      <c r="J48" s="223" t="str">
        <f>VLOOKUP(A48,MATERIALES!A4:D373,2,FALSE)</f>
        <v>lt</v>
      </c>
      <c r="K48" s="281">
        <v>1</v>
      </c>
      <c r="L48" s="266"/>
      <c r="M48" s="401">
        <f>VLOOKUP(A48,MATERIALES!A4:D395,4,FALSE)</f>
        <v>6608.9998458080827</v>
      </c>
      <c r="N48" s="271">
        <f>K48*M48</f>
        <v>6608.9998458080827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6608.9998458080827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6608.9998458080827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1321.7999691616167</v>
      </c>
      <c r="M83" s="858"/>
      <c r="N83" s="51"/>
    </row>
    <row r="84" spans="1:14">
      <c r="B84" s="89" t="s">
        <v>973</v>
      </c>
      <c r="C84" s="90"/>
      <c r="D84" s="90"/>
      <c r="E84" s="90"/>
      <c r="F84" s="90"/>
      <c r="G84" s="90"/>
      <c r="H84" s="90"/>
      <c r="I84" s="87"/>
      <c r="J84" s="88"/>
      <c r="K84" s="303">
        <v>0.05</v>
      </c>
      <c r="L84" s="857">
        <f>N78*K84</f>
        <v>330.44999229040417</v>
      </c>
      <c r="M84" s="858"/>
      <c r="N84" s="51"/>
    </row>
    <row r="85" spans="1:14" ht="15.75" thickBot="1">
      <c r="B85" s="91" t="s">
        <v>974</v>
      </c>
      <c r="C85" s="92"/>
      <c r="D85" s="92"/>
      <c r="E85" s="92"/>
      <c r="F85" s="92"/>
      <c r="G85" s="92"/>
      <c r="H85" s="92"/>
      <c r="I85" s="93"/>
      <c r="J85" s="94"/>
      <c r="K85" s="304">
        <v>0.05</v>
      </c>
      <c r="L85" s="859">
        <f>N78*K85</f>
        <v>330.44999229040417</v>
      </c>
      <c r="M85" s="860"/>
      <c r="N85" s="51"/>
    </row>
    <row r="86" spans="1:14" ht="15.75" thickBot="1">
      <c r="B86" s="823" t="s">
        <v>953</v>
      </c>
      <c r="C86" s="824"/>
      <c r="D86" s="824"/>
      <c r="E86" s="824"/>
      <c r="F86" s="824"/>
      <c r="G86" s="824"/>
      <c r="H86" s="824"/>
      <c r="I86" s="824"/>
      <c r="J86" s="824"/>
      <c r="K86" s="824"/>
      <c r="L86" s="824"/>
      <c r="M86" s="825"/>
      <c r="N86" s="52">
        <f>L83+L84+L85</f>
        <v>1982.6999537424251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8591.699799550508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1535</v>
      </c>
      <c r="C31" s="81" t="s">
        <v>1536</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817</v>
      </c>
      <c r="B48" s="43" t="str">
        <f>VLOOKUP(A48,MATERIALES!A4:D373,3,FALSE)</f>
        <v>Cemento Asfáltico Modificado Con Grano De Caucho Reciclado Tipo I</v>
      </c>
      <c r="C48" s="280"/>
      <c r="D48" s="280"/>
      <c r="E48" s="280"/>
      <c r="F48" s="280"/>
      <c r="G48" s="280"/>
      <c r="H48" s="280"/>
      <c r="I48" s="267"/>
      <c r="J48" s="223" t="str">
        <f>VLOOKUP(A48,MATERIALES!A4:D373,2,FALSE)</f>
        <v>kg</v>
      </c>
      <c r="K48" s="281">
        <v>1</v>
      </c>
      <c r="L48" s="266"/>
      <c r="M48" s="401">
        <f>VLOOKUP(A48,MATERIALES!A4:D395,4,FALSE)</f>
        <v>2604.1542993926223</v>
      </c>
      <c r="N48" s="271">
        <f>K48*M48</f>
        <v>2604.1542993926223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2604.1542993926223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2604.1542993926223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520.83085987852451</v>
      </c>
      <c r="M83" s="858"/>
      <c r="N83" s="51"/>
    </row>
    <row r="84" spans="1:14">
      <c r="B84" s="89" t="s">
        <v>973</v>
      </c>
      <c r="C84" s="90"/>
      <c r="D84" s="90"/>
      <c r="E84" s="90"/>
      <c r="F84" s="90"/>
      <c r="G84" s="90"/>
      <c r="H84" s="90"/>
      <c r="I84" s="87"/>
      <c r="J84" s="88"/>
      <c r="K84" s="303">
        <v>0.05</v>
      </c>
      <c r="L84" s="857">
        <f>N78*K84</f>
        <v>130.20771496963113</v>
      </c>
      <c r="M84" s="858"/>
      <c r="N84" s="51"/>
    </row>
    <row r="85" spans="1:14" ht="15.75" thickBot="1">
      <c r="B85" s="91" t="s">
        <v>974</v>
      </c>
      <c r="C85" s="92"/>
      <c r="D85" s="92"/>
      <c r="E85" s="92"/>
      <c r="F85" s="92"/>
      <c r="G85" s="92"/>
      <c r="H85" s="92"/>
      <c r="I85" s="93"/>
      <c r="J85" s="94"/>
      <c r="K85" s="304">
        <v>0.05</v>
      </c>
      <c r="L85" s="859">
        <f>N78*K85</f>
        <v>130.20771496963113</v>
      </c>
      <c r="M85" s="860"/>
      <c r="N85" s="51"/>
    </row>
    <row r="86" spans="1:14" ht="15.75" thickBot="1">
      <c r="B86" s="823" t="s">
        <v>953</v>
      </c>
      <c r="C86" s="824"/>
      <c r="D86" s="824"/>
      <c r="E86" s="824"/>
      <c r="F86" s="824"/>
      <c r="G86" s="824"/>
      <c r="H86" s="824"/>
      <c r="I86" s="824"/>
      <c r="J86" s="824"/>
      <c r="K86" s="824"/>
      <c r="L86" s="824"/>
      <c r="M86" s="825"/>
      <c r="N86" s="52">
        <f>L83+L84+L85</f>
        <v>781.24628981778665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3385.4005892104087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1537</v>
      </c>
      <c r="C31" s="81" t="s">
        <v>1538</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819</v>
      </c>
      <c r="B48" s="43" t="str">
        <f>VLOOKUP(A48,MATERIALES!A4:D373,3,FALSE)</f>
        <v>Cemento Asfáltico Modificado Con Grano De Caucho Reciclado Tipo Il</v>
      </c>
      <c r="C48" s="280"/>
      <c r="D48" s="280"/>
      <c r="E48" s="280"/>
      <c r="F48" s="280"/>
      <c r="G48" s="280"/>
      <c r="H48" s="280"/>
      <c r="I48" s="267"/>
      <c r="J48" s="223" t="str">
        <f>VLOOKUP(A48,MATERIALES!A4:D373,2,FALSE)</f>
        <v>kg</v>
      </c>
      <c r="K48" s="281">
        <v>1</v>
      </c>
      <c r="L48" s="266"/>
      <c r="M48" s="401">
        <f>VLOOKUP(A48,MATERIALES!A4:D395,4,FALSE)</f>
        <v>2643.5999383232333</v>
      </c>
      <c r="N48" s="271">
        <f>K48*M48</f>
        <v>2643.5999383232333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2643.5999383232333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3" t="s">
        <v>953</v>
      </c>
      <c r="C76" s="824"/>
      <c r="D76" s="824"/>
      <c r="E76" s="824"/>
      <c r="F76" s="824"/>
      <c r="G76" s="824"/>
      <c r="H76" s="824"/>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2643.5999383232333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528.71998766464674</v>
      </c>
      <c r="M83" s="858"/>
      <c r="N83" s="51"/>
    </row>
    <row r="84" spans="1:14">
      <c r="B84" s="89" t="s">
        <v>973</v>
      </c>
      <c r="C84" s="90"/>
      <c r="D84" s="90"/>
      <c r="E84" s="90"/>
      <c r="F84" s="90"/>
      <c r="G84" s="90"/>
      <c r="H84" s="90"/>
      <c r="I84" s="87"/>
      <c r="J84" s="88"/>
      <c r="K84" s="303">
        <v>0.05</v>
      </c>
      <c r="L84" s="857">
        <f>N78*K84</f>
        <v>132.17999691616168</v>
      </c>
      <c r="M84" s="858"/>
      <c r="N84" s="51"/>
    </row>
    <row r="85" spans="1:14" ht="15.75" thickBot="1">
      <c r="B85" s="91" t="s">
        <v>974</v>
      </c>
      <c r="C85" s="92"/>
      <c r="D85" s="92"/>
      <c r="E85" s="92"/>
      <c r="F85" s="92"/>
      <c r="G85" s="92"/>
      <c r="H85" s="92"/>
      <c r="I85" s="93"/>
      <c r="J85" s="94"/>
      <c r="K85" s="304">
        <v>0.05</v>
      </c>
      <c r="L85" s="859">
        <f>N78*K85</f>
        <v>132.17999691616168</v>
      </c>
      <c r="M85" s="860"/>
      <c r="N85" s="51"/>
    </row>
    <row r="86" spans="1:14" ht="15.75" thickBot="1">
      <c r="B86" s="823" t="s">
        <v>953</v>
      </c>
      <c r="C86" s="824"/>
      <c r="D86" s="824"/>
      <c r="E86" s="824"/>
      <c r="F86" s="824"/>
      <c r="G86" s="824"/>
      <c r="H86" s="824"/>
      <c r="I86" s="824"/>
      <c r="J86" s="824"/>
      <c r="K86" s="824"/>
      <c r="L86" s="824"/>
      <c r="M86" s="825"/>
      <c r="N86" s="52">
        <f>L83+L84+L85</f>
        <v>793.07998149697016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3436.6799198202034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1539</v>
      </c>
      <c r="C31" s="81" t="s">
        <v>1540</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820</v>
      </c>
      <c r="B48" s="43" t="str">
        <f>VLOOKUP(A48,MATERIALES!A4:D373,3,FALSE)</f>
        <v>Cemento Asfáltico Modificado Con Grano De Caucho Reciclado Tipo lll</v>
      </c>
      <c r="C48" s="280"/>
      <c r="D48" s="280"/>
      <c r="E48" s="280"/>
      <c r="F48" s="280"/>
      <c r="G48" s="280"/>
      <c r="H48" s="280"/>
      <c r="I48" s="267"/>
      <c r="J48" s="223" t="str">
        <f>VLOOKUP(A48,MATERIALES!A4:D373,2,FALSE)</f>
        <v>kg</v>
      </c>
      <c r="K48" s="281">
        <v>1</v>
      </c>
      <c r="L48" s="266"/>
      <c r="M48" s="401">
        <f>VLOOKUP(A48,MATERIALES!A4:D395,4,FALSE)</f>
        <v>2517.7142269745077</v>
      </c>
      <c r="N48" s="271">
        <f>K48*M48</f>
        <v>2517.7142269745077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2517.7142269745077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2517.7142269745077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503.54284539490158</v>
      </c>
      <c r="M83" s="858"/>
      <c r="N83" s="51"/>
    </row>
    <row r="84" spans="1:14">
      <c r="B84" s="89" t="s">
        <v>973</v>
      </c>
      <c r="C84" s="90"/>
      <c r="D84" s="90"/>
      <c r="E84" s="90"/>
      <c r="F84" s="90"/>
      <c r="G84" s="90"/>
      <c r="H84" s="90"/>
      <c r="I84" s="87"/>
      <c r="J84" s="88"/>
      <c r="K84" s="303">
        <v>0.05</v>
      </c>
      <c r="L84" s="857">
        <f>N78*K84</f>
        <v>125.88571134872539</v>
      </c>
      <c r="M84" s="858"/>
      <c r="N84" s="51"/>
    </row>
    <row r="85" spans="1:14" ht="15.75" thickBot="1">
      <c r="B85" s="91" t="s">
        <v>974</v>
      </c>
      <c r="C85" s="92"/>
      <c r="D85" s="92"/>
      <c r="E85" s="92"/>
      <c r="F85" s="92"/>
      <c r="G85" s="92"/>
      <c r="H85" s="92"/>
      <c r="I85" s="93"/>
      <c r="J85" s="94"/>
      <c r="K85" s="304">
        <v>0.05</v>
      </c>
      <c r="L85" s="859">
        <f>N78*K85</f>
        <v>125.88571134872539</v>
      </c>
      <c r="M85" s="860"/>
      <c r="N85" s="51"/>
    </row>
    <row r="86" spans="1:14" ht="15.75" thickBot="1">
      <c r="B86" s="823" t="s">
        <v>953</v>
      </c>
      <c r="C86" s="824"/>
      <c r="D86" s="824"/>
      <c r="E86" s="824"/>
      <c r="F86" s="824"/>
      <c r="G86" s="824"/>
      <c r="H86" s="824"/>
      <c r="I86" s="824"/>
      <c r="J86" s="824"/>
      <c r="K86" s="824"/>
      <c r="L86" s="824"/>
      <c r="M86" s="825"/>
      <c r="N86" s="52">
        <f>L83+L84+L85</f>
        <v>755.31426809235234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3273.0284950668602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1038</v>
      </c>
      <c r="C31" s="81" t="s">
        <v>1541</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812</v>
      </c>
      <c r="B48" s="43" t="str">
        <f>VLOOKUP(A48,MATERIALES!A4:D373,3,FALSE)</f>
        <v>Cemento asfaltico modificado con polímeros tipo I</v>
      </c>
      <c r="C48" s="280"/>
      <c r="D48" s="280"/>
      <c r="E48" s="280"/>
      <c r="F48" s="280"/>
      <c r="G48" s="280"/>
      <c r="H48" s="280"/>
      <c r="I48" s="267"/>
      <c r="J48" s="223" t="str">
        <f>VLOOKUP(A48,MATERIALES!A4:D373,2,FALSE)</f>
        <v>kg</v>
      </c>
      <c r="K48" s="281">
        <v>1</v>
      </c>
      <c r="L48" s="266"/>
      <c r="M48" s="401">
        <f>VLOOKUP(A48,MATERIALES!A4:D395,4,FALSE)</f>
        <v>3398.9142064155858</v>
      </c>
      <c r="N48" s="271">
        <f>K48*M48</f>
        <v>3398.9142064155858</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3398.9142064155858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3398.9142064155858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679.78284128311725</v>
      </c>
      <c r="M83" s="858"/>
      <c r="N83" s="51"/>
    </row>
    <row r="84" spans="1:14">
      <c r="B84" s="89" t="s">
        <v>973</v>
      </c>
      <c r="C84" s="90"/>
      <c r="D84" s="90"/>
      <c r="E84" s="90"/>
      <c r="F84" s="90"/>
      <c r="G84" s="90"/>
      <c r="H84" s="90"/>
      <c r="I84" s="87"/>
      <c r="J84" s="88"/>
      <c r="K84" s="303">
        <v>0.05</v>
      </c>
      <c r="L84" s="857">
        <f>N78*K84</f>
        <v>169.94571032077931</v>
      </c>
      <c r="M84" s="858"/>
      <c r="N84" s="51"/>
    </row>
    <row r="85" spans="1:14" ht="15.75" thickBot="1">
      <c r="B85" s="91" t="s">
        <v>974</v>
      </c>
      <c r="C85" s="92"/>
      <c r="D85" s="92"/>
      <c r="E85" s="92"/>
      <c r="F85" s="92"/>
      <c r="G85" s="92"/>
      <c r="H85" s="92"/>
      <c r="I85" s="93"/>
      <c r="J85" s="94"/>
      <c r="K85" s="304">
        <v>0.05</v>
      </c>
      <c r="L85" s="859">
        <f>N78*K85</f>
        <v>169.94571032077931</v>
      </c>
      <c r="M85" s="860"/>
      <c r="N85" s="51"/>
    </row>
    <row r="86" spans="1:14" ht="15.75" thickBot="1">
      <c r="B86" s="823" t="s">
        <v>953</v>
      </c>
      <c r="C86" s="824"/>
      <c r="D86" s="824"/>
      <c r="E86" s="824"/>
      <c r="F86" s="824"/>
      <c r="G86" s="824"/>
      <c r="H86" s="824"/>
      <c r="I86" s="824"/>
      <c r="J86" s="824"/>
      <c r="K86" s="824"/>
      <c r="L86" s="824"/>
      <c r="M86" s="825"/>
      <c r="N86" s="52">
        <f>L83+L84+L85</f>
        <v>1019.6742619246759</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4418.5884683402619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1039</v>
      </c>
      <c r="C31" s="81" t="s">
        <v>1542</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3524.799917764311</v>
      </c>
      <c r="N48" s="271">
        <f>K48*M48</f>
        <v>3524.799917764311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3524.799917764311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3524.799917764311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704.95998355286224</v>
      </c>
      <c r="M83" s="858"/>
      <c r="N83" s="51"/>
    </row>
    <row r="84" spans="1:14">
      <c r="B84" s="89" t="s">
        <v>973</v>
      </c>
      <c r="C84" s="90"/>
      <c r="D84" s="90"/>
      <c r="E84" s="90"/>
      <c r="F84" s="90"/>
      <c r="G84" s="90"/>
      <c r="H84" s="90"/>
      <c r="I84" s="87"/>
      <c r="J84" s="88"/>
      <c r="K84" s="303">
        <v>0.05</v>
      </c>
      <c r="L84" s="857">
        <f>N78*K84</f>
        <v>176.23999588821556</v>
      </c>
      <c r="M84" s="858"/>
      <c r="N84" s="51"/>
    </row>
    <row r="85" spans="1:14" ht="15.75" thickBot="1">
      <c r="B85" s="91" t="s">
        <v>974</v>
      </c>
      <c r="C85" s="92"/>
      <c r="D85" s="92"/>
      <c r="E85" s="92"/>
      <c r="F85" s="92"/>
      <c r="G85" s="92"/>
      <c r="H85" s="92"/>
      <c r="I85" s="93"/>
      <c r="J85" s="94"/>
      <c r="K85" s="304">
        <v>0.05</v>
      </c>
      <c r="L85" s="859">
        <f>N78*K85</f>
        <v>176.23999588821556</v>
      </c>
      <c r="M85" s="860"/>
      <c r="N85" s="51"/>
    </row>
    <row r="86" spans="1:14" ht="15.75" thickBot="1">
      <c r="B86" s="823" t="s">
        <v>953</v>
      </c>
      <c r="C86" s="824"/>
      <c r="D86" s="824"/>
      <c r="E86" s="824"/>
      <c r="F86" s="824"/>
      <c r="G86" s="824"/>
      <c r="H86" s="824"/>
      <c r="I86" s="824"/>
      <c r="J86" s="824"/>
      <c r="K86" s="824"/>
      <c r="L86" s="824"/>
      <c r="M86" s="825"/>
      <c r="N86" s="52">
        <f>L83+L84+L85</f>
        <v>1057.4399753292935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4582.2398930936042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1040</v>
      </c>
      <c r="C31" s="81" t="s">
        <v>1543</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813</v>
      </c>
      <c r="B48" s="43" t="str">
        <f>VLOOKUP(A48,MATERIALES!A4:D373,3,FALSE)</f>
        <v>Cemento asfaltico modificado con polímeros tipo II</v>
      </c>
      <c r="C48" s="280"/>
      <c r="D48" s="280"/>
      <c r="E48" s="280"/>
      <c r="F48" s="280"/>
      <c r="G48" s="280"/>
      <c r="H48" s="280"/>
      <c r="I48" s="267"/>
      <c r="J48" s="223" t="str">
        <f>VLOOKUP(A48,MATERIALES!A4:D373,2,FALSE)</f>
        <v>kg</v>
      </c>
      <c r="K48" s="281">
        <v>1</v>
      </c>
      <c r="L48" s="266"/>
      <c r="M48" s="401">
        <f>VLOOKUP(A48,MATERIALES!A4:D395,4,FALSE)</f>
        <v>3524.799917764311</v>
      </c>
      <c r="N48" s="271">
        <f>K48*M48</f>
        <v>3524.799917764311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3524.799917764311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3524.799917764311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704.95998355286224</v>
      </c>
      <c r="M83" s="858"/>
      <c r="N83" s="51"/>
    </row>
    <row r="84" spans="1:14">
      <c r="B84" s="89" t="s">
        <v>973</v>
      </c>
      <c r="C84" s="90"/>
      <c r="D84" s="90"/>
      <c r="E84" s="90"/>
      <c r="F84" s="90"/>
      <c r="G84" s="90"/>
      <c r="H84" s="90"/>
      <c r="I84" s="87"/>
      <c r="J84" s="88"/>
      <c r="K84" s="303">
        <v>0.05</v>
      </c>
      <c r="L84" s="857">
        <f>N78*K84</f>
        <v>176.23999588821556</v>
      </c>
      <c r="M84" s="858"/>
      <c r="N84" s="51"/>
    </row>
    <row r="85" spans="1:14" ht="15.75" thickBot="1">
      <c r="B85" s="91" t="s">
        <v>974</v>
      </c>
      <c r="C85" s="92"/>
      <c r="D85" s="92"/>
      <c r="E85" s="92"/>
      <c r="F85" s="92"/>
      <c r="G85" s="92"/>
      <c r="H85" s="92"/>
      <c r="I85" s="93"/>
      <c r="J85" s="94"/>
      <c r="K85" s="304">
        <v>0.05</v>
      </c>
      <c r="L85" s="859">
        <f>N78*K85</f>
        <v>176.23999588821556</v>
      </c>
      <c r="M85" s="860"/>
      <c r="N85" s="51"/>
    </row>
    <row r="86" spans="1:14" ht="15.75" thickBot="1">
      <c r="B86" s="823" t="s">
        <v>953</v>
      </c>
      <c r="C86" s="824"/>
      <c r="D86" s="824"/>
      <c r="E86" s="824"/>
      <c r="F86" s="824"/>
      <c r="G86" s="824"/>
      <c r="H86" s="824"/>
      <c r="I86" s="824"/>
      <c r="J86" s="824"/>
      <c r="K86" s="824"/>
      <c r="L86" s="824"/>
      <c r="M86" s="825"/>
      <c r="N86" s="52">
        <f>L83+L84+L85</f>
        <v>1057.4399753292935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4582.2398930936042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1041</v>
      </c>
      <c r="C31" s="81" t="s">
        <v>1544</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814</v>
      </c>
      <c r="B48" s="43" t="str">
        <f>VLOOKUP(A48,MATERIALES!A4:D373,3,FALSE)</f>
        <v>Cemento asfaltico modificado con polímeros tipo III</v>
      </c>
      <c r="C48" s="280"/>
      <c r="D48" s="280"/>
      <c r="E48" s="280"/>
      <c r="F48" s="280"/>
      <c r="G48" s="280"/>
      <c r="H48" s="280"/>
      <c r="I48" s="267"/>
      <c r="J48" s="223" t="str">
        <f>VLOOKUP(A48,MATERIALES!A4:D373,2,FALSE)</f>
        <v>kg</v>
      </c>
      <c r="K48" s="281">
        <v>1</v>
      </c>
      <c r="L48" s="266"/>
      <c r="M48" s="401">
        <f>VLOOKUP(A48,MATERIALES!A4:D395,4,FALSE)</f>
        <v>3650.6856291130357</v>
      </c>
      <c r="N48" s="271">
        <f>K48*M48</f>
        <v>3650.6856291130357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3650.6856291130357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3650.6856291130357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730.13712582260723</v>
      </c>
      <c r="M83" s="858"/>
      <c r="N83" s="51"/>
    </row>
    <row r="84" spans="1:14">
      <c r="B84" s="89" t="s">
        <v>973</v>
      </c>
      <c r="C84" s="90"/>
      <c r="D84" s="90"/>
      <c r="E84" s="90"/>
      <c r="F84" s="90"/>
      <c r="G84" s="90"/>
      <c r="H84" s="90"/>
      <c r="I84" s="87"/>
      <c r="J84" s="88"/>
      <c r="K84" s="303">
        <v>0.05</v>
      </c>
      <c r="L84" s="857">
        <f>N78*K84</f>
        <v>182.53428145565181</v>
      </c>
      <c r="M84" s="858"/>
      <c r="N84" s="51"/>
    </row>
    <row r="85" spans="1:14" ht="15.75" thickBot="1">
      <c r="B85" s="91" t="s">
        <v>974</v>
      </c>
      <c r="C85" s="92"/>
      <c r="D85" s="92"/>
      <c r="E85" s="92"/>
      <c r="F85" s="92"/>
      <c r="G85" s="92"/>
      <c r="H85" s="92"/>
      <c r="I85" s="93"/>
      <c r="J85" s="94"/>
      <c r="K85" s="304">
        <v>0.05</v>
      </c>
      <c r="L85" s="859">
        <f>N78*K85</f>
        <v>182.53428145565181</v>
      </c>
      <c r="M85" s="860"/>
      <c r="N85" s="51"/>
    </row>
    <row r="86" spans="1:14" ht="15.75" thickBot="1">
      <c r="B86" s="823" t="s">
        <v>953</v>
      </c>
      <c r="C86" s="824"/>
      <c r="D86" s="824"/>
      <c r="E86" s="824"/>
      <c r="F86" s="824"/>
      <c r="G86" s="824"/>
      <c r="H86" s="824"/>
      <c r="I86" s="824"/>
      <c r="J86" s="824"/>
      <c r="K86" s="824"/>
      <c r="L86" s="824"/>
      <c r="M86" s="825"/>
      <c r="N86" s="52">
        <f>L83+L84+L85</f>
        <v>1095.2056887339108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4745.8913178469465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1042</v>
      </c>
      <c r="C31" s="81" t="s">
        <v>1545</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815</v>
      </c>
      <c r="B48" s="43" t="str">
        <f>VLOOKUP(A48,MATERIALES!A4:D373,3,FALSE)</f>
        <v>Cemento asfaltico modificado con polímeros tipo IV</v>
      </c>
      <c r="C48" s="280"/>
      <c r="D48" s="280"/>
      <c r="E48" s="280"/>
      <c r="F48" s="280"/>
      <c r="G48" s="280"/>
      <c r="H48" s="280"/>
      <c r="I48" s="267"/>
      <c r="J48" s="223" t="str">
        <f>VLOOKUP(A48,MATERIALES!A4:D373,2,FALSE)</f>
        <v>kg</v>
      </c>
      <c r="K48" s="281">
        <v>1</v>
      </c>
      <c r="L48" s="266"/>
      <c r="M48" s="401">
        <f>VLOOKUP(A48,MATERIALES!A4:D395,4,FALSE)</f>
        <v>3776.5713404617613</v>
      </c>
      <c r="N48" s="271">
        <f>K48*M48</f>
        <v>3776.5713404617613</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3776.5713404617613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3776.5713404617613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755.31426809235234</v>
      </c>
      <c r="M83" s="858"/>
      <c r="N83" s="51"/>
    </row>
    <row r="84" spans="1:14">
      <c r="B84" s="89" t="s">
        <v>973</v>
      </c>
      <c r="C84" s="90"/>
      <c r="D84" s="90"/>
      <c r="E84" s="90"/>
      <c r="F84" s="90"/>
      <c r="G84" s="90"/>
      <c r="H84" s="90"/>
      <c r="I84" s="87"/>
      <c r="J84" s="88"/>
      <c r="K84" s="303">
        <v>0.05</v>
      </c>
      <c r="L84" s="857">
        <f>N78*K84</f>
        <v>188.82856702308808</v>
      </c>
      <c r="M84" s="858"/>
      <c r="N84" s="51"/>
    </row>
    <row r="85" spans="1:14" ht="15.75" thickBot="1">
      <c r="B85" s="91" t="s">
        <v>974</v>
      </c>
      <c r="C85" s="92"/>
      <c r="D85" s="92"/>
      <c r="E85" s="92"/>
      <c r="F85" s="92"/>
      <c r="G85" s="92"/>
      <c r="H85" s="92"/>
      <c r="I85" s="93"/>
      <c r="J85" s="94"/>
      <c r="K85" s="304">
        <v>0.05</v>
      </c>
      <c r="L85" s="859">
        <f>N78*K85</f>
        <v>188.82856702308808</v>
      </c>
      <c r="M85" s="860"/>
      <c r="N85" s="51"/>
    </row>
    <row r="86" spans="1:14" ht="15.75" thickBot="1">
      <c r="B86" s="823" t="s">
        <v>953</v>
      </c>
      <c r="C86" s="824"/>
      <c r="D86" s="824"/>
      <c r="E86" s="824"/>
      <c r="F86" s="824"/>
      <c r="G86" s="824"/>
      <c r="H86" s="824"/>
      <c r="I86" s="824"/>
      <c r="J86" s="824"/>
      <c r="K86" s="824"/>
      <c r="L86" s="824"/>
      <c r="M86" s="825"/>
      <c r="N86" s="52">
        <f>L83+L84+L85</f>
        <v>1132.9714021385284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4909.5427426002898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1546</v>
      </c>
      <c r="C31" s="81" t="s">
        <v>1547</v>
      </c>
      <c r="D31" s="82"/>
      <c r="E31" s="82"/>
      <c r="F31" s="82"/>
      <c r="G31" s="82"/>
      <c r="H31" s="82"/>
      <c r="I31" s="82"/>
      <c r="J31" s="83"/>
      <c r="K31" s="30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816</v>
      </c>
      <c r="B48" s="43" t="str">
        <f>VLOOKUP(A48,MATERIALES!A4:D373,3,FALSE)</f>
        <v>Cemento asfaltico modificado con polímeros tipo V</v>
      </c>
      <c r="C48" s="280"/>
      <c r="D48" s="280"/>
      <c r="E48" s="280"/>
      <c r="F48" s="280"/>
      <c r="G48" s="280"/>
      <c r="H48" s="280"/>
      <c r="I48" s="267"/>
      <c r="J48" s="223" t="str">
        <f>VLOOKUP(A48,MATERIALES!A4:D373,2,FALSE)</f>
        <v>kg</v>
      </c>
      <c r="K48" s="281">
        <v>1</v>
      </c>
      <c r="L48" s="266"/>
      <c r="M48" s="401">
        <f>VLOOKUP(A48,MATERIALES!A4:D395,4,FALSE)</f>
        <v>4405.9998972053882</v>
      </c>
      <c r="N48" s="271">
        <f>K48*M48</f>
        <v>4405.9998972053882</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4405.9998972053882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4405.9998972053882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881.19997944107763</v>
      </c>
      <c r="M83" s="858"/>
      <c r="N83" s="51"/>
    </row>
    <row r="84" spans="1:14">
      <c r="B84" s="89" t="s">
        <v>973</v>
      </c>
      <c r="C84" s="90"/>
      <c r="D84" s="90"/>
      <c r="E84" s="90"/>
      <c r="F84" s="90"/>
      <c r="G84" s="90"/>
      <c r="H84" s="90"/>
      <c r="I84" s="87"/>
      <c r="J84" s="88"/>
      <c r="K84" s="303">
        <v>0.05</v>
      </c>
      <c r="L84" s="857">
        <f>N78*K84</f>
        <v>220.29999486026941</v>
      </c>
      <c r="M84" s="858"/>
      <c r="N84" s="51"/>
    </row>
    <row r="85" spans="1:14" ht="15.75" thickBot="1">
      <c r="B85" s="91" t="s">
        <v>974</v>
      </c>
      <c r="C85" s="92"/>
      <c r="D85" s="92"/>
      <c r="E85" s="92"/>
      <c r="F85" s="92"/>
      <c r="G85" s="92"/>
      <c r="H85" s="92"/>
      <c r="I85" s="93"/>
      <c r="J85" s="94"/>
      <c r="K85" s="304">
        <v>0.05</v>
      </c>
      <c r="L85" s="859">
        <f>N78*K85</f>
        <v>220.29999486026941</v>
      </c>
      <c r="M85" s="860"/>
      <c r="N85" s="51"/>
    </row>
    <row r="86" spans="1:14" ht="15.75" thickBot="1">
      <c r="B86" s="823" t="s">
        <v>953</v>
      </c>
      <c r="C86" s="824"/>
      <c r="D86" s="824"/>
      <c r="E86" s="824"/>
      <c r="F86" s="824"/>
      <c r="G86" s="824"/>
      <c r="H86" s="824"/>
      <c r="I86" s="824"/>
      <c r="J86" s="824"/>
      <c r="K86" s="824"/>
      <c r="L86" s="824"/>
      <c r="M86" s="825"/>
      <c r="N86" s="52">
        <f>L83+L84+L85</f>
        <v>1321.7999691616164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5727.7998663670041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1043</v>
      </c>
      <c r="C31" s="81" t="s">
        <v>1548</v>
      </c>
      <c r="D31" s="82"/>
      <c r="E31" s="82"/>
      <c r="F31" s="82"/>
      <c r="G31" s="82"/>
      <c r="H31" s="82"/>
      <c r="I31" s="82"/>
      <c r="J31" s="83"/>
      <c r="K31" s="307"/>
      <c r="L31" s="305" t="s">
        <v>1464</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866</v>
      </c>
      <c r="B48" s="43" t="str">
        <f>VLOOKUP(A48,MATERIALES!A4:D373,3,FALSE)</f>
        <v>Emulsión Asfáltica de Rotura Media Modificada Con Polímeros CRM-m</v>
      </c>
      <c r="C48" s="280"/>
      <c r="D48" s="280"/>
      <c r="E48" s="280"/>
      <c r="F48" s="280"/>
      <c r="G48" s="280"/>
      <c r="H48" s="280"/>
      <c r="I48" s="267"/>
      <c r="J48" s="223" t="str">
        <f>VLOOKUP(A48,MATERIALES!A4:D373,2,FALSE)</f>
        <v>lt</v>
      </c>
      <c r="K48" s="281">
        <v>1</v>
      </c>
      <c r="L48" s="266"/>
      <c r="M48" s="401">
        <f>VLOOKUP(A48,MATERIALES!A4:D395,4,FALSE)</f>
        <v>6671.942701482446</v>
      </c>
      <c r="N48" s="271">
        <f>K48*M48</f>
        <v>6671.942701482446</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6671.942701482446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6671.942701482446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1334.3885402964893</v>
      </c>
      <c r="M83" s="858"/>
      <c r="N83" s="51"/>
    </row>
    <row r="84" spans="1:14">
      <c r="B84" s="89" t="s">
        <v>973</v>
      </c>
      <c r="C84" s="90"/>
      <c r="D84" s="90"/>
      <c r="E84" s="90"/>
      <c r="F84" s="90"/>
      <c r="G84" s="90"/>
      <c r="H84" s="90"/>
      <c r="I84" s="87"/>
      <c r="J84" s="88"/>
      <c r="K84" s="303">
        <v>0.05</v>
      </c>
      <c r="L84" s="857">
        <f>N78*K84</f>
        <v>333.59713507412232</v>
      </c>
      <c r="M84" s="858"/>
      <c r="N84" s="51"/>
    </row>
    <row r="85" spans="1:14" ht="15.75" thickBot="1">
      <c r="B85" s="91" t="s">
        <v>974</v>
      </c>
      <c r="C85" s="92"/>
      <c r="D85" s="92"/>
      <c r="E85" s="92"/>
      <c r="F85" s="92"/>
      <c r="G85" s="92"/>
      <c r="H85" s="92"/>
      <c r="I85" s="93"/>
      <c r="J85" s="94"/>
      <c r="K85" s="304">
        <v>0.05</v>
      </c>
      <c r="L85" s="859">
        <f>N78*K85</f>
        <v>333.59713507412232</v>
      </c>
      <c r="M85" s="860"/>
      <c r="N85" s="51"/>
    </row>
    <row r="86" spans="1:14" ht="15.75" thickBot="1">
      <c r="B86" s="823" t="s">
        <v>953</v>
      </c>
      <c r="C86" s="824"/>
      <c r="D86" s="824"/>
      <c r="E86" s="824"/>
      <c r="F86" s="824"/>
      <c r="G86" s="824"/>
      <c r="H86" s="824"/>
      <c r="I86" s="824"/>
      <c r="J86" s="824"/>
      <c r="K86" s="824"/>
      <c r="L86" s="824"/>
      <c r="M86" s="825"/>
      <c r="N86" s="52">
        <f>L83+L84+L85</f>
        <v>2001.5828104447342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8673.5255119271806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1044</v>
      </c>
      <c r="C31" s="81" t="s">
        <v>1549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500</v>
      </c>
      <c r="N36" s="271">
        <f>K36/M36</f>
        <v>573.00172614791222</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846</v>
      </c>
      <c r="B48" s="43" t="str">
        <f>VLOOKUP(A48,MATERIALES!A4:D373,3,FALSE)</f>
        <v>Emulsión CRL-0</v>
      </c>
      <c r="C48" s="280"/>
      <c r="D48" s="280"/>
      <c r="E48" s="280"/>
      <c r="F48" s="280"/>
      <c r="G48" s="280"/>
      <c r="H48" s="280"/>
      <c r="I48" s="267"/>
      <c r="J48" s="223" t="str">
        <f>VLOOKUP(A48,MATERIALES!A4:D373,2,FALSE)</f>
        <v>lt</v>
      </c>
      <c r="K48" s="281">
        <v>1</v>
      </c>
      <c r="L48" s="266"/>
      <c r="M48" s="401">
        <f>VLOOKUP(A48,MATERIALES!A4:D395,4,FALSE)</f>
        <v>6608.9998458080827</v>
      </c>
      <c r="N48" s="271">
        <f>K48*M48</f>
        <v>6608.9998458080827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6608.9998458080827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309"/>
      <c r="H64" s="48"/>
      <c r="I64" s="126"/>
      <c r="J64" s="126"/>
      <c r="K64" s="126"/>
      <c r="L64" s="812"/>
      <c r="M64" s="813"/>
      <c r="N64" s="127"/>
    </row>
    <row r="65" spans="1:14" ht="15.75" thickBot="1">
      <c r="B65" s="829" t="s">
        <v>953</v>
      </c>
      <c r="C65" s="830"/>
      <c r="D65" s="830"/>
      <c r="E65" s="830"/>
      <c r="F65" s="830"/>
      <c r="G65" s="830"/>
      <c r="H65" s="830"/>
      <c r="I65" s="830"/>
      <c r="J65" s="830"/>
      <c r="K65" s="830"/>
      <c r="L65" s="830"/>
      <c r="M65" s="831"/>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49" t="s">
        <v>963</v>
      </c>
      <c r="C69" s="850"/>
      <c r="D69" s="850"/>
      <c r="E69" s="850"/>
      <c r="F69" s="850"/>
      <c r="G69" s="850"/>
      <c r="H69" s="850"/>
      <c r="I69" s="73" t="s">
        <v>964</v>
      </c>
      <c r="J69" s="75" t="s">
        <v>1410</v>
      </c>
      <c r="K69" s="74" t="s">
        <v>966</v>
      </c>
      <c r="L69" s="851" t="s">
        <v>950</v>
      </c>
      <c r="M69" s="852"/>
      <c r="N69" s="98" t="s">
        <v>951</v>
      </c>
    </row>
    <row r="70" spans="1:14">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4000</v>
      </c>
      <c r="N70" s="394">
        <f>K70/M70</f>
        <v>54.131</v>
      </c>
    </row>
    <row r="71" spans="1:14">
      <c r="B71" s="49"/>
      <c r="C71" s="47"/>
      <c r="D71" s="47"/>
      <c r="E71" s="47"/>
      <c r="F71" s="47"/>
      <c r="G71" s="47"/>
      <c r="H71" s="47"/>
      <c r="I71" s="278"/>
      <c r="J71" s="296"/>
      <c r="K71" s="297"/>
      <c r="L71" s="50"/>
      <c r="M71" s="299"/>
      <c r="N71" s="295"/>
    </row>
    <row r="72" spans="1:14">
      <c r="B72" s="49"/>
      <c r="C72" s="47"/>
      <c r="D72" s="47"/>
      <c r="E72" s="47"/>
      <c r="F72" s="47"/>
      <c r="G72" s="47"/>
      <c r="H72" s="47"/>
      <c r="I72" s="278"/>
      <c r="J72" s="296"/>
      <c r="K72" s="297"/>
      <c r="L72" s="317"/>
      <c r="M72" s="299"/>
      <c r="N72" s="295"/>
    </row>
    <row r="73" spans="1:14">
      <c r="B73" s="49"/>
      <c r="C73" s="47"/>
      <c r="D73" s="47"/>
      <c r="E73" s="47"/>
      <c r="F73" s="47"/>
      <c r="G73" s="47"/>
      <c r="H73" s="47"/>
      <c r="I73" s="278"/>
      <c r="J73" s="296"/>
      <c r="K73" s="297"/>
      <c r="L73" s="317"/>
      <c r="M73" s="299"/>
      <c r="N73" s="295"/>
    </row>
    <row r="74" spans="1:14" ht="15.75" thickBot="1">
      <c r="B74" s="810"/>
      <c r="C74" s="811"/>
      <c r="D74" s="811"/>
      <c r="E74" s="811"/>
      <c r="F74" s="811"/>
      <c r="G74" s="811"/>
      <c r="H74" s="811"/>
      <c r="I74" s="126"/>
      <c r="J74" s="126"/>
      <c r="K74" s="126"/>
      <c r="L74" s="911"/>
      <c r="M74" s="911"/>
      <c r="N74" s="45"/>
    </row>
    <row r="75" spans="1:14" ht="15.75" thickBot="1">
      <c r="B75" s="829" t="s">
        <v>953</v>
      </c>
      <c r="C75" s="830"/>
      <c r="D75" s="830"/>
      <c r="E75" s="830"/>
      <c r="F75" s="830"/>
      <c r="G75" s="830"/>
      <c r="H75" s="830"/>
      <c r="I75" s="830"/>
      <c r="J75" s="830"/>
      <c r="K75" s="830"/>
      <c r="L75" s="830"/>
      <c r="M75" s="831"/>
      <c r="N75" s="300">
        <f>SUM(N70:N74)</f>
        <v>54.131</v>
      </c>
    </row>
    <row r="76" spans="1:14" ht="15.75" thickBot="1">
      <c r="B76" s="33"/>
      <c r="C76" s="34"/>
      <c r="D76" s="34"/>
      <c r="E76" s="34"/>
      <c r="F76" s="34"/>
      <c r="G76" s="34"/>
      <c r="H76" s="34"/>
      <c r="I76" s="34"/>
      <c r="J76" s="34"/>
      <c r="K76" s="34"/>
      <c r="L76" s="34"/>
      <c r="M76" s="34"/>
      <c r="N76" s="35"/>
    </row>
    <row r="77" spans="1:14" ht="15.75" thickBot="1">
      <c r="B77" s="823" t="s">
        <v>967</v>
      </c>
      <c r="C77" s="824"/>
      <c r="D77" s="824"/>
      <c r="E77" s="824"/>
      <c r="F77" s="824"/>
      <c r="G77" s="824"/>
      <c r="H77" s="824"/>
      <c r="I77" s="824"/>
      <c r="J77" s="824"/>
      <c r="K77" s="824"/>
      <c r="L77" s="824"/>
      <c r="M77" s="825"/>
      <c r="N77" s="99">
        <f>N43+N54+N65+N75</f>
        <v>7454.4557940164841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1490.891158803297</v>
      </c>
      <c r="M82" s="858"/>
      <c r="N82" s="51"/>
    </row>
    <row r="83" spans="1:14">
      <c r="B83" s="89" t="s">
        <v>973</v>
      </c>
      <c r="C83" s="90"/>
      <c r="D83" s="90"/>
      <c r="E83" s="90"/>
      <c r="F83" s="90"/>
      <c r="G83" s="90"/>
      <c r="H83" s="90"/>
      <c r="I83" s="87"/>
      <c r="J83" s="88"/>
      <c r="K83" s="303">
        <v>0.05</v>
      </c>
      <c r="L83" s="857">
        <f>N77*K83</f>
        <v>372.72278970082425</v>
      </c>
      <c r="M83" s="858"/>
      <c r="N83" s="51"/>
    </row>
    <row r="84" spans="1:14" ht="15.75" thickBot="1">
      <c r="B84" s="91" t="s">
        <v>974</v>
      </c>
      <c r="C84" s="92"/>
      <c r="D84" s="92"/>
      <c r="E84" s="92"/>
      <c r="F84" s="92"/>
      <c r="G84" s="92"/>
      <c r="H84" s="92"/>
      <c r="I84" s="93"/>
      <c r="J84" s="94"/>
      <c r="K84" s="304">
        <v>0.05</v>
      </c>
      <c r="L84" s="859">
        <f>N77*K84</f>
        <v>372.72278970082425</v>
      </c>
      <c r="M84" s="860"/>
      <c r="N84" s="51"/>
    </row>
    <row r="85" spans="1:14" ht="15.75" thickBot="1">
      <c r="B85" s="823" t="s">
        <v>953</v>
      </c>
      <c r="C85" s="824"/>
      <c r="D85" s="824"/>
      <c r="E85" s="824"/>
      <c r="F85" s="824"/>
      <c r="G85" s="824"/>
      <c r="H85" s="824"/>
      <c r="I85" s="824"/>
      <c r="J85" s="824"/>
      <c r="K85" s="824"/>
      <c r="L85" s="824"/>
      <c r="M85" s="825"/>
      <c r="N85" s="52">
        <f>L82+L83+L84</f>
        <v>2236.3367382049455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9690.7925322214287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1045</v>
      </c>
      <c r="C31" s="81" t="s">
        <v>1550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500</v>
      </c>
      <c r="N36" s="271">
        <f>K36/M36</f>
        <v>573.00172614791222</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848</v>
      </c>
      <c r="B48" s="43" t="str">
        <f>VLOOKUP(A48,MATERIALES!A4:D373,3,FALSE)</f>
        <v>Emulsión CRL-1</v>
      </c>
      <c r="C48" s="280"/>
      <c r="D48" s="280"/>
      <c r="E48" s="280"/>
      <c r="F48" s="280"/>
      <c r="G48" s="280"/>
      <c r="H48" s="280"/>
      <c r="I48" s="267"/>
      <c r="J48" s="223" t="str">
        <f>VLOOKUP(A48,MATERIALES!A4:D373,2,FALSE)</f>
        <v>lt</v>
      </c>
      <c r="K48" s="281">
        <v>1</v>
      </c>
      <c r="L48" s="266"/>
      <c r="M48" s="401">
        <f>VLOOKUP(A48,MATERIALES!A4:D395,4,FALSE)</f>
        <v>6608.9998458080827</v>
      </c>
      <c r="N48" s="271">
        <f>K48*M48</f>
        <v>6608.9998458080827</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6608.9998458080827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7454.4557940164841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1490.891158803297</v>
      </c>
      <c r="M83" s="858"/>
      <c r="N83" s="51"/>
    </row>
    <row r="84" spans="1:14">
      <c r="B84" s="89" t="s">
        <v>973</v>
      </c>
      <c r="C84" s="90"/>
      <c r="D84" s="90"/>
      <c r="E84" s="90"/>
      <c r="F84" s="90"/>
      <c r="G84" s="90"/>
      <c r="H84" s="90"/>
      <c r="I84" s="87"/>
      <c r="J84" s="88"/>
      <c r="K84" s="303">
        <v>0.05</v>
      </c>
      <c r="L84" s="857">
        <f>N78*K84</f>
        <v>372.72278970082425</v>
      </c>
      <c r="M84" s="858"/>
      <c r="N84" s="51"/>
    </row>
    <row r="85" spans="1:14" ht="15.75" thickBot="1">
      <c r="B85" s="91" t="s">
        <v>974</v>
      </c>
      <c r="C85" s="92"/>
      <c r="D85" s="92"/>
      <c r="E85" s="92"/>
      <c r="F85" s="92"/>
      <c r="G85" s="92"/>
      <c r="H85" s="92"/>
      <c r="I85" s="93"/>
      <c r="J85" s="94"/>
      <c r="K85" s="304">
        <v>0.05</v>
      </c>
      <c r="L85" s="859">
        <f>N78*K85</f>
        <v>372.72278970082425</v>
      </c>
      <c r="M85" s="860"/>
      <c r="N85" s="51"/>
    </row>
    <row r="86" spans="1:14" ht="15.75" thickBot="1">
      <c r="B86" s="823" t="s">
        <v>953</v>
      </c>
      <c r="C86" s="824"/>
      <c r="D86" s="824"/>
      <c r="E86" s="824"/>
      <c r="F86" s="824"/>
      <c r="G86" s="824"/>
      <c r="H86" s="824"/>
      <c r="I86" s="824"/>
      <c r="J86" s="824"/>
      <c r="K86" s="824"/>
      <c r="L86" s="824"/>
      <c r="M86" s="825"/>
      <c r="N86" s="52">
        <f>L83+L84+L85</f>
        <v>2236.3367382049455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9690.7925322214287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1551</v>
      </c>
      <c r="C31" s="81" t="s">
        <v>1552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500</v>
      </c>
      <c r="N36" s="271">
        <f>K36/M36</f>
        <v>573.00172614791222</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792</v>
      </c>
      <c r="B48" s="43" t="str">
        <f>VLOOKUP(A48,MATERIALES!A4:D373,3,FALSE)</f>
        <v>Asfalto liquido RC 250</v>
      </c>
      <c r="C48" s="280"/>
      <c r="D48" s="280"/>
      <c r="E48" s="280"/>
      <c r="F48" s="280"/>
      <c r="G48" s="280"/>
      <c r="H48" s="280"/>
      <c r="I48" s="267"/>
      <c r="J48" s="223" t="str">
        <f>VLOOKUP(A48,MATERIALES!A4:D373,2,FALSE)</f>
        <v>gal</v>
      </c>
      <c r="K48" s="281">
        <v>0.3</v>
      </c>
      <c r="L48" s="266"/>
      <c r="M48" s="401">
        <f>VLOOKUP(A48,MATERIALES!A4:D395,4,FALSE)</f>
        <v>10322.62833059548</v>
      </c>
      <c r="N48" s="271">
        <f>K48*M48</f>
        <v>3096.7884991786441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3096.7884991786441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3942.2444473870455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788.44888947740912</v>
      </c>
      <c r="M83" s="858"/>
      <c r="N83" s="51"/>
    </row>
    <row r="84" spans="1:14">
      <c r="B84" s="89" t="s">
        <v>973</v>
      </c>
      <c r="C84" s="90"/>
      <c r="D84" s="90"/>
      <c r="E84" s="90"/>
      <c r="F84" s="90"/>
      <c r="G84" s="90"/>
      <c r="H84" s="90"/>
      <c r="I84" s="87"/>
      <c r="J84" s="88"/>
      <c r="K84" s="303">
        <v>0.05</v>
      </c>
      <c r="L84" s="857">
        <f>N78*K84</f>
        <v>197.11222236935228</v>
      </c>
      <c r="M84" s="858"/>
      <c r="N84" s="51"/>
    </row>
    <row r="85" spans="1:14" ht="15.75" thickBot="1">
      <c r="B85" s="91" t="s">
        <v>974</v>
      </c>
      <c r="C85" s="92"/>
      <c r="D85" s="92"/>
      <c r="E85" s="92"/>
      <c r="F85" s="92"/>
      <c r="G85" s="92"/>
      <c r="H85" s="92"/>
      <c r="I85" s="93"/>
      <c r="J85" s="94"/>
      <c r="K85" s="304">
        <v>0.05</v>
      </c>
      <c r="L85" s="859">
        <f>N78*K85</f>
        <v>197.11222236935228</v>
      </c>
      <c r="M85" s="860"/>
      <c r="N85" s="51"/>
    </row>
    <row r="86" spans="1:14" ht="15.75" thickBot="1">
      <c r="B86" s="823" t="s">
        <v>953</v>
      </c>
      <c r="C86" s="824"/>
      <c r="D86" s="824"/>
      <c r="E86" s="824"/>
      <c r="F86" s="824"/>
      <c r="G86" s="824"/>
      <c r="H86" s="824"/>
      <c r="I86" s="824"/>
      <c r="J86" s="824"/>
      <c r="K86" s="824"/>
      <c r="L86" s="824"/>
      <c r="M86" s="825"/>
      <c r="N86" s="52">
        <f>L83+L84+L85</f>
        <v>1182.6733342161137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5124.9177816031588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1046</v>
      </c>
      <c r="C31" s="81" t="s">
        <v>1208</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953" t="str">
        <f>VLOOKUP(A36,EQUIPOS!A6:D154,3,FALSE)</f>
        <v>Carrotanque Irrigador de asfalto, 1000 GALONES DE CAPACIDAD</v>
      </c>
      <c r="C36" s="954"/>
      <c r="D36" s="954"/>
      <c r="E36" s="954"/>
      <c r="F36" s="954"/>
      <c r="G36" s="954"/>
      <c r="H36" s="955"/>
      <c r="I36" s="266"/>
      <c r="J36" s="267"/>
      <c r="K36" s="268">
        <f>VLOOKUP(A36,EQUIPOS!A6:D163,4,FALSE)</f>
        <v>286500.8630739561</v>
      </c>
      <c r="L36" s="269"/>
      <c r="M36" s="270">
        <v>500</v>
      </c>
      <c r="N36" s="271">
        <f>K36/M36</f>
        <v>573.00172614791222</v>
      </c>
    </row>
    <row r="37" spans="1:14">
      <c r="A37" s="113" t="s">
        <v>176</v>
      </c>
      <c r="B37" s="953" t="str">
        <f>VLOOKUP(A37,EQUIPOS!A7:D154,3,FALSE)</f>
        <v xml:space="preserve">Compresor (barrido y soplado)
</v>
      </c>
      <c r="C37" s="954"/>
      <c r="D37" s="954"/>
      <c r="E37" s="954"/>
      <c r="F37" s="954"/>
      <c r="G37" s="954"/>
      <c r="H37" s="955"/>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858</v>
      </c>
      <c r="B48" s="43" t="str">
        <f>VLOOKUP(A48,MATERIALES!A4:D373,3,FALSE)</f>
        <v>Emulsión CRR-1</v>
      </c>
      <c r="C48" s="280"/>
      <c r="D48" s="280"/>
      <c r="E48" s="280"/>
      <c r="F48" s="280"/>
      <c r="G48" s="280"/>
      <c r="H48" s="280"/>
      <c r="I48" s="267"/>
      <c r="J48" s="223" t="str">
        <f>VLOOKUP(A48,MATERIALES!A4:D373,2,FALSE)</f>
        <v>lt</v>
      </c>
      <c r="K48" s="281">
        <v>0.45</v>
      </c>
      <c r="L48" s="266"/>
      <c r="M48" s="401">
        <f>VLOOKUP(A48,MATERIALES!A4:D395,4,FALSE)</f>
        <v>6608.9998458080827</v>
      </c>
      <c r="N48" s="271">
        <f>K48*M48</f>
        <v>2974.0499306136371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2974.0499306136371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3819.5058788220385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763.90117576440775</v>
      </c>
      <c r="M83" s="858"/>
      <c r="N83" s="51"/>
    </row>
    <row r="84" spans="1:14">
      <c r="B84" s="89" t="s">
        <v>973</v>
      </c>
      <c r="C84" s="90"/>
      <c r="D84" s="90"/>
      <c r="E84" s="90"/>
      <c r="F84" s="90"/>
      <c r="G84" s="90"/>
      <c r="H84" s="90"/>
      <c r="I84" s="87"/>
      <c r="J84" s="88"/>
      <c r="K84" s="303">
        <v>0.05</v>
      </c>
      <c r="L84" s="857">
        <f>N78*K84</f>
        <v>190.97529394110194</v>
      </c>
      <c r="M84" s="858"/>
      <c r="N84" s="51"/>
    </row>
    <row r="85" spans="1:14" ht="15.75" thickBot="1">
      <c r="B85" s="91" t="s">
        <v>974</v>
      </c>
      <c r="C85" s="92"/>
      <c r="D85" s="92"/>
      <c r="E85" s="92"/>
      <c r="F85" s="92"/>
      <c r="G85" s="92"/>
      <c r="H85" s="92"/>
      <c r="I85" s="93"/>
      <c r="J85" s="94"/>
      <c r="K85" s="304">
        <v>0.05</v>
      </c>
      <c r="L85" s="859">
        <f>N78*K85</f>
        <v>190.97529394110194</v>
      </c>
      <c r="M85" s="860"/>
      <c r="N85" s="51"/>
    </row>
    <row r="86" spans="1:14" ht="15.75" thickBot="1">
      <c r="B86" s="823" t="s">
        <v>953</v>
      </c>
      <c r="C86" s="824"/>
      <c r="D86" s="824"/>
      <c r="E86" s="824"/>
      <c r="F86" s="824"/>
      <c r="G86" s="824"/>
      <c r="H86" s="824"/>
      <c r="I86" s="824"/>
      <c r="J86" s="824"/>
      <c r="K86" s="824"/>
      <c r="L86" s="824"/>
      <c r="M86" s="825"/>
      <c r="N86" s="52">
        <f>L83+L84+L85</f>
        <v>1145.8517636466115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4965.3576424686498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1047</v>
      </c>
      <c r="C31" s="81" t="s">
        <v>1553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205"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500</v>
      </c>
      <c r="N36" s="271">
        <f>K36/M36</f>
        <v>573.00172614791222</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VLOOKUP(A48,MATERIALES!A4:D373,3,FALSE)</f>
        <v>Emulsión CRR-2</v>
      </c>
      <c r="C48" s="280"/>
      <c r="D48" s="280"/>
      <c r="E48" s="280"/>
      <c r="F48" s="280"/>
      <c r="G48" s="280"/>
      <c r="H48" s="280"/>
      <c r="I48" s="267"/>
      <c r="J48" s="223" t="str">
        <f>VLOOKUP(A48,MATERIALES!A4:D373,2,FALSE)</f>
        <v>lt</v>
      </c>
      <c r="K48" s="281">
        <v>0.45</v>
      </c>
      <c r="L48" s="266"/>
      <c r="M48" s="401">
        <f>VLOOKUP(A48,MATERIALES!A4:D395,4,FALSE)</f>
        <v>6608.9998458080827</v>
      </c>
      <c r="N48" s="271">
        <f>K48*M48</f>
        <v>2974.0499306136371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2974.0499306136371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3819.5058788220385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763.90117576440775</v>
      </c>
      <c r="M83" s="858"/>
      <c r="N83" s="51"/>
    </row>
    <row r="84" spans="1:14">
      <c r="B84" s="89" t="s">
        <v>973</v>
      </c>
      <c r="C84" s="90"/>
      <c r="D84" s="90"/>
      <c r="E84" s="90"/>
      <c r="F84" s="90"/>
      <c r="G84" s="90"/>
      <c r="H84" s="90"/>
      <c r="I84" s="87"/>
      <c r="J84" s="88"/>
      <c r="K84" s="303">
        <v>0.05</v>
      </c>
      <c r="L84" s="857">
        <f>N78*K84</f>
        <v>190.97529394110194</v>
      </c>
      <c r="M84" s="858"/>
      <c r="N84" s="51"/>
    </row>
    <row r="85" spans="1:14" ht="15.75" thickBot="1">
      <c r="B85" s="91" t="s">
        <v>974</v>
      </c>
      <c r="C85" s="92"/>
      <c r="D85" s="92"/>
      <c r="E85" s="92"/>
      <c r="F85" s="92"/>
      <c r="G85" s="92"/>
      <c r="H85" s="92"/>
      <c r="I85" s="93"/>
      <c r="J85" s="94"/>
      <c r="K85" s="304">
        <v>0.05</v>
      </c>
      <c r="L85" s="859">
        <f>N78*K85</f>
        <v>190.97529394110194</v>
      </c>
      <c r="M85" s="860"/>
      <c r="N85" s="51"/>
    </row>
    <row r="86" spans="1:14" ht="15.75" thickBot="1">
      <c r="B86" s="823" t="s">
        <v>953</v>
      </c>
      <c r="C86" s="824"/>
      <c r="D86" s="824"/>
      <c r="E86" s="824"/>
      <c r="F86" s="824"/>
      <c r="G86" s="824"/>
      <c r="H86" s="824"/>
      <c r="I86" s="824"/>
      <c r="J86" s="824"/>
      <c r="K86" s="824"/>
      <c r="L86" s="824"/>
      <c r="M86" s="825"/>
      <c r="N86" s="52">
        <f>L83+L84+L85</f>
        <v>1145.8517636466115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4965.3576424686498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1048</v>
      </c>
      <c r="C31" s="81" t="s">
        <v>1554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500</v>
      </c>
      <c r="N36" s="271">
        <f>K36/M36</f>
        <v>573.00172614791222</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856</v>
      </c>
      <c r="B48" s="43" t="str">
        <f>VLOOKUP(A48,MATERIALES!A4:D373,3,FALSE)</f>
        <v>Emulsión CRR-1m</v>
      </c>
      <c r="C48" s="280"/>
      <c r="D48" s="280"/>
      <c r="E48" s="280"/>
      <c r="F48" s="280"/>
      <c r="G48" s="280"/>
      <c r="H48" s="280"/>
      <c r="I48" s="267"/>
      <c r="J48" s="223" t="str">
        <f>VLOOKUP(A48,MATERIALES!A4:D373,2,FALSE)</f>
        <v>lt</v>
      </c>
      <c r="K48" s="281">
        <v>0.45</v>
      </c>
      <c r="L48" s="266"/>
      <c r="M48" s="401">
        <f>VLOOKUP(A48,MATERIALES!A4:D395,4,FALSE)</f>
        <v>6608.9998458080827</v>
      </c>
      <c r="N48" s="271">
        <f>K48*M48</f>
        <v>2974.0499306136371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2974.0499306136371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3819.5058788220385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763.90117576440775</v>
      </c>
      <c r="M83" s="858"/>
      <c r="N83" s="51"/>
    </row>
    <row r="84" spans="1:14">
      <c r="B84" s="89" t="s">
        <v>973</v>
      </c>
      <c r="C84" s="90"/>
      <c r="D84" s="90"/>
      <c r="E84" s="90"/>
      <c r="F84" s="90"/>
      <c r="G84" s="90"/>
      <c r="H84" s="90"/>
      <c r="I84" s="87"/>
      <c r="J84" s="88"/>
      <c r="K84" s="303">
        <v>0.05</v>
      </c>
      <c r="L84" s="857">
        <f>N78*K84</f>
        <v>190.97529394110194</v>
      </c>
      <c r="M84" s="858"/>
      <c r="N84" s="51"/>
    </row>
    <row r="85" spans="1:14" ht="15.75" thickBot="1">
      <c r="B85" s="91" t="s">
        <v>974</v>
      </c>
      <c r="C85" s="92"/>
      <c r="D85" s="92"/>
      <c r="E85" s="92"/>
      <c r="F85" s="92"/>
      <c r="G85" s="92"/>
      <c r="H85" s="92"/>
      <c r="I85" s="93"/>
      <c r="J85" s="94"/>
      <c r="K85" s="304">
        <v>0.05</v>
      </c>
      <c r="L85" s="859">
        <f>N78*K85</f>
        <v>190.97529394110194</v>
      </c>
      <c r="M85" s="860"/>
      <c r="N85" s="51"/>
    </row>
    <row r="86" spans="1:14" ht="15.75" thickBot="1">
      <c r="B86" s="823" t="s">
        <v>953</v>
      </c>
      <c r="C86" s="824"/>
      <c r="D86" s="824"/>
      <c r="E86" s="824"/>
      <c r="F86" s="824"/>
      <c r="G86" s="824"/>
      <c r="H86" s="824"/>
      <c r="I86" s="824"/>
      <c r="J86" s="824"/>
      <c r="K86" s="824"/>
      <c r="L86" s="824"/>
      <c r="M86" s="825"/>
      <c r="N86" s="52">
        <f>L83+L84+L85</f>
        <v>1145.8517636466115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4965.3576424686498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1049</v>
      </c>
      <c r="C31" s="81" t="s">
        <v>1555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500</v>
      </c>
      <c r="N36" s="271">
        <f>K36/M36</f>
        <v>573.00172614791222</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500</v>
      </c>
      <c r="N37" s="271">
        <f>K37/M37</f>
        <v>217.78191206048933</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0.54131000000000007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791.32494820840145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862</v>
      </c>
      <c r="B48" s="43" t="str">
        <f>VLOOKUP(A48,MATERIALES!A4:D373,3,FALSE)</f>
        <v>Emulsión CRR-2m</v>
      </c>
      <c r="C48" s="280"/>
      <c r="D48" s="280"/>
      <c r="E48" s="280"/>
      <c r="F48" s="280"/>
      <c r="G48" s="280"/>
      <c r="H48" s="280"/>
      <c r="I48" s="267"/>
      <c r="J48" s="223" t="str">
        <f>VLOOKUP(A48,MATERIALES!A4:D373,2,FALSE)</f>
        <v>lt</v>
      </c>
      <c r="K48" s="281">
        <v>0.45</v>
      </c>
      <c r="L48" s="266"/>
      <c r="M48" s="401">
        <f>VLOOKUP(A48,MATERIALES!A4:D395,4,FALSE)</f>
        <v>6608.9998458080827</v>
      </c>
      <c r="N48" s="271">
        <f>K48*M48</f>
        <v>2974.0499306136371</v>
      </c>
    </row>
    <row r="49" spans="1:14">
      <c r="B49" s="43"/>
      <c r="C49" s="280"/>
      <c r="D49" s="280"/>
      <c r="E49" s="280"/>
      <c r="F49" s="280"/>
      <c r="G49" s="280"/>
      <c r="H49" s="280"/>
      <c r="I49" s="267"/>
      <c r="J49" s="223"/>
      <c r="K49" s="281"/>
      <c r="L49" s="266"/>
      <c r="M49" s="401"/>
      <c r="N49" s="271"/>
    </row>
    <row r="50" spans="1:14">
      <c r="A50" s="108"/>
      <c r="B50" s="43"/>
      <c r="C50" s="280"/>
      <c r="D50" s="280"/>
      <c r="E50" s="280"/>
      <c r="F50" s="280"/>
      <c r="G50" s="280"/>
      <c r="H50" s="280"/>
      <c r="I50" s="267"/>
      <c r="J50" s="223"/>
      <c r="K50" s="281"/>
      <c r="L50" s="266"/>
      <c r="M50" s="282"/>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2974.0499306136371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308"/>
      <c r="C64" s="309"/>
      <c r="D64" s="309"/>
      <c r="E64" s="309"/>
      <c r="F64" s="309"/>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4000</v>
      </c>
      <c r="N70" s="394">
        <f>K70/M70</f>
        <v>54.131</v>
      </c>
      <c r="O70" s="106"/>
    </row>
    <row r="71" spans="1:15">
      <c r="B71" s="49"/>
      <c r="C71" s="47"/>
      <c r="D71" s="47"/>
      <c r="E71" s="47"/>
      <c r="F71" s="47"/>
      <c r="G71" s="47"/>
      <c r="H71" s="47"/>
      <c r="I71" s="291"/>
      <c r="J71" s="292"/>
      <c r="K71" s="293"/>
      <c r="L71" s="50"/>
      <c r="M71" s="298"/>
      <c r="N71" s="394"/>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54.131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3819.5058788220385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763.90117576440775</v>
      </c>
      <c r="M83" s="858"/>
      <c r="N83" s="51"/>
    </row>
    <row r="84" spans="1:14">
      <c r="B84" s="89" t="s">
        <v>973</v>
      </c>
      <c r="C84" s="90"/>
      <c r="D84" s="90"/>
      <c r="E84" s="90"/>
      <c r="F84" s="90"/>
      <c r="G84" s="90"/>
      <c r="H84" s="90"/>
      <c r="I84" s="87"/>
      <c r="J84" s="88"/>
      <c r="K84" s="303">
        <v>0.05</v>
      </c>
      <c r="L84" s="857">
        <f>N78*K84</f>
        <v>190.97529394110194</v>
      </c>
      <c r="M84" s="858"/>
      <c r="N84" s="51"/>
    </row>
    <row r="85" spans="1:14" ht="15.75" thickBot="1">
      <c r="B85" s="91" t="s">
        <v>974</v>
      </c>
      <c r="C85" s="92"/>
      <c r="D85" s="92"/>
      <c r="E85" s="92"/>
      <c r="F85" s="92"/>
      <c r="G85" s="92"/>
      <c r="H85" s="92"/>
      <c r="I85" s="93"/>
      <c r="J85" s="94"/>
      <c r="K85" s="304">
        <v>0.05</v>
      </c>
      <c r="L85" s="859">
        <f>N78*K85</f>
        <v>190.97529394110194</v>
      </c>
      <c r="M85" s="860"/>
      <c r="N85" s="51"/>
    </row>
    <row r="86" spans="1:14" ht="15.75" thickBot="1">
      <c r="B86" s="823" t="s">
        <v>953</v>
      </c>
      <c r="C86" s="824"/>
      <c r="D86" s="824"/>
      <c r="E86" s="824"/>
      <c r="F86" s="824"/>
      <c r="G86" s="824"/>
      <c r="H86" s="824"/>
      <c r="I86" s="824"/>
      <c r="J86" s="824"/>
      <c r="K86" s="824"/>
      <c r="L86" s="824"/>
      <c r="M86" s="825"/>
      <c r="N86" s="52">
        <f>L83+L84+L85</f>
        <v>1145.8517636466115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4965.3576424686498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1556</v>
      </c>
      <c r="C31" s="81" t="s">
        <v>1557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400</v>
      </c>
      <c r="N36" s="271">
        <f>K36/M36</f>
        <v>716.25215768489022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400</v>
      </c>
      <c r="N37" s="271">
        <f>K37/M37</f>
        <v>372.451121996143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400</v>
      </c>
      <c r="N38" s="271">
        <f>K38/M38</f>
        <v>272.22739007561165</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840">
        <v>400</v>
      </c>
      <c r="M39" s="841"/>
      <c r="N39" s="271">
        <f>K39/L39</f>
        <v>302.47328619032913</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1664.413987958269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6608.9998458080827</v>
      </c>
      <c r="N48" s="271">
        <f>K48*M48</f>
        <v>12094.469717828792</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458835.77033647569</v>
      </c>
      <c r="N49" s="271">
        <f>K49*M49</f>
        <v>8717.8796363930378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20812.349354221828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27">
        <f>VLOOKUP(A58,TRANSPORTE!A5:D117,4,FALSE)</f>
        <v>1802.8023797317558</v>
      </c>
      <c r="M58" s="828"/>
      <c r="N58" s="286">
        <f>K58*L58</f>
        <v>34.253245214903359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34.253245214903359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22612.0197885245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4522.4039577048998</v>
      </c>
      <c r="M82" s="858"/>
      <c r="N82" s="51"/>
    </row>
    <row r="83" spans="1:14">
      <c r="B83" s="89" t="s">
        <v>973</v>
      </c>
      <c r="C83" s="90"/>
      <c r="D83" s="90"/>
      <c r="E83" s="90"/>
      <c r="F83" s="90"/>
      <c r="G83" s="90"/>
      <c r="H83" s="90"/>
      <c r="I83" s="87"/>
      <c r="J83" s="88"/>
      <c r="K83" s="303">
        <v>0.05</v>
      </c>
      <c r="L83" s="857">
        <f>N77*K83</f>
        <v>1130.6009894262249</v>
      </c>
      <c r="M83" s="858"/>
      <c r="N83" s="51"/>
    </row>
    <row r="84" spans="1:14" ht="15.75" thickBot="1">
      <c r="B84" s="91" t="s">
        <v>974</v>
      </c>
      <c r="C84" s="92"/>
      <c r="D84" s="92"/>
      <c r="E84" s="92"/>
      <c r="F84" s="92"/>
      <c r="G84" s="92"/>
      <c r="H84" s="92"/>
      <c r="I84" s="93"/>
      <c r="J84" s="94"/>
      <c r="K84" s="304">
        <v>0.05</v>
      </c>
      <c r="L84" s="859">
        <f>N77*K84</f>
        <v>1130.6009894262249</v>
      </c>
      <c r="M84" s="860"/>
      <c r="N84" s="51"/>
    </row>
    <row r="85" spans="1:14" ht="15.75" thickBot="1">
      <c r="B85" s="823" t="s">
        <v>953</v>
      </c>
      <c r="C85" s="824"/>
      <c r="D85" s="824"/>
      <c r="E85" s="824"/>
      <c r="F85" s="824"/>
      <c r="G85" s="824"/>
      <c r="H85" s="824"/>
      <c r="I85" s="824"/>
      <c r="J85" s="824"/>
      <c r="K85" s="824"/>
      <c r="L85" s="824"/>
      <c r="M85" s="825"/>
      <c r="N85" s="52">
        <f>L82+L83+L84</f>
        <v>6783.6059365573501</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29395.625725081849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1558</v>
      </c>
      <c r="C31" s="81" t="s">
        <v>1559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400</v>
      </c>
      <c r="N36" s="271">
        <f>K36/M36</f>
        <v>716.25215768489022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400</v>
      </c>
      <c r="N37" s="271">
        <f>K37/M37</f>
        <v>372.451121996143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400</v>
      </c>
      <c r="N38" s="271">
        <f>K38/M38</f>
        <v>272.22739007561165</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840">
        <v>400</v>
      </c>
      <c r="M39" s="841"/>
      <c r="N39" s="271">
        <f>K39/L39</f>
        <v>302.47328619032913</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1664.413987958269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1.5</v>
      </c>
      <c r="L48" s="266"/>
      <c r="M48" s="401">
        <f>VLOOKUP(A48,MATERIALES!A5:D396,4,FALSE)</f>
        <v>6608.9998458080827</v>
      </c>
      <c r="N48" s="271">
        <f>K48*M48</f>
        <v>9913.4997687121249</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1.2999999999999999E-2</v>
      </c>
      <c r="L49" s="266"/>
      <c r="M49" s="401">
        <f>VLOOKUP(A49,MATERIALES!A6:D397,4,FALSE)</f>
        <v>458835.77033647569</v>
      </c>
      <c r="N49" s="271">
        <f>K49*M49</f>
        <v>5964.8650143741834</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15878.364783086308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27">
        <f>VLOOKUP(A58,TRANSPORTE!A5:D117,4,FALSE)</f>
        <v>1802.8023797317558</v>
      </c>
      <c r="M58" s="828"/>
      <c r="N58" s="286">
        <f>K58*L58</f>
        <v>23.436430936512824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23.436430936512824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8">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17667.218403110593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3533.4436806221188</v>
      </c>
      <c r="M83" s="858"/>
      <c r="N83" s="51"/>
    </row>
    <row r="84" spans="1:14">
      <c r="B84" s="89" t="s">
        <v>973</v>
      </c>
      <c r="C84" s="90"/>
      <c r="D84" s="90"/>
      <c r="E84" s="90"/>
      <c r="F84" s="90"/>
      <c r="G84" s="90"/>
      <c r="H84" s="90"/>
      <c r="I84" s="87"/>
      <c r="J84" s="88"/>
      <c r="K84" s="303">
        <v>0.05</v>
      </c>
      <c r="L84" s="857">
        <f>N78*K84</f>
        <v>883.3609201555297</v>
      </c>
      <c r="M84" s="858"/>
      <c r="N84" s="51"/>
    </row>
    <row r="85" spans="1:14" ht="15.75" thickBot="1">
      <c r="B85" s="91" t="s">
        <v>974</v>
      </c>
      <c r="C85" s="92"/>
      <c r="D85" s="92"/>
      <c r="E85" s="92"/>
      <c r="F85" s="92"/>
      <c r="G85" s="92"/>
      <c r="H85" s="92"/>
      <c r="I85" s="93"/>
      <c r="J85" s="94"/>
      <c r="K85" s="304">
        <v>0.05</v>
      </c>
      <c r="L85" s="859">
        <f>N78*K85</f>
        <v>883.3609201555297</v>
      </c>
      <c r="M85" s="860"/>
      <c r="N85" s="51"/>
    </row>
    <row r="86" spans="1:14" ht="15.75" thickBot="1">
      <c r="B86" s="823" t="s">
        <v>953</v>
      </c>
      <c r="C86" s="824"/>
      <c r="D86" s="824"/>
      <c r="E86" s="824"/>
      <c r="F86" s="824"/>
      <c r="G86" s="824"/>
      <c r="H86" s="824"/>
      <c r="I86" s="824"/>
      <c r="J86" s="824"/>
      <c r="K86" s="824"/>
      <c r="L86" s="824"/>
      <c r="M86" s="825"/>
      <c r="N86" s="52">
        <f>L83+L84+L85</f>
        <v>5300.1655209331784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22967.383924043774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1560</v>
      </c>
      <c r="C31" s="81" t="s">
        <v>1561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400</v>
      </c>
      <c r="N36" s="271">
        <f>K36/M36</f>
        <v>716.25215768489022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400</v>
      </c>
      <c r="N37" s="271">
        <f>K37/M37</f>
        <v>372.451121996143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400</v>
      </c>
      <c r="N38" s="271">
        <f>K38/M38</f>
        <v>272.22739007561165</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840">
        <v>400</v>
      </c>
      <c r="M39" s="841"/>
      <c r="N39" s="271">
        <f>K39/L39</f>
        <v>302.47328619032913</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1664.413987958269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860</v>
      </c>
      <c r="B48" s="43" t="str">
        <f>VLOOKUP(A48,MATERIALES!A5:D373,3,FALSE)</f>
        <v>Emulsión CRR-2</v>
      </c>
      <c r="C48" s="280"/>
      <c r="D48" s="280"/>
      <c r="E48" s="280"/>
      <c r="F48" s="280"/>
      <c r="G48" s="280"/>
      <c r="H48" s="280"/>
      <c r="I48" s="267"/>
      <c r="J48" s="223" t="str">
        <f>VLOOKUP(A48,MATERIALES!A4:D373,2,FALSE)</f>
        <v>lt</v>
      </c>
      <c r="K48" s="281">
        <v>1.83</v>
      </c>
      <c r="L48" s="266"/>
      <c r="M48" s="401">
        <f>VLOOKUP(A48,MATERIALES!A5:D396,4,FALSE)</f>
        <v>6608.9998458080827</v>
      </c>
      <c r="N48" s="271">
        <f>K48*M48</f>
        <v>12094.469717828792</v>
      </c>
    </row>
    <row r="49" spans="1:14">
      <c r="A49" s="108" t="s">
        <v>761</v>
      </c>
      <c r="B49" s="43" t="str">
        <f>VLOOKUP(A49,MATERIALES!A6:D373,3,FALSE)</f>
        <v>Agregado para tratamiento superf. Simple</v>
      </c>
      <c r="C49" s="280"/>
      <c r="D49" s="280"/>
      <c r="E49" s="280"/>
      <c r="F49" s="280"/>
      <c r="G49" s="280"/>
      <c r="H49" s="280"/>
      <c r="I49" s="267"/>
      <c r="J49" s="223" t="str">
        <f>VLOOKUP(A49,MATERIALES!A5:D373,2,FALSE)</f>
        <v>m3</v>
      </c>
      <c r="K49" s="281">
        <v>1.9E-2</v>
      </c>
      <c r="L49" s="266"/>
      <c r="M49" s="401">
        <f>VLOOKUP(A49,MATERIALES!A6:D397,4,FALSE)</f>
        <v>458835.77033647569</v>
      </c>
      <c r="N49" s="271">
        <f>K49*M49</f>
        <v>8717.8796363930378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20812.349354221828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1.9E-2</v>
      </c>
      <c r="J58" s="285">
        <v>1</v>
      </c>
      <c r="K58" s="278">
        <f>I58*J58</f>
        <v>1.9E-2</v>
      </c>
      <c r="L58" s="827">
        <f>VLOOKUP(A58,TRANSPORTE!A5:D117,4,FALSE)</f>
        <v>1802.8023797317558</v>
      </c>
      <c r="M58" s="828"/>
      <c r="N58" s="286">
        <f>K58*L58</f>
        <v>34.253245214903359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34.253245214903359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65">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66">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22612.0197885245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4522.4039577048998</v>
      </c>
      <c r="M83" s="858"/>
      <c r="N83" s="51"/>
    </row>
    <row r="84" spans="1:14">
      <c r="B84" s="89" t="s">
        <v>973</v>
      </c>
      <c r="C84" s="90"/>
      <c r="D84" s="90"/>
      <c r="E84" s="90"/>
      <c r="F84" s="90"/>
      <c r="G84" s="90"/>
      <c r="H84" s="90"/>
      <c r="I84" s="87"/>
      <c r="J84" s="88"/>
      <c r="K84" s="303">
        <v>0.05</v>
      </c>
      <c r="L84" s="857">
        <f>N78*K84</f>
        <v>1130.6009894262249</v>
      </c>
      <c r="M84" s="858"/>
      <c r="N84" s="51"/>
    </row>
    <row r="85" spans="1:14" ht="15.75" thickBot="1">
      <c r="B85" s="91" t="s">
        <v>974</v>
      </c>
      <c r="C85" s="92"/>
      <c r="D85" s="92"/>
      <c r="E85" s="92"/>
      <c r="F85" s="92"/>
      <c r="G85" s="92"/>
      <c r="H85" s="92"/>
      <c r="I85" s="93"/>
      <c r="J85" s="94"/>
      <c r="K85" s="304">
        <v>0.05</v>
      </c>
      <c r="L85" s="859">
        <f>N78*K85</f>
        <v>1130.6009894262249</v>
      </c>
      <c r="M85" s="860"/>
      <c r="N85" s="51"/>
    </row>
    <row r="86" spans="1:14" ht="15.75" thickBot="1">
      <c r="B86" s="823" t="s">
        <v>953</v>
      </c>
      <c r="C86" s="824"/>
      <c r="D86" s="824"/>
      <c r="E86" s="824"/>
      <c r="F86" s="824"/>
      <c r="G86" s="824"/>
      <c r="H86" s="824"/>
      <c r="I86" s="824"/>
      <c r="J86" s="824"/>
      <c r="K86" s="824"/>
      <c r="L86" s="824"/>
      <c r="M86" s="825"/>
      <c r="N86" s="52">
        <f>L83+L84+L85</f>
        <v>6783.6059365573501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29395.625725081849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1562</v>
      </c>
      <c r="C31" s="81" t="s">
        <v>2059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400</v>
      </c>
      <c r="N36" s="271">
        <f>K36/M36</f>
        <v>716.25215768489022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400</v>
      </c>
      <c r="N37" s="271">
        <f>K37/M37</f>
        <v>372.451121996143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400</v>
      </c>
      <c r="N38" s="271">
        <f>K38/M38</f>
        <v>272.22739007561165</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840">
        <v>400</v>
      </c>
      <c r="M39" s="841"/>
      <c r="N39" s="271">
        <f>K39/L39</f>
        <v>302.47328619032913</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1.010032011295025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1664.413987958269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761</v>
      </c>
      <c r="B48" s="43" t="str">
        <f>VLOOKUP(A48,MATERIALES!A5:D373,3,FALSE)</f>
        <v>Agregado para tratamiento superf. Simple</v>
      </c>
      <c r="C48" s="280"/>
      <c r="D48" s="280"/>
      <c r="E48" s="280"/>
      <c r="F48" s="280"/>
      <c r="G48" s="280"/>
      <c r="H48" s="280"/>
      <c r="I48" s="267"/>
      <c r="J48" s="223" t="str">
        <f>VLOOKUP(A48,MATERIALES!A4:D373,2,FALSE)</f>
        <v>m3</v>
      </c>
      <c r="K48" s="281">
        <v>1.2999999999999999E-2</v>
      </c>
      <c r="L48" s="266"/>
      <c r="M48" s="401">
        <f>VLOOKUP(A48,MATERIALES!A5:D396,4,FALSE)</f>
        <v>458835.77033647569</v>
      </c>
      <c r="N48" s="271">
        <f>K48*M48</f>
        <v>5964.8650143741834</v>
      </c>
    </row>
    <row r="49" spans="1:14">
      <c r="A49" s="108" t="s">
        <v>860</v>
      </c>
      <c r="B49" s="43" t="str">
        <f>VLOOKUP(A49,MATERIALES!A6:D373,3,FALSE)</f>
        <v>Emulsión CRR-2</v>
      </c>
      <c r="C49" s="280"/>
      <c r="D49" s="280"/>
      <c r="E49" s="280"/>
      <c r="F49" s="280"/>
      <c r="G49" s="280"/>
      <c r="H49" s="280"/>
      <c r="I49" s="267"/>
      <c r="J49" s="223" t="str">
        <f>VLOOKUP(A49,MATERIALES!A5:D373,2,FALSE)</f>
        <v>lt</v>
      </c>
      <c r="K49" s="281">
        <v>1.5</v>
      </c>
      <c r="L49" s="266"/>
      <c r="M49" s="401">
        <f>VLOOKUP(A49,MATERIALES!A6:D397,4,FALSE)</f>
        <v>6608.9998458080827</v>
      </c>
      <c r="N49" s="271">
        <f>K49*M49</f>
        <v>9913.4997687121249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15878.364783086308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1.2999999999999999E-2</v>
      </c>
      <c r="J58" s="285">
        <v>1</v>
      </c>
      <c r="K58" s="278">
        <f>I58*J58</f>
        <v>1.2999999999999999E-2</v>
      </c>
      <c r="L58" s="827">
        <f>VLOOKUP(A58,TRANSPORTE!A5:D117,4,FALSE)</f>
        <v>1802.8023797317558</v>
      </c>
      <c r="M58" s="828"/>
      <c r="N58" s="286">
        <f>K58*L58</f>
        <v>23.436430936512824</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23.436430936512824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294">
        <v>3200</v>
      </c>
      <c r="N69" s="394">
        <f>K69/M69</f>
        <v>33.339451129502493</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294">
        <v>3200</v>
      </c>
      <c r="N70" s="394">
        <f>K70/M70</f>
        <v>67.663749999999993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101.00320112950249</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17667.218403110593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3533.4436806221188</v>
      </c>
      <c r="M83" s="858"/>
      <c r="N83" s="51"/>
    </row>
    <row r="84" spans="1:14">
      <c r="B84" s="89" t="s">
        <v>973</v>
      </c>
      <c r="C84" s="90"/>
      <c r="D84" s="90"/>
      <c r="E84" s="90"/>
      <c r="F84" s="90"/>
      <c r="G84" s="90"/>
      <c r="H84" s="90"/>
      <c r="I84" s="87"/>
      <c r="J84" s="88"/>
      <c r="K84" s="303">
        <v>0.05</v>
      </c>
      <c r="L84" s="857">
        <f>N78*K84</f>
        <v>883.3609201555297</v>
      </c>
      <c r="M84" s="858"/>
      <c r="N84" s="51"/>
    </row>
    <row r="85" spans="1:14" ht="15.75" thickBot="1">
      <c r="B85" s="91" t="s">
        <v>974</v>
      </c>
      <c r="C85" s="92"/>
      <c r="D85" s="92"/>
      <c r="E85" s="92"/>
      <c r="F85" s="92"/>
      <c r="G85" s="92"/>
      <c r="H85" s="92"/>
      <c r="I85" s="93"/>
      <c r="J85" s="94"/>
      <c r="K85" s="304">
        <v>0.05</v>
      </c>
      <c r="L85" s="859">
        <f>N78*K85</f>
        <v>883.3609201555297</v>
      </c>
      <c r="M85" s="860"/>
      <c r="N85" s="51"/>
    </row>
    <row r="86" spans="1:14" ht="15.75" thickBot="1">
      <c r="B86" s="823" t="s">
        <v>953</v>
      </c>
      <c r="C86" s="824"/>
      <c r="D86" s="824"/>
      <c r="E86" s="824"/>
      <c r="F86" s="824"/>
      <c r="G86" s="824"/>
      <c r="H86" s="824"/>
      <c r="I86" s="824"/>
      <c r="J86" s="824"/>
      <c r="K86" s="824"/>
      <c r="L86" s="824"/>
      <c r="M86" s="825"/>
      <c r="N86" s="52">
        <f>L83+L84+L85</f>
        <v>5300.1655209331784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22967.383924043774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1563</v>
      </c>
      <c r="C31" s="81" t="s">
        <v>1564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82">
        <v>275</v>
      </c>
      <c r="N36" s="271">
        <f>K36/M36</f>
        <v>1041.8213202689312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82">
        <f>M36</f>
        <v>275</v>
      </c>
      <c r="N37" s="271">
        <f>K37/M37</f>
        <v>541.7470865398443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82">
        <v>275</v>
      </c>
      <c r="N38" s="271">
        <f>K38/M38</f>
        <v>395.9671128372533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951">
        <v>275</v>
      </c>
      <c r="M39" s="952"/>
      <c r="N39" s="271">
        <f>K39/L39</f>
        <v>439.96114354956961</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2420.9658006665732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2.5000000000000001E-2</v>
      </c>
      <c r="L48" s="266"/>
      <c r="M48" s="401">
        <f>VLOOKUP(A48,MATERIALES!A5:D396,4,FALSE)</f>
        <v>458835.77033647569</v>
      </c>
      <c r="N48" s="271">
        <f>K48*M48</f>
        <v>11470.894258411892</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1.2999999999999999E-2</v>
      </c>
      <c r="L49" s="266"/>
      <c r="M49" s="401">
        <f>VLOOKUP(A49,MATERIALES!A6:D397,4,FALSE)</f>
        <v>458835.77033647569</v>
      </c>
      <c r="N49" s="271">
        <f>K49*M49</f>
        <v>5964.8650143741834</v>
      </c>
    </row>
    <row r="50" spans="1:14">
      <c r="A50" t="s">
        <v>860</v>
      </c>
      <c r="B50" s="43" t="str">
        <f>VLOOKUP(A50,MATERIALES!A6:D373,3,FALSE)</f>
        <v>Emulsión CRR-2</v>
      </c>
      <c r="C50" s="280"/>
      <c r="D50" s="280"/>
      <c r="E50" s="280"/>
      <c r="F50" s="280"/>
      <c r="G50" s="280"/>
      <c r="H50" s="280"/>
      <c r="I50" s="267"/>
      <c r="J50" s="223" t="str">
        <f>VLOOKUP(A50,MATERIALES!A6:D373,2,FALSE)</f>
        <v>lt</v>
      </c>
      <c r="K50" s="281">
        <v>4.24</v>
      </c>
      <c r="L50" s="266"/>
      <c r="M50" s="401">
        <f>VLOOKUP(A50,MATERIALES!A6:D398,4,FALSE)</f>
        <v>6608.9998458080827</v>
      </c>
      <c r="N50" s="271">
        <f>K50*M50</f>
        <v>28022.159346226272</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45457.918619012344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27">
        <f>VLOOKUP(A58,TRANSPORTE!A5:D117,4,FALSE)</f>
        <v>1802.8023797317558</v>
      </c>
      <c r="M58" s="828"/>
      <c r="N58" s="286">
        <f>K58*L58</f>
        <v>68.506490429806718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68.506490429806718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30</v>
      </c>
      <c r="B69" s="49" t="str">
        <f>VLOOKUP(A69,'MANO DE OBRA'!A8:D68,3,FALSE)</f>
        <v>Oficial</v>
      </c>
      <c r="C69" s="47"/>
      <c r="D69" s="47"/>
      <c r="E69" s="47"/>
      <c r="F69" s="47"/>
      <c r="G69" s="47"/>
      <c r="H69" s="47"/>
      <c r="I69" s="291">
        <f>K69/J69*100</f>
        <v>57668.23979157189</v>
      </c>
      <c r="J69" s="292">
        <v>185</v>
      </c>
      <c r="K69" s="293">
        <f>VLOOKUP(A69,'MANO DE OBRA'!A8:D99,4,FALSE)</f>
        <v>106686.24361440798</v>
      </c>
      <c r="L69" s="50"/>
      <c r="M69" s="403">
        <v>2200</v>
      </c>
      <c r="N69" s="394">
        <f>K69/M69</f>
        <v>48.493747097458176</v>
      </c>
      <c r="O69" s="106"/>
    </row>
    <row r="70" spans="1:15">
      <c r="A70" t="s">
        <v>11</v>
      </c>
      <c r="B70" s="49" t="str">
        <f>VLOOKUP(A70,'MANO DE OBRA'!A8:D69,3,FALSE)</f>
        <v>Obrero (4)</v>
      </c>
      <c r="C70" s="47"/>
      <c r="D70" s="47"/>
      <c r="E70" s="47"/>
      <c r="F70" s="47"/>
      <c r="G70" s="47"/>
      <c r="H70" s="47"/>
      <c r="I70" s="291">
        <f>K70/J70*100</f>
        <v>117040.00000000001</v>
      </c>
      <c r="J70" s="292">
        <v>185</v>
      </c>
      <c r="K70" s="293">
        <f>VLOOKUP(A70,'MANO DE OBRA'!A8:D100,4,FALSE)</f>
        <v>216524</v>
      </c>
      <c r="L70" s="50"/>
      <c r="M70" s="404">
        <v>2200</v>
      </c>
      <c r="N70" s="394">
        <f>K70/M70</f>
        <v>98.42</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48094.304657206179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9618.860931441237</v>
      </c>
      <c r="M83" s="858"/>
      <c r="N83" s="51"/>
    </row>
    <row r="84" spans="1:14">
      <c r="B84" s="89" t="s">
        <v>973</v>
      </c>
      <c r="C84" s="90"/>
      <c r="D84" s="90"/>
      <c r="E84" s="90"/>
      <c r="F84" s="90"/>
      <c r="G84" s="90"/>
      <c r="H84" s="90"/>
      <c r="I84" s="87"/>
      <c r="J84" s="88"/>
      <c r="K84" s="303">
        <v>0.05</v>
      </c>
      <c r="L84" s="857">
        <f>N78*K84</f>
        <v>2404.7152328603092</v>
      </c>
      <c r="M84" s="858"/>
      <c r="N84" s="51"/>
    </row>
    <row r="85" spans="1:14" ht="15.75" thickBot="1">
      <c r="B85" s="91" t="s">
        <v>974</v>
      </c>
      <c r="C85" s="92"/>
      <c r="D85" s="92"/>
      <c r="E85" s="92"/>
      <c r="F85" s="92"/>
      <c r="G85" s="92"/>
      <c r="H85" s="92"/>
      <c r="I85" s="93"/>
      <c r="J85" s="94"/>
      <c r="K85" s="304">
        <v>0.05</v>
      </c>
      <c r="L85" s="859">
        <f>N78*K85</f>
        <v>2404.7152328603092</v>
      </c>
      <c r="M85" s="860"/>
      <c r="N85" s="51"/>
    </row>
    <row r="86" spans="1:14" ht="15.75" thickBot="1">
      <c r="B86" s="823" t="s">
        <v>953</v>
      </c>
      <c r="C86" s="824"/>
      <c r="D86" s="824"/>
      <c r="E86" s="824"/>
      <c r="F86" s="824"/>
      <c r="G86" s="824"/>
      <c r="H86" s="824"/>
      <c r="I86" s="824"/>
      <c r="J86" s="824"/>
      <c r="K86" s="824"/>
      <c r="L86" s="824"/>
      <c r="M86" s="825"/>
      <c r="N86" s="52">
        <f>L83+L84+L85</f>
        <v>14428.291397161856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62522.596054368034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1565</v>
      </c>
      <c r="C31" s="81" t="s">
        <v>1566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82">
        <v>275</v>
      </c>
      <c r="N36" s="271">
        <f>K36/M36</f>
        <v>1041.8213202689312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82">
        <v>275</v>
      </c>
      <c r="N37" s="271">
        <f>K37/M37</f>
        <v>541.7470865398443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82">
        <v>275</v>
      </c>
      <c r="N38" s="271">
        <f>K38/M38</f>
        <v>395.9671128372533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951">
        <v>275</v>
      </c>
      <c r="M39" s="952"/>
      <c r="N39" s="271">
        <f>K39/L39</f>
        <v>439.96114354956961</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2420.9658006665732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VLOOKUP(A48,MATERIALES!A4:D373,2,FALSE)</f>
        <v>m3</v>
      </c>
      <c r="K48" s="281">
        <v>1.9E-2</v>
      </c>
      <c r="L48" s="266"/>
      <c r="M48" s="401">
        <f>VLOOKUP(A48,MATERIALES!A5:D396,4,FALSE)</f>
        <v>458835.77033647569</v>
      </c>
      <c r="N48" s="271">
        <f>K48*M48</f>
        <v>8717.8796363930378</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VLOOKUP(A49,MATERIALES!A5:D373,2,FALSE)</f>
        <v>m3</v>
      </c>
      <c r="K49" s="281">
        <v>0.01</v>
      </c>
      <c r="L49" s="266"/>
      <c r="M49" s="401">
        <f>VLOOKUP(A49,MATERIALES!A6:D397,4,FALSE)</f>
        <v>458835.77033647569</v>
      </c>
      <c r="N49" s="271">
        <f>K49*M49</f>
        <v>4588.3577033647571</v>
      </c>
    </row>
    <row r="50" spans="1:14">
      <c r="A50" t="s">
        <v>860</v>
      </c>
      <c r="B50" s="43" t="str">
        <f>VLOOKUP(A50,MATERIALES!A6:D373,3,FALSE)</f>
        <v>Emulsión CRR-2</v>
      </c>
      <c r="C50" s="280"/>
      <c r="D50" s="280"/>
      <c r="E50" s="280"/>
      <c r="F50" s="280"/>
      <c r="G50" s="280"/>
      <c r="H50" s="280"/>
      <c r="I50" s="267"/>
      <c r="J50" s="223" t="str">
        <f>VLOOKUP(A50,MATERIALES!A6:D373,2,FALSE)</f>
        <v>lt</v>
      </c>
      <c r="K50" s="281">
        <v>3.24</v>
      </c>
      <c r="L50" s="266"/>
      <c r="M50" s="401">
        <f>VLOOKUP(A50,MATERIALES!A6:D398,4,FALSE)</f>
        <v>6608.9998458080827</v>
      </c>
      <c r="N50" s="271">
        <f>K50*M50</f>
        <v>21413.159500418191</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34719.396840175985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27">
        <f>VLOOKUP(A58,TRANSPORTE!A5:D117,4,FALSE)</f>
        <v>1802.8023797317558</v>
      </c>
      <c r="M58" s="828"/>
      <c r="N58" s="286">
        <f>K58*L58</f>
        <v>52.281269012220918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52.281269012220918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05">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37339.557656952238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7467.9115313904476</v>
      </c>
      <c r="M83" s="858"/>
      <c r="N83" s="51"/>
    </row>
    <row r="84" spans="1:14">
      <c r="B84" s="89" t="s">
        <v>973</v>
      </c>
      <c r="C84" s="90"/>
      <c r="D84" s="90"/>
      <c r="E84" s="90"/>
      <c r="F84" s="90"/>
      <c r="G84" s="90"/>
      <c r="H84" s="90"/>
      <c r="I84" s="87"/>
      <c r="J84" s="88"/>
      <c r="K84" s="303">
        <v>0.05</v>
      </c>
      <c r="L84" s="857">
        <f>N78*K84</f>
        <v>1866.9778828476119</v>
      </c>
      <c r="M84" s="858"/>
      <c r="N84" s="51"/>
    </row>
    <row r="85" spans="1:14" ht="15.75" thickBot="1">
      <c r="B85" s="91" t="s">
        <v>974</v>
      </c>
      <c r="C85" s="92"/>
      <c r="D85" s="92"/>
      <c r="E85" s="92"/>
      <c r="F85" s="92"/>
      <c r="G85" s="92"/>
      <c r="H85" s="92"/>
      <c r="I85" s="93"/>
      <c r="J85" s="94"/>
      <c r="K85" s="304">
        <v>0.05</v>
      </c>
      <c r="L85" s="859">
        <f>N78*K85</f>
        <v>1866.9778828476119</v>
      </c>
      <c r="M85" s="860"/>
      <c r="N85" s="51"/>
    </row>
    <row r="86" spans="1:14" ht="15.75" thickBot="1">
      <c r="B86" s="823" t="s">
        <v>953</v>
      </c>
      <c r="C86" s="824"/>
      <c r="D86" s="824"/>
      <c r="E86" s="824"/>
      <c r="F86" s="824"/>
      <c r="G86" s="824"/>
      <c r="H86" s="824"/>
      <c r="I86" s="824"/>
      <c r="J86" s="824"/>
      <c r="K86" s="824"/>
      <c r="L86" s="824"/>
      <c r="M86" s="825"/>
      <c r="N86" s="52">
        <f>L83+L84+L85</f>
        <v>11201.867297085671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48541.42495403791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1568</v>
      </c>
      <c r="C31" s="81" t="s">
        <v>1567</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275</v>
      </c>
      <c r="N36" s="271">
        <f>K36/M36</f>
        <v>1041.8213202689312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275</v>
      </c>
      <c r="N37" s="271">
        <f>K37/M37</f>
        <v>541.7470865398443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275</v>
      </c>
      <c r="N38" s="271">
        <f>K38/M38</f>
        <v>395.9671128372533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840">
        <v>275</v>
      </c>
      <c r="M39" s="841"/>
      <c r="N39" s="271">
        <f>K39/L39</f>
        <v>439.96114354956961</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2420.9658006665732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2.5000000000000001E-2</v>
      </c>
      <c r="L48" s="266"/>
      <c r="M48" s="401">
        <f>VLOOKUP(A48,MATERIALES!A5:D396,4,FALSE)</f>
        <v>458835.77033647569</v>
      </c>
      <c r="N48" s="271">
        <f>K48*M48</f>
        <v>11470.894258411892</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1.2999999999999999E-2</v>
      </c>
      <c r="L49" s="266"/>
      <c r="M49" s="401">
        <f>VLOOKUP(A49,MATERIALES!A6:D397,4,FALSE)</f>
        <v>458835.77033647569</v>
      </c>
      <c r="N49" s="271">
        <f>K49*M49</f>
        <v>5964.8650143741834</v>
      </c>
    </row>
    <row r="50" spans="1:14">
      <c r="A50" t="s">
        <v>862</v>
      </c>
      <c r="B50" s="43" t="str">
        <f>VLOOKUP(A50,MATERIALES!A6:D373,3,FALSE)</f>
        <v>Emulsión CRR-2m</v>
      </c>
      <c r="C50" s="280"/>
      <c r="D50" s="280"/>
      <c r="E50" s="280"/>
      <c r="F50" s="280"/>
      <c r="G50" s="280"/>
      <c r="H50" s="280"/>
      <c r="I50" s="267"/>
      <c r="J50" s="223" t="str">
        <f>VLOOKUP(A50,MATERIALES!A6:D642,2,FALSE)</f>
        <v>lt</v>
      </c>
      <c r="K50" s="281">
        <v>4.24</v>
      </c>
      <c r="L50" s="266"/>
      <c r="M50" s="401">
        <f>VLOOKUP(A50,MATERIALES!A6:D398,4,FALSE)</f>
        <v>6608.9998458080827</v>
      </c>
      <c r="N50" s="271">
        <f>K50*M50</f>
        <v>28022.159346226272</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45457.918619012344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3.7999999999999999E-2</v>
      </c>
      <c r="J58" s="285">
        <v>1</v>
      </c>
      <c r="K58" s="278">
        <f>I58*J58</f>
        <v>3.7999999999999999E-2</v>
      </c>
      <c r="L58" s="827">
        <f>VLOOKUP(A58,TRANSPORTE!A5:D117,4,FALSE)</f>
        <v>1802.8023797317558</v>
      </c>
      <c r="M58" s="828"/>
      <c r="N58" s="286">
        <f>K58*L58</f>
        <v>68.506490429806718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68.506490429806718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48094.304657206179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9618.860931441237</v>
      </c>
      <c r="M83" s="858"/>
      <c r="N83" s="51"/>
    </row>
    <row r="84" spans="1:14">
      <c r="B84" s="89" t="s">
        <v>973</v>
      </c>
      <c r="C84" s="90"/>
      <c r="D84" s="90"/>
      <c r="E84" s="90"/>
      <c r="F84" s="90"/>
      <c r="G84" s="90"/>
      <c r="H84" s="90"/>
      <c r="I84" s="87"/>
      <c r="J84" s="88"/>
      <c r="K84" s="303">
        <v>0.05</v>
      </c>
      <c r="L84" s="857">
        <f>N78*K84</f>
        <v>2404.7152328603092</v>
      </c>
      <c r="M84" s="858"/>
      <c r="N84" s="51"/>
    </row>
    <row r="85" spans="1:14" ht="15.75" thickBot="1">
      <c r="B85" s="91" t="s">
        <v>974</v>
      </c>
      <c r="C85" s="92"/>
      <c r="D85" s="92"/>
      <c r="E85" s="92"/>
      <c r="F85" s="92"/>
      <c r="G85" s="92"/>
      <c r="H85" s="92"/>
      <c r="I85" s="93"/>
      <c r="J85" s="94"/>
      <c r="K85" s="304">
        <v>0.05</v>
      </c>
      <c r="L85" s="859">
        <f>N78*K85</f>
        <v>2404.7152328603092</v>
      </c>
      <c r="M85" s="860"/>
      <c r="N85" s="51"/>
    </row>
    <row r="86" spans="1:14" ht="15.75" thickBot="1">
      <c r="B86" s="823" t="s">
        <v>953</v>
      </c>
      <c r="C86" s="824"/>
      <c r="D86" s="824"/>
      <c r="E86" s="824"/>
      <c r="F86" s="824"/>
      <c r="G86" s="824"/>
      <c r="H86" s="824"/>
      <c r="I86" s="824"/>
      <c r="J86" s="824"/>
      <c r="K86" s="824"/>
      <c r="L86" s="824"/>
      <c r="M86" s="825"/>
      <c r="N86" s="52">
        <f>L83+L84+L85</f>
        <v>14428.291397161856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62522.596054368034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1569</v>
      </c>
      <c r="C31" s="81" t="s">
        <v>1570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275</v>
      </c>
      <c r="N36" s="271">
        <f>K36/M36</f>
        <v>1041.8213202689312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275</v>
      </c>
      <c r="N37" s="271">
        <f>K37/M37</f>
        <v>541.7470865398443</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275</v>
      </c>
      <c r="N38" s="271">
        <f>K38/M38</f>
        <v>395.9671128372533</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68">
        <f>VLOOKUP(A39,EQUIPOS!A9:D166,4,FALSE)</f>
        <v>120989.31447613165</v>
      </c>
      <c r="L39" s="840">
        <v>275</v>
      </c>
      <c r="M39" s="841"/>
      <c r="N39" s="271">
        <f>K39/L39</f>
        <v>439.96114354956961</v>
      </c>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1.4691374709745819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2420.9658006665732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759</v>
      </c>
      <c r="B48" s="43" t="str">
        <f>VLOOKUP(A48,MATERIALES!A5:D373,3,FALSE)</f>
        <v>Agregado para tratamiento superficial doble (primer riego)</v>
      </c>
      <c r="C48" s="280"/>
      <c r="D48" s="280"/>
      <c r="E48" s="280"/>
      <c r="F48" s="280"/>
      <c r="G48" s="280"/>
      <c r="H48" s="280"/>
      <c r="I48" s="267"/>
      <c r="J48" s="223" t="str">
        <f>VLOOKUP(A48,MATERIALES!A4:D640,2,FALSE)</f>
        <v>m3</v>
      </c>
      <c r="K48" s="281">
        <v>1.9E-2</v>
      </c>
      <c r="L48" s="266"/>
      <c r="M48" s="401">
        <f>VLOOKUP(A48,MATERIALES!A5:D396,4,FALSE)</f>
        <v>458835.77033647569</v>
      </c>
      <c r="N48" s="271">
        <f>K48*M48</f>
        <v>8717.8796363930378</v>
      </c>
    </row>
    <row r="49" spans="1:14">
      <c r="A49" s="108" t="s">
        <v>760</v>
      </c>
      <c r="B49" s="43" t="str">
        <f>VLOOKUP(A49,MATERIALES!A6:D373,3,FALSE)</f>
        <v>Agregado para tratamiento superficial doble (segundo riego)</v>
      </c>
      <c r="C49" s="280"/>
      <c r="D49" s="280"/>
      <c r="E49" s="280"/>
      <c r="F49" s="280"/>
      <c r="G49" s="280"/>
      <c r="H49" s="280"/>
      <c r="I49" s="267"/>
      <c r="J49" s="223" t="str">
        <f>VLOOKUP(A49,MATERIALES!A5:D641,2,FALSE)</f>
        <v>m3</v>
      </c>
      <c r="K49" s="281">
        <v>0.01</v>
      </c>
      <c r="L49" s="266"/>
      <c r="M49" s="401">
        <f>VLOOKUP(A49,MATERIALES!A6:D397,4,FALSE)</f>
        <v>458835.77033647569</v>
      </c>
      <c r="N49" s="271">
        <f>K49*M49</f>
        <v>4588.3577033647571</v>
      </c>
    </row>
    <row r="50" spans="1:14">
      <c r="A50" t="s">
        <v>862</v>
      </c>
      <c r="B50" s="43" t="str">
        <f>VLOOKUP(A50,MATERIALES!A6:D373,3,FALSE)</f>
        <v>Emulsión CRR-2m</v>
      </c>
      <c r="C50" s="280"/>
      <c r="D50" s="280"/>
      <c r="E50" s="280"/>
      <c r="F50" s="280"/>
      <c r="G50" s="280"/>
      <c r="H50" s="280"/>
      <c r="I50" s="267"/>
      <c r="J50" s="223" t="str">
        <f>VLOOKUP(A50,MATERIALES!A6:D642,2,FALSE)</f>
        <v>lt</v>
      </c>
      <c r="K50" s="281">
        <v>3.24</v>
      </c>
      <c r="L50" s="266"/>
      <c r="M50" s="401">
        <f>VLOOKUP(A50,MATERIALES!A6:D398,4,FALSE)</f>
        <v>6608.9998458080827</v>
      </c>
      <c r="N50" s="271">
        <f>K50*M50</f>
        <v>21413.159500418191</v>
      </c>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34719.396840175985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278">
        <v>2.9000000000000001E-2</v>
      </c>
      <c r="J58" s="285">
        <v>1</v>
      </c>
      <c r="K58" s="278">
        <f>I58*J58</f>
        <v>2.9000000000000001E-2</v>
      </c>
      <c r="L58" s="827">
        <f>VLOOKUP(A58,TRANSPORTE!A5:D117,4,FALSE)</f>
        <v>1802.8023797317558</v>
      </c>
      <c r="M58" s="828"/>
      <c r="N58" s="286">
        <f>K58*L58</f>
        <v>52.281269012220918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52.281269012220918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2200</v>
      </c>
      <c r="N69" s="394">
        <f>K69/M69</f>
        <v>98.42</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2200</v>
      </c>
      <c r="N70" s="394">
        <f>K70/M70</f>
        <v>48.493747097458176</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146.91374709745818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37339.557656952238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7467.9115313904476</v>
      </c>
      <c r="M83" s="858"/>
      <c r="N83" s="51"/>
    </row>
    <row r="84" spans="1:14">
      <c r="B84" s="89" t="s">
        <v>973</v>
      </c>
      <c r="C84" s="90"/>
      <c r="D84" s="90"/>
      <c r="E84" s="90"/>
      <c r="F84" s="90"/>
      <c r="G84" s="90"/>
      <c r="H84" s="90"/>
      <c r="I84" s="87"/>
      <c r="J84" s="88"/>
      <c r="K84" s="303">
        <v>0.05</v>
      </c>
      <c r="L84" s="857">
        <f>N78*K84</f>
        <v>1866.9778828476119</v>
      </c>
      <c r="M84" s="858"/>
      <c r="N84" s="51"/>
    </row>
    <row r="85" spans="1:14" ht="15.75" thickBot="1">
      <c r="B85" s="91" t="s">
        <v>974</v>
      </c>
      <c r="C85" s="92"/>
      <c r="D85" s="92"/>
      <c r="E85" s="92"/>
      <c r="F85" s="92"/>
      <c r="G85" s="92"/>
      <c r="H85" s="92"/>
      <c r="I85" s="93"/>
      <c r="J85" s="94"/>
      <c r="K85" s="304">
        <v>0.05</v>
      </c>
      <c r="L85" s="859">
        <f>N78*K85</f>
        <v>1866.9778828476119</v>
      </c>
      <c r="M85" s="860"/>
      <c r="N85" s="51"/>
    </row>
    <row r="86" spans="1:14" ht="15.75" thickBot="1">
      <c r="B86" s="823" t="s">
        <v>953</v>
      </c>
      <c r="C86" s="824"/>
      <c r="D86" s="824"/>
      <c r="E86" s="824"/>
      <c r="F86" s="824"/>
      <c r="G86" s="824"/>
      <c r="H86" s="824"/>
      <c r="I86" s="824"/>
      <c r="J86" s="824"/>
      <c r="K86" s="824"/>
      <c r="L86" s="824"/>
      <c r="M86" s="825"/>
      <c r="N86" s="52">
        <f>L83+L84+L85</f>
        <v>11201.867297085671</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48541.42495403791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1050</v>
      </c>
      <c r="C31" s="81" t="s">
        <v>1571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418</v>
      </c>
      <c r="N36" s="271">
        <f>K36/M36</f>
        <v>685.40876333482322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418</v>
      </c>
      <c r="N37" s="271">
        <f>K37/M37</f>
        <v>356.41255693410812</v>
      </c>
    </row>
    <row r="38" spans="1:14">
      <c r="A38" t="s">
        <v>225</v>
      </c>
      <c r="B38" s="836" t="str">
        <f>VLOOKUP(A38,EQUIPOS!A8:D154,3,FALSE)</f>
        <v>Esparcidor de gravilla, Ancho de esparcimiento 3100mm, Velocidad de trabajo 10—20km2/h</v>
      </c>
      <c r="C38" s="837"/>
      <c r="D38" s="837"/>
      <c r="E38" s="837"/>
      <c r="F38" s="837"/>
      <c r="G38" s="837"/>
      <c r="H38" s="838"/>
      <c r="I38" s="266"/>
      <c r="J38" s="267"/>
      <c r="K38" s="268">
        <f>VLOOKUP(A38,EQUIPOS!A8:D165,4,FALSE)</f>
        <v>120989.31447613165</v>
      </c>
      <c r="L38" s="269"/>
      <c r="M38" s="270">
        <v>418</v>
      </c>
      <c r="N38" s="271">
        <f>K38/M38</f>
        <v>289.44812075629579</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0.96653780985169846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1332.2359788350786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458835.77033647569</v>
      </c>
      <c r="N48" s="271">
        <f>K48*M48</f>
        <v>4588.3577033647571</v>
      </c>
    </row>
    <row r="49" spans="1:14">
      <c r="A49" s="108" t="s">
        <v>860</v>
      </c>
      <c r="B49" s="43" t="str">
        <f>VLOOKUP(A49,MATERIALES!A6:D373,3,FALSE)</f>
        <v>Emulsión CRR-2</v>
      </c>
      <c r="C49" s="280"/>
      <c r="D49" s="280"/>
      <c r="E49" s="280"/>
      <c r="F49" s="280"/>
      <c r="G49" s="280"/>
      <c r="H49" s="280"/>
      <c r="I49" s="267"/>
      <c r="J49" s="223" t="str">
        <f>VLOOKUP(A49,MATERIALES!A5:D641,2,FALSE)</f>
        <v>lt</v>
      </c>
      <c r="K49" s="281">
        <v>1.25</v>
      </c>
      <c r="L49" s="266"/>
      <c r="M49" s="401">
        <f>VLOOKUP(A49,MATERIALES!A6:D397,4,FALSE)</f>
        <v>6608.9998458080827</v>
      </c>
      <c r="N49" s="271">
        <f>K49*M49</f>
        <v>8261.2498072601029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12849.607510624861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1227</v>
      </c>
      <c r="B58" s="46" t="str">
        <f>VLOOKUP(A58,TRANSPORTE!A5:D117,3,FALSE)</f>
        <v>Transporte de Arena</v>
      </c>
      <c r="C58" s="316"/>
      <c r="D58" s="316"/>
      <c r="E58" s="316"/>
      <c r="F58" s="316"/>
      <c r="G58" s="316"/>
      <c r="H58" s="310" t="s">
        <v>1468</v>
      </c>
      <c r="I58" s="278">
        <v>0.01</v>
      </c>
      <c r="J58" s="285">
        <v>1</v>
      </c>
      <c r="K58" s="278">
        <f>I58*J58</f>
        <v>0.01</v>
      </c>
      <c r="L58" s="827">
        <f>VLOOKUP(A58,TRANSPORTE!A5:D117,4,FALSE)</f>
        <v>1802.8023797317558</v>
      </c>
      <c r="M58" s="828"/>
      <c r="N58" s="286">
        <f>K58*L58</f>
        <v>18.028023797317559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18.028023797317559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14296.525294242429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2859.3050588484857</v>
      </c>
      <c r="M83" s="858"/>
      <c r="N83" s="51"/>
    </row>
    <row r="84" spans="1:14">
      <c r="B84" s="89" t="s">
        <v>973</v>
      </c>
      <c r="C84" s="90"/>
      <c r="D84" s="90"/>
      <c r="E84" s="90"/>
      <c r="F84" s="90"/>
      <c r="G84" s="90"/>
      <c r="H84" s="90"/>
      <c r="I84" s="87"/>
      <c r="J84" s="88"/>
      <c r="K84" s="303">
        <v>0.05</v>
      </c>
      <c r="L84" s="857">
        <f>N78*K84</f>
        <v>714.82626471212143</v>
      </c>
      <c r="M84" s="858"/>
      <c r="N84" s="51"/>
    </row>
    <row r="85" spans="1:14" ht="15.75" thickBot="1">
      <c r="B85" s="91" t="s">
        <v>974</v>
      </c>
      <c r="C85" s="92"/>
      <c r="D85" s="92"/>
      <c r="E85" s="92"/>
      <c r="F85" s="92"/>
      <c r="G85" s="92"/>
      <c r="H85" s="92"/>
      <c r="I85" s="93"/>
      <c r="J85" s="94"/>
      <c r="K85" s="304">
        <v>0.05</v>
      </c>
      <c r="L85" s="859">
        <f>N78*K85</f>
        <v>714.82626471212143</v>
      </c>
      <c r="M85" s="860"/>
      <c r="N85" s="51"/>
    </row>
    <row r="86" spans="1:14" ht="15.75" thickBot="1">
      <c r="B86" s="823" t="s">
        <v>953</v>
      </c>
      <c r="C86" s="824"/>
      <c r="D86" s="824"/>
      <c r="E86" s="824"/>
      <c r="F86" s="824"/>
      <c r="G86" s="824"/>
      <c r="H86" s="824"/>
      <c r="I86" s="824"/>
      <c r="J86" s="824"/>
      <c r="K86" s="824"/>
      <c r="L86" s="824"/>
      <c r="M86" s="825"/>
      <c r="N86" s="52">
        <f>L83+L84+L85</f>
        <v>4288.9575882727286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18585.482882515156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1051</v>
      </c>
      <c r="C31" s="81" t="s">
        <v>1572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154</v>
      </c>
      <c r="B36" s="836" t="str">
        <f>VLOOKUP(A36,EQUIPOS!A6:D154,3,FALSE)</f>
        <v>Carrotanque Irrigador de asfalto, 1000 GALONES DE CAPACIDAD</v>
      </c>
      <c r="C36" s="837"/>
      <c r="D36" s="837"/>
      <c r="E36" s="837"/>
      <c r="F36" s="837"/>
      <c r="G36" s="837"/>
      <c r="H36" s="838"/>
      <c r="I36" s="266"/>
      <c r="J36" s="267"/>
      <c r="K36" s="268">
        <f>VLOOKUP(A36,EQUIPOS!A6:D163,4,FALSE)</f>
        <v>286500.8630739561</v>
      </c>
      <c r="L36" s="269"/>
      <c r="M36" s="270">
        <v>418</v>
      </c>
      <c r="N36" s="271">
        <f>K36/M36</f>
        <v>685.40876333482322</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418</v>
      </c>
      <c r="N37" s="271">
        <f>K37/M37</f>
        <v>356.41255693410812</v>
      </c>
    </row>
    <row r="38" spans="1:14">
      <c r="A38" t="s">
        <v>225</v>
      </c>
      <c r="B38" s="836" t="str">
        <f>VLOOKUP(A38,EQUIPOS!A8:D154,3,FALSE)</f>
        <v>Esparcidor de gravilla, Ancho de esparcimiento 3100mm, Velocidad de trabajo 10—20km2/h</v>
      </c>
      <c r="C38" s="837"/>
      <c r="D38" s="837"/>
      <c r="E38" s="837"/>
      <c r="F38" s="837"/>
      <c r="G38" s="837"/>
      <c r="H38" s="838"/>
      <c r="I38" s="266"/>
      <c r="J38" s="267"/>
      <c r="K38" s="268">
        <f>VLOOKUP(A38,EQUIPOS!A8:D165,4,FALSE)</f>
        <v>120989.31447613165</v>
      </c>
      <c r="L38" s="269"/>
      <c r="M38" s="270">
        <v>418</v>
      </c>
      <c r="N38" s="271">
        <f>K38/M38</f>
        <v>289.44812075629579</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0.96653780985169846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1332.2359788350786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796</v>
      </c>
      <c r="B48" s="43" t="str">
        <f>VLOOKUP(A48,MATERIALES!A5:D373,3,FALSE)</f>
        <v>Arena de trituración (sellos de arena-afalto)</v>
      </c>
      <c r="C48" s="280"/>
      <c r="D48" s="280"/>
      <c r="E48" s="280"/>
      <c r="F48" s="280"/>
      <c r="G48" s="280"/>
      <c r="H48" s="280"/>
      <c r="I48" s="267"/>
      <c r="J48" s="223" t="str">
        <f>VLOOKUP(A48,MATERIALES!A4:D640,2,FALSE)</f>
        <v>m3</v>
      </c>
      <c r="K48" s="281">
        <v>0.01</v>
      </c>
      <c r="L48" s="266"/>
      <c r="M48" s="401">
        <f>VLOOKUP(A48,MATERIALES!A5:D396,4,FALSE)</f>
        <v>458835.77033647569</v>
      </c>
      <c r="N48" s="271">
        <f>K48*M48</f>
        <v>4588.3577033647571</v>
      </c>
    </row>
    <row r="49" spans="1:72">
      <c r="A49" s="108" t="s">
        <v>858</v>
      </c>
      <c r="B49" s="43" t="str">
        <f>VLOOKUP(A49,MATERIALES!A6:D373,3,FALSE)</f>
        <v>Emulsión CRR-1</v>
      </c>
      <c r="C49" s="280"/>
      <c r="D49" s="280"/>
      <c r="E49" s="280"/>
      <c r="F49" s="280"/>
      <c r="G49" s="280"/>
      <c r="H49" s="280"/>
      <c r="I49" s="267"/>
      <c r="J49" s="267" t="s">
        <v>980</v>
      </c>
      <c r="K49" s="281">
        <v>1.25</v>
      </c>
      <c r="L49" s="266"/>
      <c r="M49" s="401">
        <f>VLOOKUP(A49,MATERIALES!A6:D397,4,FALSE)</f>
        <v>6608.9998458080827</v>
      </c>
      <c r="N49" s="271">
        <f>K49*M49</f>
        <v>8261.2498072601029</v>
      </c>
      <c r="BT49">
        <v>1111</v>
      </c>
    </row>
    <row r="50" spans="1:72">
      <c r="B50" s="43"/>
      <c r="C50" s="280"/>
      <c r="D50" s="280"/>
      <c r="E50" s="280"/>
      <c r="F50" s="280"/>
      <c r="G50" s="280"/>
      <c r="H50" s="280"/>
      <c r="I50" s="267"/>
      <c r="J50" s="223"/>
      <c r="K50" s="281"/>
      <c r="L50" s="266"/>
      <c r="M50" s="282"/>
      <c r="N50" s="283"/>
    </row>
    <row r="51" spans="1:72">
      <c r="B51" s="43"/>
      <c r="C51" s="280"/>
      <c r="D51" s="280"/>
      <c r="E51" s="280"/>
      <c r="F51" s="280"/>
      <c r="G51" s="280"/>
      <c r="H51" s="280"/>
      <c r="I51" s="267"/>
      <c r="J51" s="223"/>
      <c r="K51" s="281"/>
      <c r="L51" s="266"/>
      <c r="M51" s="282"/>
      <c r="N51" s="283"/>
    </row>
    <row r="52" spans="1:72" ht="15.75" thickBot="1">
      <c r="B52" s="818"/>
      <c r="C52" s="819"/>
      <c r="D52" s="819"/>
      <c r="E52" s="819"/>
      <c r="F52" s="819"/>
      <c r="G52" s="819"/>
      <c r="H52" s="819"/>
      <c r="I52" s="820"/>
      <c r="J52" s="42"/>
      <c r="K52" s="44"/>
      <c r="L52" s="821"/>
      <c r="M52" s="822"/>
      <c r="N52" s="45"/>
    </row>
    <row r="53" spans="1:72" ht="15.75" thickBot="1">
      <c r="B53" s="823" t="s">
        <v>953</v>
      </c>
      <c r="C53" s="824"/>
      <c r="D53" s="824"/>
      <c r="E53" s="824"/>
      <c r="F53" s="824"/>
      <c r="G53" s="824"/>
      <c r="H53" s="824"/>
      <c r="I53" s="824"/>
      <c r="J53" s="824"/>
      <c r="K53" s="824"/>
      <c r="L53" s="824"/>
      <c r="M53" s="825"/>
      <c r="N53" s="393">
        <f>SUM(N48:N52)</f>
        <v>12849.607510624861</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2" t="s">
        <v>957</v>
      </c>
      <c r="C57" s="313"/>
      <c r="D57" s="313"/>
      <c r="E57" s="313"/>
      <c r="F57" s="313"/>
      <c r="G57" s="313"/>
      <c r="H57" s="73" t="s">
        <v>945</v>
      </c>
      <c r="I57" s="74" t="s">
        <v>958</v>
      </c>
      <c r="J57" s="75" t="s">
        <v>959</v>
      </c>
      <c r="K57" s="73" t="s">
        <v>960</v>
      </c>
      <c r="L57" s="826" t="s">
        <v>961</v>
      </c>
      <c r="M57" s="799"/>
      <c r="N57" s="76" t="s">
        <v>951</v>
      </c>
    </row>
    <row r="58" spans="1:72">
      <c r="A58" t="s">
        <v>1227</v>
      </c>
      <c r="B58" s="46" t="str">
        <f>VLOOKUP(A58,TRANSPORTE!A5:D117,3,FALSE)</f>
        <v>Transporte de Arena</v>
      </c>
      <c r="C58" s="316"/>
      <c r="D58" s="316"/>
      <c r="E58" s="316"/>
      <c r="F58" s="316"/>
      <c r="G58" s="316"/>
      <c r="H58" s="310" t="s">
        <v>1468</v>
      </c>
      <c r="I58" s="278">
        <v>0.01</v>
      </c>
      <c r="J58" s="285">
        <v>1</v>
      </c>
      <c r="K58" s="278">
        <f>I58*J58</f>
        <v>0.01</v>
      </c>
      <c r="L58" s="827">
        <f>VLOOKUP(A58,TRANSPORTE!A5:D117,4,FALSE)</f>
        <v>1802.8023797317558</v>
      </c>
      <c r="M58" s="828"/>
      <c r="N58" s="286">
        <f>K58*L58</f>
        <v>18.028023797317559</v>
      </c>
    </row>
    <row r="59" spans="1:72">
      <c r="B59" s="46"/>
      <c r="C59" s="47"/>
      <c r="D59" s="47"/>
      <c r="E59" s="47"/>
      <c r="F59" s="47"/>
      <c r="G59" s="47"/>
      <c r="H59" s="287"/>
      <c r="I59" s="278"/>
      <c r="J59" s="278"/>
      <c r="K59" s="278"/>
      <c r="L59" s="288"/>
      <c r="M59" s="289"/>
      <c r="N59" s="290"/>
    </row>
    <row r="60" spans="1:72">
      <c r="B60" s="46"/>
      <c r="C60" s="47"/>
      <c r="D60" s="47"/>
      <c r="E60" s="47"/>
      <c r="F60" s="47"/>
      <c r="G60" s="47"/>
      <c r="H60" s="287"/>
      <c r="I60" s="278"/>
      <c r="J60" s="278"/>
      <c r="K60" s="278"/>
      <c r="L60" s="288"/>
      <c r="M60" s="289"/>
      <c r="N60" s="290"/>
    </row>
    <row r="61" spans="1:72">
      <c r="B61" s="46"/>
      <c r="C61" s="47"/>
      <c r="D61" s="47"/>
      <c r="E61" s="47"/>
      <c r="F61" s="47"/>
      <c r="G61" s="47"/>
      <c r="H61" s="287"/>
      <c r="I61" s="278"/>
      <c r="J61" s="278"/>
      <c r="K61" s="278"/>
      <c r="L61" s="288"/>
      <c r="M61" s="289"/>
      <c r="N61" s="290"/>
    </row>
    <row r="62" spans="1:72">
      <c r="B62" s="46"/>
      <c r="C62" s="47"/>
      <c r="D62" s="47"/>
      <c r="E62" s="47"/>
      <c r="F62" s="47"/>
      <c r="G62" s="47"/>
      <c r="H62" s="287"/>
      <c r="I62" s="278"/>
      <c r="J62" s="278"/>
      <c r="K62" s="278"/>
      <c r="L62" s="288"/>
      <c r="M62" s="289"/>
      <c r="N62" s="290"/>
    </row>
    <row r="63" spans="1:72" ht="15.75" thickBot="1">
      <c r="B63" s="446"/>
      <c r="C63" s="447"/>
      <c r="D63" s="447"/>
      <c r="E63" s="447"/>
      <c r="F63" s="447"/>
      <c r="G63" s="447"/>
      <c r="H63" s="48"/>
      <c r="I63" s="126"/>
      <c r="J63" s="126"/>
      <c r="K63" s="126"/>
      <c r="L63" s="812"/>
      <c r="M63" s="813"/>
      <c r="N63" s="127"/>
    </row>
    <row r="64" spans="1:72" ht="15.75" thickBot="1">
      <c r="B64" s="829" t="s">
        <v>953</v>
      </c>
      <c r="C64" s="830"/>
      <c r="D64" s="830"/>
      <c r="E64" s="830"/>
      <c r="F64" s="830"/>
      <c r="G64" s="830"/>
      <c r="H64" s="830"/>
      <c r="I64" s="830"/>
      <c r="J64" s="830"/>
      <c r="K64" s="830"/>
      <c r="L64" s="830"/>
      <c r="M64" s="831"/>
      <c r="N64" s="104">
        <f>N58+N59+N60+N61+N62</f>
        <v>18.028023797317559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3344</v>
      </c>
      <c r="N69" s="394">
        <f>K69/M69</f>
        <v>64.75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3344</v>
      </c>
      <c r="N70" s="394">
        <f>K70/M70</f>
        <v>31.903780985169853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96.653780985169846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14296.525294242429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2859.3050588484857</v>
      </c>
      <c r="M83" s="858"/>
      <c r="N83" s="51"/>
    </row>
    <row r="84" spans="1:14">
      <c r="B84" s="89" t="s">
        <v>973</v>
      </c>
      <c r="C84" s="90"/>
      <c r="D84" s="90"/>
      <c r="E84" s="90"/>
      <c r="F84" s="90"/>
      <c r="G84" s="90"/>
      <c r="H84" s="90"/>
      <c r="I84" s="87"/>
      <c r="J84" s="88"/>
      <c r="K84" s="303">
        <v>0.05</v>
      </c>
      <c r="L84" s="857">
        <f>N78*K84</f>
        <v>714.82626471212143</v>
      </c>
      <c r="M84" s="858"/>
      <c r="N84" s="51"/>
    </row>
    <row r="85" spans="1:14" ht="15.75" thickBot="1">
      <c r="B85" s="91" t="s">
        <v>974</v>
      </c>
      <c r="C85" s="92"/>
      <c r="D85" s="92"/>
      <c r="E85" s="92"/>
      <c r="F85" s="92"/>
      <c r="G85" s="92"/>
      <c r="H85" s="92"/>
      <c r="I85" s="93"/>
      <c r="J85" s="94"/>
      <c r="K85" s="304">
        <v>0.05</v>
      </c>
      <c r="L85" s="859">
        <f>N78*K85</f>
        <v>714.82626471212143</v>
      </c>
      <c r="M85" s="860"/>
      <c r="N85" s="51"/>
    </row>
    <row r="86" spans="1:14" ht="15.75" thickBot="1">
      <c r="B86" s="823" t="s">
        <v>953</v>
      </c>
      <c r="C86" s="824"/>
      <c r="D86" s="824"/>
      <c r="E86" s="824"/>
      <c r="F86" s="824"/>
      <c r="G86" s="824"/>
      <c r="H86" s="824"/>
      <c r="I86" s="824"/>
      <c r="J86" s="824"/>
      <c r="K86" s="824"/>
      <c r="L86" s="824"/>
      <c r="M86" s="825"/>
      <c r="N86" s="52">
        <f>L83+L84+L85</f>
        <v>4288.9575882727286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18585.482882515156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1052</v>
      </c>
      <c r="C31" s="81" t="s">
        <v>1529</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458835.77033647569</v>
      </c>
      <c r="N48" s="271">
        <f>K48*M48</f>
        <v>5735.4471292059461</v>
      </c>
    </row>
    <row r="49" spans="1:14">
      <c r="A49" s="108" t="s">
        <v>850</v>
      </c>
      <c r="B49" s="43" t="str">
        <f>VLOOKUP(A49,MATERIALES!A6:D373,3,FALSE)</f>
        <v>Emulsión CRL-1h</v>
      </c>
      <c r="C49" s="280"/>
      <c r="D49" s="280"/>
      <c r="E49" s="280"/>
      <c r="F49" s="280"/>
      <c r="G49" s="280"/>
      <c r="H49" s="280"/>
      <c r="I49" s="267"/>
      <c r="J49" s="223" t="str">
        <f>VLOOKUP(A49,MATERIALES!A5:D641,2,FALSE)</f>
        <v>lt</v>
      </c>
      <c r="K49" s="406">
        <v>1.4625000000000001</v>
      </c>
      <c r="L49" s="266"/>
      <c r="M49" s="401">
        <f>VLOOKUP(A49,MATERIALES!A6:D397,4,FALSE)</f>
        <v>6608.9998458080827</v>
      </c>
      <c r="N49" s="271">
        <f>K49*M49</f>
        <v>9665.6622744943215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15401.109403700268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27">
        <f>VLOOKUP(A58,TRANSPORTE!A5:D117,4,FALSE)</f>
        <v>1802.8023797317558</v>
      </c>
      <c r="M58" s="828"/>
      <c r="N58" s="286">
        <f>K58*L58</f>
        <v>22.535029746646948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22.535029746646948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15939.406354381528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3187.8812708763057</v>
      </c>
      <c r="M83" s="858"/>
      <c r="N83" s="51"/>
    </row>
    <row r="84" spans="1:14">
      <c r="B84" s="89" t="s">
        <v>973</v>
      </c>
      <c r="C84" s="90"/>
      <c r="D84" s="90"/>
      <c r="E84" s="90"/>
      <c r="F84" s="90"/>
      <c r="G84" s="90"/>
      <c r="H84" s="90"/>
      <c r="I84" s="87"/>
      <c r="J84" s="88"/>
      <c r="K84" s="303">
        <v>0.05</v>
      </c>
      <c r="L84" s="857">
        <f>N78*K84</f>
        <v>796.97031771907643</v>
      </c>
      <c r="M84" s="858"/>
      <c r="N84" s="51"/>
    </row>
    <row r="85" spans="1:14" ht="15.75" thickBot="1">
      <c r="B85" s="91" t="s">
        <v>974</v>
      </c>
      <c r="C85" s="92"/>
      <c r="D85" s="92"/>
      <c r="E85" s="92"/>
      <c r="F85" s="92"/>
      <c r="G85" s="92"/>
      <c r="H85" s="92"/>
      <c r="I85" s="93"/>
      <c r="J85" s="94"/>
      <c r="K85" s="304">
        <v>0.05</v>
      </c>
      <c r="L85" s="859">
        <f>N78*K85</f>
        <v>796.97031771907643</v>
      </c>
      <c r="M85" s="860"/>
      <c r="N85" s="51"/>
    </row>
    <row r="86" spans="1:14" ht="15.75" thickBot="1">
      <c r="B86" s="823" t="s">
        <v>953</v>
      </c>
      <c r="C86" s="824"/>
      <c r="D86" s="824"/>
      <c r="E86" s="824"/>
      <c r="F86" s="824"/>
      <c r="G86" s="824"/>
      <c r="H86" s="824"/>
      <c r="I86" s="824"/>
      <c r="J86" s="824"/>
      <c r="K86" s="824"/>
      <c r="L86" s="824"/>
      <c r="M86" s="825"/>
      <c r="N86" s="52">
        <f>L83+L84+L85</f>
        <v>4781.8219063144588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20721.228260695985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1053</v>
      </c>
      <c r="C31" s="81" t="s">
        <v>2060</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458835.77033647569</v>
      </c>
      <c r="N48" s="271">
        <f>K48*M48</f>
        <v>4358.9398181965189</v>
      </c>
    </row>
    <row r="49" spans="1:14">
      <c r="A49" s="108" t="s">
        <v>850</v>
      </c>
      <c r="B49" s="43" t="str">
        <f>VLOOKUP(A49,MATERIALES!A6:D373,3,FALSE)</f>
        <v>Emulsión CRL-1h</v>
      </c>
      <c r="C49" s="280"/>
      <c r="D49" s="280"/>
      <c r="E49" s="280"/>
      <c r="F49" s="280"/>
      <c r="G49" s="280"/>
      <c r="H49" s="280"/>
      <c r="I49" s="267"/>
      <c r="J49" s="223" t="str">
        <f>VLOOKUP(A49,MATERIALES!A5:D641,2,FALSE)</f>
        <v>lt</v>
      </c>
      <c r="K49" s="408">
        <v>1.4107499999999999</v>
      </c>
      <c r="L49" s="266"/>
      <c r="M49" s="401">
        <f>VLOOKUP(A49,MATERIALES!A6:D397,4,FALSE)</f>
        <v>6608.9998458080827</v>
      </c>
      <c r="N49" s="271">
        <f>K49*M49</f>
        <v>9323.6465324737528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13682.586350670272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27">
        <f>VLOOKUP(A58,TRANSPORTE!A5:D117,4,FALSE)</f>
        <v>1802.8023797317558</v>
      </c>
      <c r="M58" s="828"/>
      <c r="N58" s="286">
        <f>K58*L58</f>
        <v>17.126622607451679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17.126622607451679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14215.474894212337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2843.0949788424678</v>
      </c>
      <c r="M83" s="858"/>
      <c r="N83" s="51"/>
    </row>
    <row r="84" spans="1:14">
      <c r="B84" s="89" t="s">
        <v>973</v>
      </c>
      <c r="C84" s="90"/>
      <c r="D84" s="90"/>
      <c r="E84" s="90"/>
      <c r="F84" s="90"/>
      <c r="G84" s="90"/>
      <c r="H84" s="90"/>
      <c r="I84" s="87"/>
      <c r="J84" s="88"/>
      <c r="K84" s="303">
        <v>0.05</v>
      </c>
      <c r="L84" s="857">
        <f>N78*K84</f>
        <v>710.77374471061694</v>
      </c>
      <c r="M84" s="858"/>
      <c r="N84" s="51"/>
    </row>
    <row r="85" spans="1:14" ht="15.75" thickBot="1">
      <c r="B85" s="91" t="s">
        <v>974</v>
      </c>
      <c r="C85" s="92"/>
      <c r="D85" s="92"/>
      <c r="E85" s="92"/>
      <c r="F85" s="92"/>
      <c r="G85" s="92"/>
      <c r="H85" s="92"/>
      <c r="I85" s="93"/>
      <c r="J85" s="94"/>
      <c r="K85" s="304">
        <v>0.05</v>
      </c>
      <c r="L85" s="859">
        <f>N78*K85</f>
        <v>710.77374471061694</v>
      </c>
      <c r="M85" s="860"/>
      <c r="N85" s="51"/>
    </row>
    <row r="86" spans="1:14" ht="15.75" thickBot="1">
      <c r="B86" s="823" t="s">
        <v>953</v>
      </c>
      <c r="C86" s="824"/>
      <c r="D86" s="824"/>
      <c r="E86" s="824"/>
      <c r="F86" s="824"/>
      <c r="G86" s="824"/>
      <c r="H86" s="824"/>
      <c r="I86" s="824"/>
      <c r="J86" s="824"/>
      <c r="K86" s="824"/>
      <c r="L86" s="824"/>
      <c r="M86" s="825"/>
      <c r="N86" s="52">
        <f>L83+L84+L85</f>
        <v>4264.6424682637016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18480.117362476038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1054</v>
      </c>
      <c r="C31" s="81" t="s">
        <v>2061</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458835.77033647569</v>
      </c>
      <c r="N48" s="271">
        <f>K48*M48</f>
        <v>4358.9398181965189</v>
      </c>
    </row>
    <row r="49" spans="1:14">
      <c r="A49" s="108" t="s">
        <v>850</v>
      </c>
      <c r="B49" s="43" t="str">
        <f>VLOOKUP(A49,MATERIALES!A6:D373,3,FALSE)</f>
        <v>Emulsión CRL-1h</v>
      </c>
      <c r="C49" s="280"/>
      <c r="D49" s="280"/>
      <c r="E49" s="280"/>
      <c r="F49" s="280"/>
      <c r="G49" s="280"/>
      <c r="H49" s="280"/>
      <c r="I49" s="267"/>
      <c r="J49" s="223" t="str">
        <f>VLOOKUP(A49,MATERIALES!A5:D641,2,FALSE)</f>
        <v>lt</v>
      </c>
      <c r="K49" s="281">
        <v>1.71</v>
      </c>
      <c r="L49" s="266"/>
      <c r="M49" s="401">
        <f>VLOOKUP(A49,MATERIALES!A6:D397,4,FALSE)</f>
        <v>6608.9998458080827</v>
      </c>
      <c r="N49" s="271">
        <f>K49*M49</f>
        <v>11301.389736331821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SUM(N48:N53)</f>
        <v>15660.32955452834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1333</v>
      </c>
      <c r="B59" s="46" t="str">
        <f>VLOOKUP(A59,TRANSPORTE!A5:D117,3,FALSE)</f>
        <v>Transporte de agregado tipo LA-3</v>
      </c>
      <c r="C59" s="316"/>
      <c r="D59" s="316"/>
      <c r="E59" s="316"/>
      <c r="F59" s="316"/>
      <c r="G59" s="316"/>
      <c r="H59" s="310" t="s">
        <v>1468</v>
      </c>
      <c r="I59" s="407">
        <v>9.4999999999999998E-3</v>
      </c>
      <c r="J59" s="285">
        <v>1</v>
      </c>
      <c r="K59" s="407">
        <f>I59*J59</f>
        <v>9.4999999999999998E-3</v>
      </c>
      <c r="L59" s="827">
        <f>VLOOKUP(A59,TRANSPORTE!A5:D117,4,FALSE)</f>
        <v>1802.8023797317558</v>
      </c>
      <c r="M59" s="828"/>
      <c r="N59" s="286">
        <f>K59*L59</f>
        <v>17.126622607451679</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17.126622607451679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294">
        <v>4800</v>
      </c>
      <c r="N70" s="394">
        <f>K70/M70</f>
        <v>45.109166666666667</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4800</v>
      </c>
      <c r="N71" s="394">
        <f>K71/M71</f>
        <v>22.226300753001663</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16193.218098070405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3238.6436196140812</v>
      </c>
      <c r="M83" s="858"/>
      <c r="N83" s="51"/>
    </row>
    <row r="84" spans="1:14">
      <c r="B84" s="89" t="s">
        <v>973</v>
      </c>
      <c r="C84" s="90"/>
      <c r="D84" s="90"/>
      <c r="E84" s="90"/>
      <c r="F84" s="90"/>
      <c r="G84" s="90"/>
      <c r="H84" s="90"/>
      <c r="I84" s="87"/>
      <c r="J84" s="88"/>
      <c r="K84" s="303">
        <v>0.05</v>
      </c>
      <c r="L84" s="857">
        <f>N78*K84</f>
        <v>809.6609049035203</v>
      </c>
      <c r="M84" s="858"/>
      <c r="N84" s="51"/>
    </row>
    <row r="85" spans="1:14" ht="15.75" thickBot="1">
      <c r="B85" s="91" t="s">
        <v>974</v>
      </c>
      <c r="C85" s="92"/>
      <c r="D85" s="92"/>
      <c r="E85" s="92"/>
      <c r="F85" s="92"/>
      <c r="G85" s="92"/>
      <c r="H85" s="92"/>
      <c r="I85" s="93"/>
      <c r="J85" s="94"/>
      <c r="K85" s="304">
        <v>0.05</v>
      </c>
      <c r="L85" s="859">
        <f>N78*K85</f>
        <v>809.6609049035203</v>
      </c>
      <c r="M85" s="860"/>
      <c r="N85" s="51"/>
    </row>
    <row r="86" spans="1:14" ht="15.75" thickBot="1">
      <c r="B86" s="823" t="s">
        <v>953</v>
      </c>
      <c r="C86" s="824"/>
      <c r="D86" s="824"/>
      <c r="E86" s="824"/>
      <c r="F86" s="824"/>
      <c r="G86" s="824"/>
      <c r="H86" s="824"/>
      <c r="I86" s="824"/>
      <c r="J86" s="824"/>
      <c r="K86" s="824"/>
      <c r="L86" s="824"/>
      <c r="M86" s="825"/>
      <c r="N86" s="52">
        <f>L83+L84+L85</f>
        <v>4857.9654294211223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21051.183527491528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1055</v>
      </c>
      <c r="C31" s="81" t="s">
        <v>2062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458835.77033647569</v>
      </c>
      <c r="N48" s="271">
        <f>K48*M48</f>
        <v>2179.4699090982594</v>
      </c>
    </row>
    <row r="49" spans="1:14">
      <c r="A49" s="108" t="s">
        <v>850</v>
      </c>
      <c r="B49" s="43" t="str">
        <f>VLOOKUP(A49,MATERIALES!A6:D373,3,FALSE)</f>
        <v>Emulsión CRL-1h</v>
      </c>
      <c r="C49" s="280"/>
      <c r="D49" s="280"/>
      <c r="E49" s="280"/>
      <c r="F49" s="280"/>
      <c r="G49" s="280"/>
      <c r="H49" s="280"/>
      <c r="I49" s="267"/>
      <c r="J49" s="223" t="str">
        <f>VLOOKUP(A49,MATERIALES!A5:D641,2,FALSE)</f>
        <v>lt</v>
      </c>
      <c r="K49" s="408">
        <v>1.0687499999999999</v>
      </c>
      <c r="L49" s="266"/>
      <c r="M49" s="401">
        <f>VLOOKUP(A49,MATERIALES!A6:D397,4,FALSE)</f>
        <v>6608.9998458080827</v>
      </c>
      <c r="N49" s="271">
        <f>K49*M49</f>
        <v>7063.3685852073877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9242.8384943056481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27">
        <f>VLOOKUP(A58,TRANSPORTE!A5:D117,4,FALSE)</f>
        <v>1802.8023797317558</v>
      </c>
      <c r="M58" s="828"/>
      <c r="N58" s="286">
        <f>K58*L58</f>
        <v>8.5633113037258397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8.5633113037258397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9767.1637265439877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1953.4327453087976</v>
      </c>
      <c r="M83" s="858"/>
      <c r="N83" s="51"/>
    </row>
    <row r="84" spans="1:14">
      <c r="B84" s="89" t="s">
        <v>973</v>
      </c>
      <c r="C84" s="90"/>
      <c r="D84" s="90"/>
      <c r="E84" s="90"/>
      <c r="F84" s="90"/>
      <c r="G84" s="90"/>
      <c r="H84" s="90"/>
      <c r="I84" s="87"/>
      <c r="J84" s="88"/>
      <c r="K84" s="303">
        <v>0.05</v>
      </c>
      <c r="L84" s="857">
        <f>N78*K84</f>
        <v>488.35818632719941</v>
      </c>
      <c r="M84" s="858"/>
      <c r="N84" s="51"/>
    </row>
    <row r="85" spans="1:14" ht="15.75" thickBot="1">
      <c r="B85" s="91" t="s">
        <v>974</v>
      </c>
      <c r="C85" s="92"/>
      <c r="D85" s="92"/>
      <c r="E85" s="92"/>
      <c r="F85" s="92"/>
      <c r="G85" s="92"/>
      <c r="H85" s="92"/>
      <c r="I85" s="93"/>
      <c r="J85" s="94"/>
      <c r="K85" s="304">
        <v>0.05</v>
      </c>
      <c r="L85" s="859">
        <f>N78*K85</f>
        <v>488.35818632719941</v>
      </c>
      <c r="M85" s="860"/>
      <c r="N85" s="51"/>
    </row>
    <row r="86" spans="1:14" ht="15.75" thickBot="1">
      <c r="B86" s="823" t="s">
        <v>953</v>
      </c>
      <c r="C86" s="824"/>
      <c r="D86" s="824"/>
      <c r="E86" s="824"/>
      <c r="F86" s="824"/>
      <c r="G86" s="824"/>
      <c r="H86" s="824"/>
      <c r="I86" s="824"/>
      <c r="J86" s="824"/>
      <c r="K86" s="824"/>
      <c r="L86" s="824"/>
      <c r="M86" s="825"/>
      <c r="N86" s="52">
        <f>L83+L84+L85</f>
        <v>2930.1491179631962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12697.312844507183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1056</v>
      </c>
      <c r="C31" s="81" t="s">
        <v>2063</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767</v>
      </c>
      <c r="B48" s="43" t="str">
        <f>VLOOKUP(A48,MATERIALES!A5:D373,3,FALSE)</f>
        <v>Agregado tipo LA 13 (lechadas)</v>
      </c>
      <c r="C48" s="280"/>
      <c r="D48" s="280"/>
      <c r="E48" s="280"/>
      <c r="F48" s="280"/>
      <c r="G48" s="280"/>
      <c r="H48" s="280"/>
      <c r="I48" s="267"/>
      <c r="J48" s="223" t="str">
        <f>VLOOKUP(A48,MATERIALES!A4:D640,2,FALSE)</f>
        <v>m3</v>
      </c>
      <c r="K48" s="406">
        <v>1.2500000000000001E-2</v>
      </c>
      <c r="L48" s="266"/>
      <c r="M48" s="401">
        <f>VLOOKUP(A48,MATERIALES!A5:D396,4,FALSE)</f>
        <v>458835.77033647569</v>
      </c>
      <c r="N48" s="271">
        <f>K48*M48</f>
        <v>5735.4471292059461</v>
      </c>
    </row>
    <row r="49" spans="1:14">
      <c r="A49" s="108" t="s">
        <v>852</v>
      </c>
      <c r="B49" s="43" t="str">
        <f>VLOOKUP(A49,MATERIALES!A6:D373,3,FALSE)</f>
        <v>Emulsión CRL-1hm</v>
      </c>
      <c r="C49" s="280"/>
      <c r="D49" s="280"/>
      <c r="E49" s="280"/>
      <c r="F49" s="280"/>
      <c r="G49" s="280"/>
      <c r="H49" s="280"/>
      <c r="I49" s="267"/>
      <c r="J49" s="223" t="str">
        <f>VLOOKUP(A49,MATERIALES!A5:D641,2,FALSE)</f>
        <v>lt</v>
      </c>
      <c r="K49" s="406">
        <v>1.4625000000000001</v>
      </c>
      <c r="L49" s="266"/>
      <c r="M49" s="401">
        <f>VLOOKUP(A49,MATERIALES!A6:D397,4,FALSE)</f>
        <v>6608.9998458080827</v>
      </c>
      <c r="N49" s="271">
        <f>K49*M49</f>
        <v>9665.6622744943215</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15401.109403700268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1329</v>
      </c>
      <c r="B58" s="46" t="str">
        <f>VLOOKUP(A58,TRANSPORTE!A5:D117,3,FALSE)</f>
        <v>Transporte de agregado tipo LA-1</v>
      </c>
      <c r="C58" s="316"/>
      <c r="D58" s="316"/>
      <c r="E58" s="316"/>
      <c r="F58" s="316"/>
      <c r="G58" s="316"/>
      <c r="H58" s="310" t="s">
        <v>1468</v>
      </c>
      <c r="I58" s="407">
        <v>1.2500000000000001E-2</v>
      </c>
      <c r="J58" s="285">
        <v>1</v>
      </c>
      <c r="K58" s="407">
        <f>I58*J58</f>
        <v>1.2500000000000001E-2</v>
      </c>
      <c r="L58" s="827">
        <f>VLOOKUP(A58,TRANSPORTE!A5:D117,4,FALSE)</f>
        <v>1802.8023797317558</v>
      </c>
      <c r="M58" s="828"/>
      <c r="N58" s="286">
        <f>K58*L58</f>
        <v>22.535029746646948</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22.535029746646948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15939.406354381528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3187.8812708763057</v>
      </c>
      <c r="M83" s="858"/>
      <c r="N83" s="51"/>
    </row>
    <row r="84" spans="1:14">
      <c r="B84" s="89" t="s">
        <v>973</v>
      </c>
      <c r="C84" s="90"/>
      <c r="D84" s="90"/>
      <c r="E84" s="90"/>
      <c r="F84" s="90"/>
      <c r="G84" s="90"/>
      <c r="H84" s="90"/>
      <c r="I84" s="87"/>
      <c r="J84" s="88"/>
      <c r="K84" s="303">
        <v>0.05</v>
      </c>
      <c r="L84" s="857">
        <f>N78*K84</f>
        <v>796.97031771907643</v>
      </c>
      <c r="M84" s="858"/>
      <c r="N84" s="51"/>
    </row>
    <row r="85" spans="1:14" ht="15.75" thickBot="1">
      <c r="B85" s="91" t="s">
        <v>974</v>
      </c>
      <c r="C85" s="92"/>
      <c r="D85" s="92"/>
      <c r="E85" s="92"/>
      <c r="F85" s="92"/>
      <c r="G85" s="92"/>
      <c r="H85" s="92"/>
      <c r="I85" s="93"/>
      <c r="J85" s="94"/>
      <c r="K85" s="304">
        <v>0.05</v>
      </c>
      <c r="L85" s="859">
        <f>N78*K85</f>
        <v>796.97031771907643</v>
      </c>
      <c r="M85" s="860"/>
      <c r="N85" s="51"/>
    </row>
    <row r="86" spans="1:14" ht="15.75" thickBot="1">
      <c r="B86" s="823" t="s">
        <v>953</v>
      </c>
      <c r="C86" s="824"/>
      <c r="D86" s="824"/>
      <c r="E86" s="824"/>
      <c r="F86" s="824"/>
      <c r="G86" s="824"/>
      <c r="H86" s="824"/>
      <c r="I86" s="824"/>
      <c r="J86" s="824"/>
      <c r="K86" s="824"/>
      <c r="L86" s="824"/>
      <c r="M86" s="825"/>
      <c r="N86" s="52">
        <f>L83+L84+L85</f>
        <v>4781.8219063144588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20721.228260695985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1057</v>
      </c>
      <c r="C31" s="81" t="s">
        <v>2064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768</v>
      </c>
      <c r="B48" s="43" t="str">
        <f>VLOOKUP(A48,MATERIALES!A5:D373,3,FALSE)</f>
        <v>Agregado tipo LA 10 (lechadas)</v>
      </c>
      <c r="C48" s="280"/>
      <c r="D48" s="280"/>
      <c r="E48" s="280"/>
      <c r="F48" s="280"/>
      <c r="G48" s="280"/>
      <c r="H48" s="280"/>
      <c r="I48" s="267"/>
      <c r="J48" s="223" t="str">
        <f>VLOOKUP(A48,MATERIALES!A4:D640,2,FALSE)</f>
        <v>m3</v>
      </c>
      <c r="K48" s="406">
        <v>9.4999999999999998E-3</v>
      </c>
      <c r="L48" s="266"/>
      <c r="M48" s="401">
        <f>VLOOKUP(A48,MATERIALES!A5:D396,4,FALSE)</f>
        <v>458835.77033647569</v>
      </c>
      <c r="N48" s="271">
        <f>K48*M48</f>
        <v>4358.9398181965189</v>
      </c>
    </row>
    <row r="49" spans="1:14">
      <c r="A49" s="108" t="s">
        <v>852</v>
      </c>
      <c r="B49" s="43" t="str">
        <f>VLOOKUP(A49,MATERIALES!A6:D373,3,FALSE)</f>
        <v>Emulsión CRL-1hm</v>
      </c>
      <c r="C49" s="280"/>
      <c r="D49" s="280"/>
      <c r="E49" s="280"/>
      <c r="F49" s="280"/>
      <c r="G49" s="280"/>
      <c r="H49" s="280"/>
      <c r="I49" s="267"/>
      <c r="J49" s="223" t="str">
        <f>VLOOKUP(A49,MATERIALES!A5:D641,2,FALSE)</f>
        <v>lt</v>
      </c>
      <c r="K49" s="408">
        <v>1.4107499999999999</v>
      </c>
      <c r="L49" s="266"/>
      <c r="M49" s="401">
        <f>VLOOKUP(A49,MATERIALES!A6:D397,4,FALSE)</f>
        <v>6608.9998458080827</v>
      </c>
      <c r="N49" s="271">
        <f>K49*M49</f>
        <v>9323.6465324737528</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13682.586350670272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1331</v>
      </c>
      <c r="B58" s="46" t="str">
        <f>VLOOKUP(A58,TRANSPORTE!A5:D117,3,FALSE)</f>
        <v>Transporte de agregado tipo LA-2</v>
      </c>
      <c r="C58" s="316"/>
      <c r="D58" s="316"/>
      <c r="E58" s="316"/>
      <c r="F58" s="316"/>
      <c r="G58" s="316"/>
      <c r="H58" s="310" t="s">
        <v>1468</v>
      </c>
      <c r="I58" s="407">
        <v>9.4999999999999998E-3</v>
      </c>
      <c r="J58" s="285">
        <v>1</v>
      </c>
      <c r="K58" s="407">
        <f>I58*J58</f>
        <v>9.4999999999999998E-3</v>
      </c>
      <c r="L58" s="827">
        <f>VLOOKUP(A58,TRANSPORTE!A5:D117,4,FALSE)</f>
        <v>1802.8023797317558</v>
      </c>
      <c r="M58" s="828"/>
      <c r="N58" s="286">
        <f>K58*L58</f>
        <v>17.126622607451679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17.126622607451679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14215.474894212337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2843.0949788424678</v>
      </c>
      <c r="M83" s="858"/>
      <c r="N83" s="51"/>
    </row>
    <row r="84" spans="1:14">
      <c r="B84" s="89" t="s">
        <v>973</v>
      </c>
      <c r="C84" s="90"/>
      <c r="D84" s="90"/>
      <c r="E84" s="90"/>
      <c r="F84" s="90"/>
      <c r="G84" s="90"/>
      <c r="H84" s="90"/>
      <c r="I84" s="87"/>
      <c r="J84" s="88"/>
      <c r="K84" s="303">
        <v>0.05</v>
      </c>
      <c r="L84" s="857">
        <f>N78*K84</f>
        <v>710.77374471061694</v>
      </c>
      <c r="M84" s="858"/>
      <c r="N84" s="51"/>
    </row>
    <row r="85" spans="1:14" ht="15.75" thickBot="1">
      <c r="B85" s="91" t="s">
        <v>974</v>
      </c>
      <c r="C85" s="92"/>
      <c r="D85" s="92"/>
      <c r="E85" s="92"/>
      <c r="F85" s="92"/>
      <c r="G85" s="92"/>
      <c r="H85" s="92"/>
      <c r="I85" s="93"/>
      <c r="J85" s="94"/>
      <c r="K85" s="304">
        <v>0.05</v>
      </c>
      <c r="L85" s="859">
        <f>N78*K85</f>
        <v>710.77374471061694</v>
      </c>
      <c r="M85" s="860"/>
      <c r="N85" s="51"/>
    </row>
    <row r="86" spans="1:14" ht="15.75" thickBot="1">
      <c r="B86" s="823" t="s">
        <v>953</v>
      </c>
      <c r="C86" s="824"/>
      <c r="D86" s="824"/>
      <c r="E86" s="824"/>
      <c r="F86" s="824"/>
      <c r="G86" s="824"/>
      <c r="H86" s="824"/>
      <c r="I86" s="824"/>
      <c r="J86" s="824"/>
      <c r="K86" s="824"/>
      <c r="L86" s="824"/>
      <c r="M86" s="825"/>
      <c r="N86" s="52">
        <f>L83+L84+L85</f>
        <v>4264.6424682637016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18480.117362476038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1058</v>
      </c>
      <c r="C31" s="81" t="s">
        <v>2065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769</v>
      </c>
      <c r="B48" s="43" t="str">
        <f>VLOOKUP(A48,MATERIALES!A5:D373,3,FALSE)</f>
        <v>Agregado tipo LA 5 (lechadas)</v>
      </c>
      <c r="C48" s="280"/>
      <c r="D48" s="280"/>
      <c r="E48" s="280"/>
      <c r="F48" s="280"/>
      <c r="G48" s="280"/>
      <c r="H48" s="280"/>
      <c r="I48" s="267"/>
      <c r="J48" s="223" t="str">
        <f>VLOOKUP(A48,MATERIALES!A4:D640,2,FALSE)</f>
        <v>m3</v>
      </c>
      <c r="K48" s="406">
        <v>9.4999999999999998E-3</v>
      </c>
      <c r="L48" s="266"/>
      <c r="M48" s="401">
        <f>VLOOKUP(A48,MATERIALES!A5:D396,4,FALSE)</f>
        <v>458835.77033647569</v>
      </c>
      <c r="N48" s="271">
        <f>K48*M48</f>
        <v>4358.9398181965189</v>
      </c>
    </row>
    <row r="49" spans="1:14">
      <c r="A49" s="108" t="s">
        <v>852</v>
      </c>
      <c r="B49" s="43" t="str">
        <f>VLOOKUP(A49,MATERIALES!A6:D373,3,FALSE)</f>
        <v>Emulsión CRL-1hm</v>
      </c>
      <c r="C49" s="280"/>
      <c r="D49" s="280"/>
      <c r="E49" s="280"/>
      <c r="F49" s="280"/>
      <c r="G49" s="280"/>
      <c r="H49" s="280"/>
      <c r="I49" s="267"/>
      <c r="J49" s="223" t="str">
        <f>VLOOKUP(A49,MATERIALES!A5:D641,2,FALSE)</f>
        <v>lt</v>
      </c>
      <c r="K49" s="281">
        <v>1.71</v>
      </c>
      <c r="L49" s="266"/>
      <c r="M49" s="401">
        <f>VLOOKUP(A49,MATERIALES!A6:D397,4,FALSE)</f>
        <v>6608.9998458080827</v>
      </c>
      <c r="N49" s="271">
        <f>K49*M49</f>
        <v>11301.389736331821</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15660.32955452834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1333</v>
      </c>
      <c r="B58" s="46" t="str">
        <f>VLOOKUP(A58,TRANSPORTE!A5:D117,3,FALSE)</f>
        <v>Transporte de agregado tipo LA-3</v>
      </c>
      <c r="C58" s="316"/>
      <c r="D58" s="316"/>
      <c r="E58" s="316"/>
      <c r="F58" s="316"/>
      <c r="G58" s="316"/>
      <c r="H58" s="310" t="s">
        <v>1468</v>
      </c>
      <c r="I58" s="407">
        <v>9.4999999999999998E-3</v>
      </c>
      <c r="J58" s="285">
        <v>1</v>
      </c>
      <c r="K58" s="407">
        <f>I58*J58</f>
        <v>9.4999999999999998E-3</v>
      </c>
      <c r="L58" s="827">
        <f>VLOOKUP(A58,TRANSPORTE!A5:D117,4,FALSE)</f>
        <v>1802.8023797317558</v>
      </c>
      <c r="M58" s="828"/>
      <c r="N58" s="286">
        <f>K58*L58</f>
        <v>17.126622607451679</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17.126622607451679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16193.218098070405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3238.6436196140812</v>
      </c>
      <c r="M83" s="858"/>
      <c r="N83" s="51"/>
    </row>
    <row r="84" spans="1:14">
      <c r="B84" s="89" t="s">
        <v>973</v>
      </c>
      <c r="C84" s="90"/>
      <c r="D84" s="90"/>
      <c r="E84" s="90"/>
      <c r="F84" s="90"/>
      <c r="G84" s="90"/>
      <c r="H84" s="90"/>
      <c r="I84" s="87"/>
      <c r="J84" s="88"/>
      <c r="K84" s="303">
        <v>0.05</v>
      </c>
      <c r="L84" s="857">
        <f>N78*K84</f>
        <v>809.6609049035203</v>
      </c>
      <c r="M84" s="858"/>
      <c r="N84" s="51"/>
    </row>
    <row r="85" spans="1:14" ht="15.75" thickBot="1">
      <c r="B85" s="91" t="s">
        <v>974</v>
      </c>
      <c r="C85" s="92"/>
      <c r="D85" s="92"/>
      <c r="E85" s="92"/>
      <c r="F85" s="92"/>
      <c r="G85" s="92"/>
      <c r="H85" s="92"/>
      <c r="I85" s="93"/>
      <c r="J85" s="94"/>
      <c r="K85" s="304">
        <v>0.05</v>
      </c>
      <c r="L85" s="859">
        <f>N78*K85</f>
        <v>809.6609049035203</v>
      </c>
      <c r="M85" s="860"/>
      <c r="N85" s="51"/>
    </row>
    <row r="86" spans="1:14" ht="15.75" thickBot="1">
      <c r="B86" s="823" t="s">
        <v>953</v>
      </c>
      <c r="C86" s="824"/>
      <c r="D86" s="824"/>
      <c r="E86" s="824"/>
      <c r="F86" s="824"/>
      <c r="G86" s="824"/>
      <c r="H86" s="824"/>
      <c r="I86" s="824"/>
      <c r="J86" s="824"/>
      <c r="K86" s="824"/>
      <c r="L86" s="824"/>
      <c r="M86" s="825"/>
      <c r="N86" s="52">
        <f>L83+L84+L85</f>
        <v>4857.9654294211223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21051.183527491528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1059</v>
      </c>
      <c r="C31" s="81" t="s">
        <v>2066</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136</v>
      </c>
      <c r="B36" s="836" t="str">
        <f>VLOOKUP(A36,EQUIPOS!A6:D154,3,FALSE)</f>
        <v>Camión de Slurry</v>
      </c>
      <c r="C36" s="837"/>
      <c r="D36" s="837"/>
      <c r="E36" s="837"/>
      <c r="F36" s="837"/>
      <c r="G36" s="837"/>
      <c r="H36" s="838"/>
      <c r="I36" s="266"/>
      <c r="J36" s="267"/>
      <c r="K36" s="268">
        <f>VLOOKUP(A36,EQUIPOS!A6:D163,4,FALSE)</f>
        <v>159760.90327420403</v>
      </c>
      <c r="L36" s="269"/>
      <c r="M36" s="270">
        <v>600</v>
      </c>
      <c r="N36" s="271">
        <f>K36/M36</f>
        <v>266.26817212367337</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600</v>
      </c>
      <c r="N37" s="271">
        <f>K37/M37</f>
        <v>181.48492671707444</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N76*M41</f>
        <v>0.67335467419668338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448.42645351494451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770</v>
      </c>
      <c r="B48" s="43" t="str">
        <f>VLOOKUP(A48,MATERIALES!A5:D373,3,FALSE)</f>
        <v>Agregado tipo LA 4 (lechadas)</v>
      </c>
      <c r="C48" s="280"/>
      <c r="D48" s="280"/>
      <c r="E48" s="280"/>
      <c r="F48" s="280"/>
      <c r="G48" s="280"/>
      <c r="H48" s="280"/>
      <c r="I48" s="267"/>
      <c r="J48" s="223" t="str">
        <f>VLOOKUP(A48,MATERIALES!A4:D640,2,FALSE)</f>
        <v>m3</v>
      </c>
      <c r="K48" s="408">
        <v>4.7499999999999999E-3</v>
      </c>
      <c r="L48" s="266"/>
      <c r="M48" s="401">
        <f>VLOOKUP(A48,MATERIALES!A5:D396,4,FALSE)</f>
        <v>458835.77033647569</v>
      </c>
      <c r="N48" s="271">
        <f>K48*M48</f>
        <v>2179.4699090982594</v>
      </c>
    </row>
    <row r="49" spans="1:14">
      <c r="A49" s="108" t="s">
        <v>852</v>
      </c>
      <c r="B49" s="43" t="str">
        <f>VLOOKUP(A49,MATERIALES!A6:D373,3,FALSE)</f>
        <v>Emulsión CRL-1hm</v>
      </c>
      <c r="C49" s="280"/>
      <c r="D49" s="280"/>
      <c r="E49" s="280"/>
      <c r="F49" s="280"/>
      <c r="G49" s="280"/>
      <c r="H49" s="280"/>
      <c r="I49" s="267"/>
      <c r="J49" s="223" t="str">
        <f>VLOOKUP(A49,MATERIALES!A5:D641,2,FALSE)</f>
        <v>lt</v>
      </c>
      <c r="K49" s="408">
        <v>1.0687499999999999</v>
      </c>
      <c r="L49" s="266"/>
      <c r="M49" s="401">
        <f>VLOOKUP(A49,MATERIALES!A6:D397,4,FALSE)</f>
        <v>6608.9998458080827</v>
      </c>
      <c r="N49" s="271">
        <f>K49*M49</f>
        <v>7063.3685852073877</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9242.8384943056481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1335</v>
      </c>
      <c r="B58" s="46" t="str">
        <f>VLOOKUP(A58,TRANSPORTE!A5:D117,3,FALSE)</f>
        <v>Transporte de agregado tipo LA-4</v>
      </c>
      <c r="C58" s="316"/>
      <c r="D58" s="316"/>
      <c r="E58" s="316"/>
      <c r="F58" s="316"/>
      <c r="G58" s="316"/>
      <c r="H58" s="310" t="s">
        <v>1468</v>
      </c>
      <c r="I58" s="409">
        <v>4.7499999999999999E-3</v>
      </c>
      <c r="J58" s="285">
        <v>1</v>
      </c>
      <c r="K58" s="409">
        <f>I58*J58</f>
        <v>4.7499999999999999E-3</v>
      </c>
      <c r="L58" s="827">
        <f>VLOOKUP(A58,TRANSPORTE!A5:D117,4,FALSE)</f>
        <v>1802.8023797317558</v>
      </c>
      <c r="M58" s="828"/>
      <c r="N58" s="286">
        <f>K58*L58</f>
        <v>8.5633113037258397</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8.5633113037258397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4800</v>
      </c>
      <c r="N69" s="394">
        <f>K69/M69</f>
        <v>45.109166666666667</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4800</v>
      </c>
      <c r="N70" s="394">
        <f>K70/M70</f>
        <v>22.226300753001663</v>
      </c>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SUM(N69:N75)</f>
        <v>67.335467419668333</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N43+N53+N64+N76</f>
        <v>9767.1637265439877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1953.4327453087976</v>
      </c>
      <c r="M83" s="858"/>
      <c r="N83" s="51"/>
    </row>
    <row r="84" spans="1:14">
      <c r="B84" s="89" t="s">
        <v>973</v>
      </c>
      <c r="C84" s="90"/>
      <c r="D84" s="90"/>
      <c r="E84" s="90"/>
      <c r="F84" s="90"/>
      <c r="G84" s="90"/>
      <c r="H84" s="90"/>
      <c r="I84" s="87"/>
      <c r="J84" s="88"/>
      <c r="K84" s="303">
        <v>0.05</v>
      </c>
      <c r="L84" s="857">
        <f>N78*K84</f>
        <v>488.35818632719941</v>
      </c>
      <c r="M84" s="858"/>
      <c r="N84" s="51"/>
    </row>
    <row r="85" spans="1:14" ht="15.75" thickBot="1">
      <c r="B85" s="91" t="s">
        <v>974</v>
      </c>
      <c r="C85" s="92"/>
      <c r="D85" s="92"/>
      <c r="E85" s="92"/>
      <c r="F85" s="92"/>
      <c r="G85" s="92"/>
      <c r="H85" s="92"/>
      <c r="I85" s="93"/>
      <c r="J85" s="94"/>
      <c r="K85" s="304">
        <v>0.05</v>
      </c>
      <c r="L85" s="859">
        <f>N78*K85</f>
        <v>488.35818632719941</v>
      </c>
      <c r="M85" s="860"/>
      <c r="N85" s="51"/>
    </row>
    <row r="86" spans="1:14" ht="15.75" thickBot="1">
      <c r="B86" s="823" t="s">
        <v>953</v>
      </c>
      <c r="C86" s="824"/>
      <c r="D86" s="824"/>
      <c r="E86" s="824"/>
      <c r="F86" s="824"/>
      <c r="G86" s="824"/>
      <c r="H86" s="824"/>
      <c r="I86" s="824"/>
      <c r="J86" s="824"/>
      <c r="K86" s="824"/>
      <c r="L86" s="824"/>
      <c r="M86" s="825"/>
      <c r="N86" s="52">
        <f>L83+L84+L85</f>
        <v>2930.1491179631962</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12697.312844507183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1060</v>
      </c>
      <c r="C31" s="81" t="s">
        <v>1573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290</v>
      </c>
      <c r="B37" s="836" t="str">
        <f>VLOOKUP(A37,EQUIPOS!A7:D154,3,FALSE)</f>
        <v>Planta trituradora</v>
      </c>
      <c r="C37" s="837"/>
      <c r="D37" s="837"/>
      <c r="E37" s="837"/>
      <c r="F37" s="837"/>
      <c r="G37" s="837"/>
      <c r="H37" s="838"/>
      <c r="I37" s="266"/>
      <c r="J37" s="267"/>
      <c r="K37" s="268">
        <f>VLOOKUP(A37,EQUIPOS!A7:D164,4,FALSE)</f>
        <v>503828.95776733628</v>
      </c>
      <c r="L37" s="269"/>
      <c r="M37" s="270">
        <v>30</v>
      </c>
      <c r="N37" s="271">
        <f t="shared" ref="N37:N43" si="0">K37/M37</f>
        <v>16794.298592244544</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126060.37975254067</v>
      </c>
      <c r="L38" s="269"/>
      <c r="M38" s="270">
        <v>9</v>
      </c>
      <c r="N38" s="271">
        <f t="shared" si="0"/>
        <v>14006.708861393408</v>
      </c>
    </row>
    <row r="39" spans="1:14">
      <c r="A39" t="s">
        <v>173</v>
      </c>
      <c r="B39" s="836" t="str">
        <f>VLOOKUP(A39,EQUIPOS!A9:D154,3,FALSE)</f>
        <v>Compactador neumático de Potencia 70 HP, peso de 13 ton</v>
      </c>
      <c r="C39" s="837"/>
      <c r="D39" s="837"/>
      <c r="E39" s="837"/>
      <c r="F39" s="837"/>
      <c r="G39" s="837"/>
      <c r="H39" s="838"/>
      <c r="I39" s="266"/>
      <c r="J39" s="267"/>
      <c r="K39" s="268">
        <f>VLOOKUP(A39,EQUIPOS!A9:D166,4,FALSE)</f>
        <v>148980.44879845719</v>
      </c>
      <c r="L39" s="269"/>
      <c r="M39" s="270">
        <v>9</v>
      </c>
      <c r="N39" s="271">
        <f t="shared" si="0"/>
        <v>16553.383199828575</v>
      </c>
    </row>
    <row r="40" spans="1:14">
      <c r="A40" t="s">
        <v>286</v>
      </c>
      <c r="B40" s="836" t="str">
        <f>VLOOKUP(A40,EQUIPOS!A10:D154,3,FALSE)</f>
        <v>Planta de asfalto en frio</v>
      </c>
      <c r="C40" s="837"/>
      <c r="D40" s="837"/>
      <c r="E40" s="837"/>
      <c r="F40" s="837"/>
      <c r="G40" s="837"/>
      <c r="H40" s="838"/>
      <c r="I40" s="266"/>
      <c r="J40" s="267"/>
      <c r="K40" s="268">
        <f>VLOOKUP(A40,EQUIPOS!A10:D167,4,FALSE)</f>
        <v>254078.13340160271</v>
      </c>
      <c r="L40" s="269"/>
      <c r="M40" s="270">
        <v>9</v>
      </c>
      <c r="N40" s="271">
        <f t="shared" si="0"/>
        <v>28230.903711289189</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9</v>
      </c>
      <c r="N42" s="271">
        <f t="shared" si="0"/>
        <v>43018.422924846811</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N77*M46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151364.89532708403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VLOOKUP(A53,MATERIALES!A4:D640,2,FALSE)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VLOOKUP(A54,MATERIALES!A5:D641,2,FALSE)</f>
        <v>lt</v>
      </c>
      <c r="K54" s="281">
        <v>25</v>
      </c>
      <c r="L54" s="266"/>
      <c r="M54" s="401">
        <f>VLOOKUP(A54,MATERIALES!A6:D397,4,FALSE)</f>
        <v>629.42855674362693</v>
      </c>
      <c r="N54" s="271">
        <f>K54*M54</f>
        <v>15735.713918590673</v>
      </c>
    </row>
    <row r="55" spans="1:14" ht="15.75" thickBot="1">
      <c r="B55" s="43"/>
      <c r="C55" s="280"/>
      <c r="D55" s="280"/>
      <c r="E55" s="280"/>
      <c r="F55" s="280"/>
      <c r="G55" s="280"/>
      <c r="H55" s="280"/>
      <c r="I55" s="267"/>
      <c r="J55" s="223"/>
      <c r="K55" s="281"/>
      <c r="L55" s="266"/>
      <c r="M55" s="282"/>
      <c r="N55" s="283"/>
    </row>
    <row r="56" spans="1:14" ht="15.75" thickBot="1">
      <c r="B56" s="823" t="s">
        <v>953</v>
      </c>
      <c r="C56" s="824"/>
      <c r="D56" s="824"/>
      <c r="E56" s="824"/>
      <c r="F56" s="824"/>
      <c r="G56" s="824"/>
      <c r="H56" s="824"/>
      <c r="I56" s="824"/>
      <c r="J56" s="824"/>
      <c r="K56" s="824"/>
      <c r="L56" s="824"/>
      <c r="M56" s="825"/>
      <c r="N56" s="393">
        <f>SUM(N53:N55)</f>
        <v>658105.79238965665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1347</v>
      </c>
      <c r="B61" s="46" t="str">
        <f>VLOOKUP(A61,TRANSPORTE!A5:D117,3,FALSE)</f>
        <v>Transporte de Mezcla en Frio MDF-38</v>
      </c>
      <c r="C61" s="316"/>
      <c r="D61" s="316"/>
      <c r="E61" s="316"/>
      <c r="F61" s="316"/>
      <c r="G61" s="316"/>
      <c r="H61" s="310" t="s">
        <v>1468</v>
      </c>
      <c r="I61" s="278">
        <v>1.25</v>
      </c>
      <c r="J61" s="285">
        <v>1</v>
      </c>
      <c r="K61" s="278">
        <f>I61*J61</f>
        <v>1.25</v>
      </c>
      <c r="L61" s="827">
        <f>VLOOKUP(A61,TRANSPORTE!A5:D117,4,FALSE)</f>
        <v>1802.8023797317558</v>
      </c>
      <c r="M61" s="828"/>
      <c r="N61" s="286">
        <f>K61*L61</f>
        <v>2253.5029746646946</v>
      </c>
    </row>
    <row r="62" spans="1:14">
      <c r="A62" t="s">
        <v>1269</v>
      </c>
      <c r="B62" s="46" t="str">
        <f>VLOOKUP(A62,TRANSPORTE!A6:D117,3,FALSE)</f>
        <v>Transporte de Material Crudo de Rio</v>
      </c>
      <c r="C62" s="47"/>
      <c r="D62" s="47"/>
      <c r="E62" s="47"/>
      <c r="F62" s="47"/>
      <c r="G62" s="47"/>
      <c r="H62" s="310" t="s">
        <v>1468</v>
      </c>
      <c r="I62" s="278">
        <v>1.4</v>
      </c>
      <c r="J62" s="285">
        <v>1</v>
      </c>
      <c r="K62" s="278">
        <f>I62*J62</f>
        <v>1.4</v>
      </c>
      <c r="L62" s="827">
        <f>VLOOKUP(A62,TRANSPORTE!A6:D117,4,FALSE)</f>
        <v>1802.8023797317558</v>
      </c>
      <c r="M62" s="828"/>
      <c r="N62" s="286">
        <f>K62*L62</f>
        <v>2523.9233316244581</v>
      </c>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4777.4263062891532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t="s">
        <v>19</v>
      </c>
      <c r="B72" s="49" t="str">
        <f>VLOOKUP(A72,'MANO DE OBRA'!A8:D68,3,FALSE)</f>
        <v>Obrero (8)</v>
      </c>
      <c r="C72" s="47"/>
      <c r="D72" s="47"/>
      <c r="E72" s="47"/>
      <c r="F72" s="47"/>
      <c r="G72" s="47"/>
      <c r="H72" s="47"/>
      <c r="I72" s="291">
        <f>K72/J72*100</f>
        <v>234080.00000000003</v>
      </c>
      <c r="J72" s="292">
        <v>185</v>
      </c>
      <c r="K72" s="293">
        <f>VLOOKUP(A72,'MANO DE OBRA'!A8:D99,4,FALSE)</f>
        <v>433048</v>
      </c>
      <c r="L72" s="50"/>
      <c r="M72" s="294">
        <f>M38*8</f>
        <v>72</v>
      </c>
      <c r="N72" s="394">
        <f>K72/M72</f>
        <v>6014.5555555555557</v>
      </c>
      <c r="O72" s="106"/>
    </row>
    <row r="73" spans="1:15">
      <c r="A73"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298">
        <f>M72</f>
        <v>72</v>
      </c>
      <c r="N73" s="394">
        <f>K73/M73</f>
        <v>1481.7533835334443</v>
      </c>
    </row>
    <row r="74" spans="1:15">
      <c r="A74" t="s">
        <v>54</v>
      </c>
      <c r="B74" s="49" t="str">
        <f>VLOOKUP(A74,'MANO DE OBRA'!A9:D70,3,FALSE)</f>
        <v>Rastrilleros (2)</v>
      </c>
      <c r="C74" s="47"/>
      <c r="D74" s="47"/>
      <c r="E74" s="47"/>
      <c r="F74" s="47"/>
      <c r="G74" s="47"/>
      <c r="H74" s="47"/>
      <c r="I74" s="291">
        <f>K74/J74*100</f>
        <v>86502.359687357821</v>
      </c>
      <c r="J74" s="292">
        <v>185</v>
      </c>
      <c r="K74" s="293">
        <f>VLOOKUP(A74,'MANO DE OBRA'!A9:D101,4,FALSE)</f>
        <v>160029.36542161196</v>
      </c>
      <c r="L74" s="50"/>
      <c r="M74" s="299">
        <f>M73</f>
        <v>72</v>
      </c>
      <c r="N74" s="394">
        <f>K74/M74</f>
        <v>2222.630075300166</v>
      </c>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SUM(N72:N76)</f>
        <v>9718.9390143891651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N48+N56+N67+N77</f>
        <v>823967.05303741898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164793.41060748382</v>
      </c>
      <c r="M84" s="858"/>
      <c r="N84" s="51"/>
    </row>
    <row r="85" spans="1:14">
      <c r="B85" s="89" t="s">
        <v>973</v>
      </c>
      <c r="C85" s="90"/>
      <c r="D85" s="90"/>
      <c r="E85" s="90"/>
      <c r="F85" s="90"/>
      <c r="G85" s="90"/>
      <c r="H85" s="90"/>
      <c r="I85" s="87"/>
      <c r="J85" s="88"/>
      <c r="K85" s="303">
        <v>0.05</v>
      </c>
      <c r="L85" s="857">
        <f>N79*K85</f>
        <v>41198.352651870955</v>
      </c>
      <c r="M85" s="858"/>
      <c r="N85" s="51"/>
    </row>
    <row r="86" spans="1:14" ht="15.75" thickBot="1">
      <c r="B86" s="91" t="s">
        <v>974</v>
      </c>
      <c r="C86" s="92"/>
      <c r="D86" s="92"/>
      <c r="E86" s="92"/>
      <c r="F86" s="92"/>
      <c r="G86" s="92"/>
      <c r="H86" s="92"/>
      <c r="I86" s="93"/>
      <c r="J86" s="94"/>
      <c r="K86" s="304">
        <v>0.05</v>
      </c>
      <c r="L86" s="859">
        <f>N79*K86</f>
        <v>41198.352651870955</v>
      </c>
      <c r="M86" s="860"/>
      <c r="N86" s="51"/>
    </row>
    <row r="87" spans="1:14" ht="15.75" thickBot="1">
      <c r="B87" s="823" t="s">
        <v>953</v>
      </c>
      <c r="C87" s="824"/>
      <c r="D87" s="824"/>
      <c r="E87" s="824"/>
      <c r="F87" s="824"/>
      <c r="G87" s="824"/>
      <c r="H87" s="824"/>
      <c r="I87" s="824"/>
      <c r="J87" s="824"/>
      <c r="K87" s="824"/>
      <c r="L87" s="824"/>
      <c r="M87" s="825"/>
      <c r="N87" s="52">
        <f>L84+L85+L86</f>
        <v>247190.11591122573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1071157.1689486448</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0" t="s">
        <v>2221</v>
      </c>
      <c r="C120" s="392"/>
      <c r="D120" s="392"/>
      <c r="E120" s="57"/>
      <c r="F120" s="57"/>
      <c r="G120" s="57"/>
      <c r="H120" s="57"/>
      <c r="I120" s="57"/>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1061</v>
      </c>
      <c r="C31" s="81" t="s">
        <v>1574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168</v>
      </c>
      <c r="B37" s="836" t="str">
        <f>VLOOKUP(A37,EQUIPOS!A7:D154,3,FALSE)</f>
        <v>Compactador tipo  POTENCIA: 105 HP, PESO: 6 ton</v>
      </c>
      <c r="C37" s="837"/>
      <c r="D37" s="837"/>
      <c r="E37" s="837"/>
      <c r="F37" s="837"/>
      <c r="G37" s="837"/>
      <c r="H37" s="838"/>
      <c r="I37" s="266"/>
      <c r="J37" s="267"/>
      <c r="K37" s="268">
        <f>VLOOKUP(A37,EQUIPOS!A7:D164,4,FALSE)</f>
        <v>126060.37975254067</v>
      </c>
      <c r="L37" s="269"/>
      <c r="M37" s="270">
        <v>9</v>
      </c>
      <c r="N37" s="271">
        <f t="shared" ref="N37:N43" si="0">K37/M37</f>
        <v>14006.708861393408</v>
      </c>
    </row>
    <row r="38" spans="1:14">
      <c r="A38" t="s">
        <v>173</v>
      </c>
      <c r="B38" s="836" t="str">
        <f>VLOOKUP(A38,EQUIPOS!A8:D154,3,FALSE)</f>
        <v>Compactador neumático de Potencia 70 HP, peso de 13 ton</v>
      </c>
      <c r="C38" s="837"/>
      <c r="D38" s="837"/>
      <c r="E38" s="837"/>
      <c r="F38" s="837"/>
      <c r="G38" s="837"/>
      <c r="H38" s="838"/>
      <c r="I38" s="266"/>
      <c r="J38" s="267"/>
      <c r="K38" s="268">
        <f>VLOOKUP(A38,EQUIPOS!A8:D165,4,FALSE)</f>
        <v>148980.44879845719</v>
      </c>
      <c r="L38" s="269"/>
      <c r="M38" s="270">
        <v>9</v>
      </c>
      <c r="N38" s="271">
        <f t="shared" si="0"/>
        <v>16553.383199828575</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9</v>
      </c>
      <c r="N42" s="271">
        <f t="shared" si="0"/>
        <v>43018.422924846811</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971.8939014389166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151364.89532708403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VLOOKUP(A54,MATERIALES!A4:D640,2,FALSE)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VLOOKUP(A55,MATERIALES!A5:D641,2,FALSE)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1369</v>
      </c>
      <c r="B65" s="46" t="str">
        <f>VLOOKUP(A65,TRANSPORTE!A6:D117,3,FALSE)</f>
        <v>Transporte de Mezcla densa En Frio MDF-25</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823967.05303741898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164793.41060748382</v>
      </c>
      <c r="M88" s="858"/>
      <c r="N88" s="51"/>
    </row>
    <row r="89" spans="1:14">
      <c r="B89" s="89" t="s">
        <v>973</v>
      </c>
      <c r="C89" s="90"/>
      <c r="D89" s="90"/>
      <c r="E89" s="90"/>
      <c r="F89" s="90"/>
      <c r="G89" s="90"/>
      <c r="H89" s="90"/>
      <c r="I89" s="87"/>
      <c r="J89" s="88"/>
      <c r="K89" s="303">
        <v>0.05</v>
      </c>
      <c r="L89" s="857">
        <f>N83*K89</f>
        <v>41198.352651870955</v>
      </c>
      <c r="M89" s="858"/>
      <c r="N89" s="51"/>
    </row>
    <row r="90" spans="1:14" ht="15.75" thickBot="1">
      <c r="B90" s="91" t="s">
        <v>974</v>
      </c>
      <c r="C90" s="92"/>
      <c r="D90" s="92"/>
      <c r="E90" s="92"/>
      <c r="F90" s="92"/>
      <c r="G90" s="92"/>
      <c r="H90" s="92"/>
      <c r="I90" s="93"/>
      <c r="J90" s="94"/>
      <c r="K90" s="304">
        <v>0.05</v>
      </c>
      <c r="L90" s="859">
        <f>N83*K90</f>
        <v>41198.352651870955</v>
      </c>
      <c r="M90" s="860"/>
      <c r="N90" s="51"/>
    </row>
    <row r="91" spans="1:14" ht="15.75" thickBot="1">
      <c r="B91" s="823" t="s">
        <v>953</v>
      </c>
      <c r="C91" s="824"/>
      <c r="D91" s="824"/>
      <c r="E91" s="824"/>
      <c r="F91" s="824"/>
      <c r="G91" s="824"/>
      <c r="H91" s="824"/>
      <c r="I91" s="824"/>
      <c r="J91" s="824"/>
      <c r="K91" s="824"/>
      <c r="L91" s="824"/>
      <c r="M91" s="825"/>
      <c r="N91" s="52">
        <f>L88+L89+L90</f>
        <v>247190.11591122573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1071157.1689486448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1062</v>
      </c>
      <c r="C31" s="81" t="s">
        <v>1575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168</v>
      </c>
      <c r="B37" s="836" t="str">
        <f>VLOOKUP(A37,EQUIPOS!A7:D154,3,FALSE)</f>
        <v>Compactador tipo  POTENCIA: 105 HP, PESO: 6 ton</v>
      </c>
      <c r="C37" s="837"/>
      <c r="D37" s="837"/>
      <c r="E37" s="837"/>
      <c r="F37" s="837"/>
      <c r="G37" s="837"/>
      <c r="H37" s="838"/>
      <c r="I37" s="266"/>
      <c r="J37" s="267"/>
      <c r="K37" s="268">
        <f>VLOOKUP(A37,EQUIPOS!A7:D164,4,FALSE)</f>
        <v>126060.37975254067</v>
      </c>
      <c r="L37" s="269"/>
      <c r="M37" s="270">
        <v>9</v>
      </c>
      <c r="N37" s="271">
        <f t="shared" ref="N37:N43" si="0">K37/M37</f>
        <v>14006.708861393408</v>
      </c>
    </row>
    <row r="38" spans="1:14">
      <c r="A38" t="s">
        <v>173</v>
      </c>
      <c r="B38" s="836" t="str">
        <f>VLOOKUP(A38,EQUIPOS!A8:D154,3,FALSE)</f>
        <v>Compactador neumático de Potencia 70 HP, peso de 13 ton</v>
      </c>
      <c r="C38" s="837"/>
      <c r="D38" s="837"/>
      <c r="E38" s="837"/>
      <c r="F38" s="837"/>
      <c r="G38" s="837"/>
      <c r="H38" s="838"/>
      <c r="I38" s="266"/>
      <c r="J38" s="267"/>
      <c r="K38" s="268">
        <f>VLOOKUP(A38,EQUIPOS!A8:D165,4,FALSE)</f>
        <v>148980.44879845719</v>
      </c>
      <c r="L38" s="269"/>
      <c r="M38" s="270">
        <v>9</v>
      </c>
      <c r="N38" s="271">
        <f t="shared" si="0"/>
        <v>16553.383199828575</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9</v>
      </c>
      <c r="N42" s="271">
        <f t="shared" si="0"/>
        <v>43018.422924846811</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971.8939014389166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151364.89532708403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410">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v>1.4</v>
      </c>
      <c r="L64" s="827">
        <f>VLOOKUP(A64,TRANSPORTE!A5:D117,4,FALSE)</f>
        <v>1802.8023797317558</v>
      </c>
      <c r="M64" s="828"/>
      <c r="N64" s="286">
        <f>K64*L64</f>
        <v>2523.9233316244581</v>
      </c>
    </row>
    <row r="65" spans="1:15">
      <c r="A65" t="s">
        <v>1349</v>
      </c>
      <c r="B65" s="46" t="str">
        <f>VLOOKUP(A65,TRANSPORTE!A6:D117,3,FALSE)</f>
        <v>Transporte de Mezcla en Frio DMF-19</v>
      </c>
      <c r="C65" s="47"/>
      <c r="D65" s="47"/>
      <c r="E65" s="47"/>
      <c r="F65" s="47"/>
      <c r="G65" s="47"/>
      <c r="H65" s="310" t="s">
        <v>1468</v>
      </c>
      <c r="I65" s="278">
        <v>1.25</v>
      </c>
      <c r="J65" s="285">
        <v>1</v>
      </c>
      <c r="K65" s="278">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823967.05303741898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164793.41060748382</v>
      </c>
      <c r="M88" s="858"/>
      <c r="N88" s="51"/>
    </row>
    <row r="89" spans="1:14">
      <c r="B89" s="89" t="s">
        <v>973</v>
      </c>
      <c r="C89" s="90"/>
      <c r="D89" s="90"/>
      <c r="E89" s="90"/>
      <c r="F89" s="90"/>
      <c r="G89" s="90"/>
      <c r="H89" s="90"/>
      <c r="I89" s="87"/>
      <c r="J89" s="88"/>
      <c r="K89" s="303">
        <v>0.05</v>
      </c>
      <c r="L89" s="857">
        <f>N83*K89</f>
        <v>41198.352651870955</v>
      </c>
      <c r="M89" s="858"/>
      <c r="N89" s="51"/>
    </row>
    <row r="90" spans="1:14" ht="15.75" thickBot="1">
      <c r="B90" s="91" t="s">
        <v>974</v>
      </c>
      <c r="C90" s="92"/>
      <c r="D90" s="92"/>
      <c r="E90" s="92"/>
      <c r="F90" s="92"/>
      <c r="G90" s="92"/>
      <c r="H90" s="92"/>
      <c r="I90" s="93"/>
      <c r="J90" s="94"/>
      <c r="K90" s="304">
        <v>0.05</v>
      </c>
      <c r="L90" s="859">
        <f>N83*K90</f>
        <v>41198.352651870955</v>
      </c>
      <c r="M90" s="860"/>
      <c r="N90" s="51"/>
    </row>
    <row r="91" spans="1:14" ht="15.75" thickBot="1">
      <c r="B91" s="823" t="s">
        <v>953</v>
      </c>
      <c r="C91" s="824"/>
      <c r="D91" s="824"/>
      <c r="E91" s="824"/>
      <c r="F91" s="824"/>
      <c r="G91" s="824"/>
      <c r="H91" s="824"/>
      <c r="I91" s="824"/>
      <c r="J91" s="824"/>
      <c r="K91" s="824"/>
      <c r="L91" s="824"/>
      <c r="M91" s="825"/>
      <c r="N91" s="52">
        <f>L88+L89+L90</f>
        <v>247190.11591122573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52">
        <f>N83+N91</f>
        <v>1071157.1689486448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1063</v>
      </c>
      <c r="C31" s="81" t="s">
        <v>1576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168</v>
      </c>
      <c r="B37" s="836" t="str">
        <f>VLOOKUP(A37,EQUIPOS!A7:D154,3,FALSE)</f>
        <v>Compactador tipo  POTENCIA: 105 HP, PESO: 6 ton</v>
      </c>
      <c r="C37" s="837"/>
      <c r="D37" s="837"/>
      <c r="E37" s="837"/>
      <c r="F37" s="837"/>
      <c r="G37" s="837"/>
      <c r="H37" s="838"/>
      <c r="I37" s="266"/>
      <c r="J37" s="267"/>
      <c r="K37" s="268">
        <f>VLOOKUP(A37,EQUIPOS!A7:D164,4,FALSE)</f>
        <v>126060.37975254067</v>
      </c>
      <c r="L37" s="269"/>
      <c r="M37" s="270">
        <v>7</v>
      </c>
      <c r="N37" s="271">
        <f t="shared" ref="N37:N43" si="0">K37/M37</f>
        <v>18008.625678934382</v>
      </c>
    </row>
    <row r="38" spans="1:14">
      <c r="A38" t="s">
        <v>173</v>
      </c>
      <c r="B38" s="836" t="str">
        <f>VLOOKUP(A38,EQUIPOS!A8:D154,3,FALSE)</f>
        <v>Compactador neumático de Potencia 70 HP, peso de 13 ton</v>
      </c>
      <c r="C38" s="837"/>
      <c r="D38" s="837"/>
      <c r="E38" s="837"/>
      <c r="F38" s="837"/>
      <c r="G38" s="837"/>
      <c r="H38" s="838"/>
      <c r="I38" s="266"/>
      <c r="J38" s="267"/>
      <c r="K38" s="268">
        <f>VLOOKUP(A38,EQUIPOS!A8:D165,4,FALSE)</f>
        <v>148980.44879845719</v>
      </c>
      <c r="L38" s="269"/>
      <c r="M38" s="270">
        <v>7</v>
      </c>
      <c r="N38" s="271">
        <f t="shared" si="0"/>
        <v>21282.921256922455</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7</v>
      </c>
      <c r="N42" s="271">
        <f t="shared" si="0"/>
        <v>55309.400903374473</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1110.7358873587618</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172526.17016616638</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1343</v>
      </c>
      <c r="B65" s="46" t="str">
        <f>VLOOKUP(A65,TRANSPORTE!A5:D117,3,FALSE)</f>
        <v>Transporte de Mezcla Densa para Bacheo</v>
      </c>
      <c r="C65" s="47"/>
      <c r="D65" s="47"/>
      <c r="E65" s="47"/>
      <c r="F65" s="47"/>
      <c r="G65" s="47"/>
      <c r="H65" s="310" t="s">
        <v>1468</v>
      </c>
      <c r="I65" s="278">
        <v>1.25</v>
      </c>
      <c r="J65" s="278">
        <v>1</v>
      </c>
      <c r="K65" s="278">
        <f>I65*J65</f>
        <v>1.25</v>
      </c>
      <c r="L65" s="288"/>
      <c r="M65" s="289">
        <f>VLOOKUP(A64,TRANSPORTE!A5:D117,4,FALSE)</f>
        <v>1802.8023797317558</v>
      </c>
      <c r="N65" s="411">
        <f>K65*M65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63</v>
      </c>
      <c r="N75" s="394">
        <f>K75/M75</f>
        <v>6873.7777777777774</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63</v>
      </c>
      <c r="N76" s="394">
        <f>K76/M76</f>
        <v>1693.4324383239361</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63</v>
      </c>
      <c r="N77" s="394">
        <f>K77/M77</f>
        <v>2540.1486574859041</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11107.358873587618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846516.74773569976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169303.34954713995</v>
      </c>
      <c r="M88" s="858"/>
      <c r="N88" s="51"/>
    </row>
    <row r="89" spans="1:14">
      <c r="B89" s="89" t="s">
        <v>973</v>
      </c>
      <c r="C89" s="90"/>
      <c r="D89" s="90"/>
      <c r="E89" s="90"/>
      <c r="F89" s="90"/>
      <c r="G89" s="90"/>
      <c r="H89" s="90"/>
      <c r="I89" s="87"/>
      <c r="J89" s="88"/>
      <c r="K89" s="303">
        <v>0.05</v>
      </c>
      <c r="L89" s="857">
        <f>N83*K89</f>
        <v>42325.837386784988</v>
      </c>
      <c r="M89" s="858"/>
      <c r="N89" s="51"/>
    </row>
    <row r="90" spans="1:14" ht="15.75" thickBot="1">
      <c r="B90" s="91" t="s">
        <v>974</v>
      </c>
      <c r="C90" s="92"/>
      <c r="D90" s="92"/>
      <c r="E90" s="92"/>
      <c r="F90" s="92"/>
      <c r="G90" s="92"/>
      <c r="H90" s="92"/>
      <c r="I90" s="93"/>
      <c r="J90" s="94"/>
      <c r="K90" s="304">
        <v>0.05</v>
      </c>
      <c r="L90" s="859">
        <f>N83*K90</f>
        <v>42325.837386784988</v>
      </c>
      <c r="M90" s="860"/>
      <c r="N90" s="51"/>
    </row>
    <row r="91" spans="1:14" ht="15.75" thickBot="1">
      <c r="B91" s="823" t="s">
        <v>953</v>
      </c>
      <c r="C91" s="824"/>
      <c r="D91" s="824"/>
      <c r="E91" s="824"/>
      <c r="F91" s="824"/>
      <c r="G91" s="824"/>
      <c r="H91" s="824"/>
      <c r="I91" s="824"/>
      <c r="J91" s="824"/>
      <c r="K91" s="824"/>
      <c r="L91" s="824"/>
      <c r="M91" s="825"/>
      <c r="N91" s="52">
        <f>L88+L89+L90</f>
        <v>253955.02432070993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1100471.7720564096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1064</v>
      </c>
      <c r="C31" s="81" t="s">
        <v>1577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9</v>
      </c>
      <c r="N37" s="271">
        <f t="shared" ref="N37:N43" si="0">K37/M37</f>
        <v>16553.383199828575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126060.37975254067</v>
      </c>
      <c r="L38" s="269"/>
      <c r="M38" s="270">
        <v>9</v>
      </c>
      <c r="N38" s="271">
        <f t="shared" si="0"/>
        <v>14006.708861393408</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9</v>
      </c>
      <c r="N42" s="271">
        <f t="shared" si="0"/>
        <v>43018.422924846811</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37"/>
      <c r="F46" s="837"/>
      <c r="G46" s="837"/>
      <c r="H46" s="838"/>
      <c r="I46" s="36"/>
      <c r="J46" s="37"/>
      <c r="K46" s="273"/>
      <c r="L46" s="275"/>
      <c r="M46" s="276"/>
      <c r="N46" s="277"/>
    </row>
    <row r="47" spans="1:14">
      <c r="B47" s="843" t="s">
        <v>952</v>
      </c>
      <c r="C47" s="956"/>
      <c r="D47" s="956"/>
      <c r="E47" s="38"/>
      <c r="F47" s="39"/>
      <c r="G47" s="39"/>
      <c r="H47" s="40"/>
      <c r="I47" s="36"/>
      <c r="J47" s="37"/>
      <c r="K47" s="278"/>
      <c r="L47" s="275"/>
      <c r="M47" s="400">
        <v>0.1</v>
      </c>
      <c r="N47" s="343">
        <f>N81*M47</f>
        <v>971.8939014389166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3">
        <f>SUM(N36:N48)</f>
        <v>151364.89532708403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1350</v>
      </c>
      <c r="B65" s="46" t="str">
        <f>VLOOKUP(A65,TRANSPORTE!A6:D117,3,FALSE)</f>
        <v>Transporte de Mezcla en Frio  MAF-19</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823967.05303741898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164793.41060748382</v>
      </c>
      <c r="M88" s="858"/>
      <c r="N88" s="51"/>
    </row>
    <row r="89" spans="1:14">
      <c r="B89" s="89" t="s">
        <v>973</v>
      </c>
      <c r="C89" s="90"/>
      <c r="D89" s="90"/>
      <c r="E89" s="90"/>
      <c r="F89" s="90"/>
      <c r="G89" s="90"/>
      <c r="H89" s="90"/>
      <c r="I89" s="87"/>
      <c r="J89" s="88"/>
      <c r="K89" s="303">
        <v>0.05</v>
      </c>
      <c r="L89" s="857">
        <f>N83*K89</f>
        <v>41198.352651870955</v>
      </c>
      <c r="M89" s="858"/>
      <c r="N89" s="51"/>
    </row>
    <row r="90" spans="1:14" ht="15.75" thickBot="1">
      <c r="B90" s="91" t="s">
        <v>974</v>
      </c>
      <c r="C90" s="92"/>
      <c r="D90" s="92"/>
      <c r="E90" s="92"/>
      <c r="F90" s="92"/>
      <c r="G90" s="92"/>
      <c r="H90" s="92"/>
      <c r="I90" s="93"/>
      <c r="J90" s="94"/>
      <c r="K90" s="304">
        <v>0.05</v>
      </c>
      <c r="L90" s="859">
        <f>N83*K90</f>
        <v>41198.352651870955</v>
      </c>
      <c r="M90" s="860"/>
      <c r="N90" s="51"/>
    </row>
    <row r="91" spans="1:14" ht="15.75" thickBot="1">
      <c r="B91" s="823" t="s">
        <v>953</v>
      </c>
      <c r="C91" s="824"/>
      <c r="D91" s="824"/>
      <c r="E91" s="824"/>
      <c r="F91" s="824"/>
      <c r="G91" s="824"/>
      <c r="H91" s="824"/>
      <c r="I91" s="824"/>
      <c r="J91" s="824"/>
      <c r="K91" s="824"/>
      <c r="L91" s="824"/>
      <c r="M91" s="825"/>
      <c r="N91" s="52">
        <f>L88+L89+L90</f>
        <v>247190.11591122573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1071157.1689486448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1065</v>
      </c>
      <c r="C31" s="81" t="s">
        <v>1578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9</v>
      </c>
      <c r="N37" s="271">
        <f t="shared" ref="N37:N43" si="0">K37/M37</f>
        <v>16553.383199828575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126060.37975254067</v>
      </c>
      <c r="L38" s="269"/>
      <c r="M38" s="270">
        <v>9</v>
      </c>
      <c r="N38" s="271">
        <f t="shared" si="0"/>
        <v>14006.708861393408</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9</v>
      </c>
      <c r="N42" s="271">
        <f t="shared" si="0"/>
        <v>43018.422924846811</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151364.89532708403</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1357</v>
      </c>
      <c r="B64" s="46" t="str">
        <f>VLOOKUP(A64,TRANSPORTE!A6:D117,3,FALSE)</f>
        <v>Transporte de Mezcla Abierta en Frio MAF-25</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8">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823967.05303741898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164793.41060748382</v>
      </c>
      <c r="M87" s="858"/>
      <c r="N87" s="51"/>
    </row>
    <row r="88" spans="1:14">
      <c r="B88" s="89" t="s">
        <v>973</v>
      </c>
      <c r="C88" s="90"/>
      <c r="D88" s="90"/>
      <c r="E88" s="90"/>
      <c r="F88" s="90"/>
      <c r="G88" s="90"/>
      <c r="H88" s="90"/>
      <c r="I88" s="87"/>
      <c r="J88" s="88"/>
      <c r="K88" s="303">
        <v>0.05</v>
      </c>
      <c r="L88" s="857">
        <f>N82*K88</f>
        <v>41198.352651870955</v>
      </c>
      <c r="M88" s="858"/>
      <c r="N88" s="51"/>
    </row>
    <row r="89" spans="1:14" ht="15.75" thickBot="1">
      <c r="B89" s="91" t="s">
        <v>974</v>
      </c>
      <c r="C89" s="92"/>
      <c r="D89" s="92"/>
      <c r="E89" s="92"/>
      <c r="F89" s="92"/>
      <c r="G89" s="92"/>
      <c r="H89" s="92"/>
      <c r="I89" s="93"/>
      <c r="J89" s="94"/>
      <c r="K89" s="304">
        <v>0.05</v>
      </c>
      <c r="L89" s="859">
        <f>N82*K89</f>
        <v>41198.352651870955</v>
      </c>
      <c r="M89" s="860"/>
      <c r="N89" s="51"/>
    </row>
    <row r="90" spans="1:14" ht="15.75" thickBot="1">
      <c r="B90" s="823" t="s">
        <v>953</v>
      </c>
      <c r="C90" s="824"/>
      <c r="D90" s="824"/>
      <c r="E90" s="824"/>
      <c r="F90" s="824"/>
      <c r="G90" s="824"/>
      <c r="H90" s="824"/>
      <c r="I90" s="824"/>
      <c r="J90" s="824"/>
      <c r="K90" s="824"/>
      <c r="L90" s="824"/>
      <c r="M90" s="825"/>
      <c r="N90" s="52">
        <f>L87+L88+L89</f>
        <v>247190.11591122573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1071157.1689486448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1066</v>
      </c>
      <c r="C31" s="81" t="s">
        <v>1579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9</v>
      </c>
      <c r="N37" s="271">
        <f t="shared" ref="N37:N43" si="0">K37/M37</f>
        <v>16553.383199828575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126060.37975254067</v>
      </c>
      <c r="L38" s="269"/>
      <c r="M38" s="270">
        <v>9</v>
      </c>
      <c r="N38" s="271">
        <f t="shared" si="0"/>
        <v>14006.708861393408</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9</v>
      </c>
      <c r="N42" s="271">
        <f t="shared" si="0"/>
        <v>43018.422924846811</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37"/>
      <c r="F46" s="837"/>
      <c r="G46" s="837"/>
      <c r="H46" s="838"/>
      <c r="I46" s="36"/>
      <c r="J46" s="37"/>
      <c r="K46" s="273"/>
      <c r="L46" s="275"/>
      <c r="M46" s="276"/>
      <c r="N46" s="277"/>
    </row>
    <row r="47" spans="1:14">
      <c r="B47" s="843" t="s">
        <v>952</v>
      </c>
      <c r="C47" s="956"/>
      <c r="D47" s="956"/>
      <c r="E47" s="38"/>
      <c r="F47" s="39"/>
      <c r="G47" s="39"/>
      <c r="H47" s="40"/>
      <c r="I47" s="36"/>
      <c r="J47" s="37"/>
      <c r="K47" s="278"/>
      <c r="L47" s="275"/>
      <c r="M47" s="400">
        <v>0.1</v>
      </c>
      <c r="N47" s="343">
        <f>N81*M47</f>
        <v>971.8939014389166</v>
      </c>
    </row>
    <row r="48" spans="1:14" ht="15.75" thickBot="1">
      <c r="B48" s="957"/>
      <c r="C48" s="958"/>
      <c r="D48" s="958"/>
      <c r="E48" s="958"/>
      <c r="F48" s="958"/>
      <c r="G48" s="958"/>
      <c r="H48" s="959"/>
      <c r="I48" s="845"/>
      <c r="J48" s="846"/>
      <c r="K48" s="41"/>
      <c r="L48" s="847"/>
      <c r="M48" s="960"/>
      <c r="N48" s="105"/>
    </row>
    <row r="49" spans="1:14" ht="15.75" thickBot="1">
      <c r="B49" s="823" t="s">
        <v>953</v>
      </c>
      <c r="C49" s="824"/>
      <c r="D49" s="824"/>
      <c r="E49" s="824"/>
      <c r="F49" s="824"/>
      <c r="G49" s="824"/>
      <c r="H49" s="824"/>
      <c r="I49" s="824"/>
      <c r="J49" s="824"/>
      <c r="K49" s="824"/>
      <c r="L49" s="824"/>
      <c r="M49" s="825"/>
      <c r="N49" s="393">
        <f>SUM(N36:N48)</f>
        <v>151364.89532708403</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1352</v>
      </c>
      <c r="B65" s="46" t="str">
        <f>VLOOKUP(A65,TRANSPORTE!A6:D117,3,FALSE)</f>
        <v xml:space="preserve">Transporte de Mezcla Abierta en Frio MAF-38 </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72</v>
      </c>
      <c r="N75" s="394">
        <f>K75/M75</f>
        <v>6014.5555555555557</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72</v>
      </c>
      <c r="N76" s="394">
        <f>K76/M76</f>
        <v>1481.7533835334443</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72</v>
      </c>
      <c r="N77" s="394">
        <f>K77/M77</f>
        <v>2222.630075300166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9718.9390143891651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823967.05303741898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164793.41060748382</v>
      </c>
      <c r="M88" s="858"/>
      <c r="N88" s="51"/>
    </row>
    <row r="89" spans="1:14">
      <c r="B89" s="89" t="s">
        <v>973</v>
      </c>
      <c r="C89" s="90"/>
      <c r="D89" s="90"/>
      <c r="E89" s="90"/>
      <c r="F89" s="90"/>
      <c r="G89" s="90"/>
      <c r="H89" s="90"/>
      <c r="I89" s="87"/>
      <c r="J89" s="88"/>
      <c r="K89" s="303">
        <v>0.05</v>
      </c>
      <c r="L89" s="857">
        <f>N83*K89</f>
        <v>41198.352651870955</v>
      </c>
      <c r="M89" s="858"/>
      <c r="N89" s="51"/>
    </row>
    <row r="90" spans="1:14" ht="15.75" thickBot="1">
      <c r="B90" s="91" t="s">
        <v>974</v>
      </c>
      <c r="C90" s="92"/>
      <c r="D90" s="92"/>
      <c r="E90" s="92"/>
      <c r="F90" s="92"/>
      <c r="G90" s="92"/>
      <c r="H90" s="92"/>
      <c r="I90" s="93"/>
      <c r="J90" s="94"/>
      <c r="K90" s="304">
        <v>0.05</v>
      </c>
      <c r="L90" s="859">
        <f>N83*K90</f>
        <v>41198.352651870955</v>
      </c>
      <c r="M90" s="860"/>
      <c r="N90" s="51"/>
    </row>
    <row r="91" spans="1:14" ht="15.75" thickBot="1">
      <c r="B91" s="823" t="s">
        <v>953</v>
      </c>
      <c r="C91" s="824"/>
      <c r="D91" s="824"/>
      <c r="E91" s="824"/>
      <c r="F91" s="824"/>
      <c r="G91" s="824"/>
      <c r="H91" s="824"/>
      <c r="I91" s="824"/>
      <c r="J91" s="824"/>
      <c r="K91" s="824"/>
      <c r="L91" s="824"/>
      <c r="M91" s="825"/>
      <c r="N91" s="52">
        <f>L88+L89+L90</f>
        <v>247190.11591122573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1071157.1689486448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 customHeight="1" thickBot="1">
      <c r="A31" t="s">
        <v>1845</v>
      </c>
      <c r="B31" s="80" t="s">
        <v>1067</v>
      </c>
      <c r="C31" s="961" t="s">
        <v>1580</v>
      </c>
      <c r="D31" s="961"/>
      <c r="E31" s="961"/>
      <c r="F31" s="962"/>
      <c r="G31" s="962"/>
      <c r="H31" s="962"/>
      <c r="I31" s="962"/>
      <c r="J31" s="962"/>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7</v>
      </c>
      <c r="N37" s="271">
        <f t="shared" ref="N37:N43" si="0">K37/M37</f>
        <v>21282.921256922455</v>
      </c>
    </row>
    <row r="38" spans="1:14">
      <c r="A38" t="s">
        <v>168</v>
      </c>
      <c r="B38" s="836" t="str">
        <f>VLOOKUP(A38,EQUIPOS!A8:D154,3,FALSE)</f>
        <v>Compactador tipo  POTENCIA: 105 HP, PESO: 6 ton</v>
      </c>
      <c r="C38" s="837"/>
      <c r="D38" s="837"/>
      <c r="E38" s="837"/>
      <c r="F38" s="837"/>
      <c r="G38" s="837"/>
      <c r="H38" s="838"/>
      <c r="I38" s="266"/>
      <c r="J38" s="267"/>
      <c r="K38" s="268">
        <f>VLOOKUP(A38,EQUIPOS!A8:D165,4,FALSE)</f>
        <v>126060.37975254067</v>
      </c>
      <c r="L38" s="269"/>
      <c r="M38" s="270">
        <v>7</v>
      </c>
      <c r="N38" s="271">
        <f t="shared" si="0"/>
        <v>18008.625678934382</v>
      </c>
    </row>
    <row r="39" spans="1:14">
      <c r="A39" t="s">
        <v>286</v>
      </c>
      <c r="B39" s="836" t="str">
        <f>VLOOKUP(A39,EQUIPOS!A9:D154,3,FALSE)</f>
        <v>Planta de asfalto en frio</v>
      </c>
      <c r="C39" s="837"/>
      <c r="D39" s="837"/>
      <c r="E39" s="837"/>
      <c r="F39" s="837"/>
      <c r="G39" s="837"/>
      <c r="H39" s="838"/>
      <c r="I39" s="266"/>
      <c r="J39" s="267"/>
      <c r="K39" s="268">
        <f>VLOOKUP(A39,EQUIPOS!A9:D166,4,FALSE)</f>
        <v>254078.13340160271</v>
      </c>
      <c r="L39" s="269"/>
      <c r="M39" s="270">
        <v>9</v>
      </c>
      <c r="N39" s="271">
        <f t="shared" si="0"/>
        <v>28230.903711289189</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7</v>
      </c>
      <c r="N42" s="271">
        <f t="shared" si="0"/>
        <v>55309.400903374473</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9</v>
      </c>
      <c r="N43" s="271">
        <f t="shared" si="0"/>
        <v>13370.040276784619</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1110.7358873587618</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172526.17016616638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1352</v>
      </c>
      <c r="B64" s="46" t="str">
        <f>VLOOKUP(A64,TRANSPORTE!A6:D117,3,FALSE)</f>
        <v xml:space="preserve">Transporte de Mezcla Abierta en Frio MAF-38 </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309"/>
      <c r="E68" s="309"/>
      <c r="F68" s="309"/>
      <c r="G68" s="309"/>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63</v>
      </c>
      <c r="N74" s="394">
        <f>K74/M74</f>
        <v>6873.7777777777774</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63</v>
      </c>
      <c r="N75" s="394">
        <f>K75/M75</f>
        <v>1693.4324383239361</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63</v>
      </c>
      <c r="N76" s="394">
        <f>K76/M76</f>
        <v>2540.1486574859041</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11107.358873587618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846516.74773569976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169303.34954713995</v>
      </c>
      <c r="M87" s="858"/>
      <c r="N87" s="51"/>
    </row>
    <row r="88" spans="1:14">
      <c r="B88" s="89" t="s">
        <v>973</v>
      </c>
      <c r="C88" s="90"/>
      <c r="D88" s="90"/>
      <c r="E88" s="90"/>
      <c r="F88" s="90"/>
      <c r="G88" s="90"/>
      <c r="H88" s="90"/>
      <c r="I88" s="87"/>
      <c r="J88" s="88"/>
      <c r="K88" s="303">
        <v>0.05</v>
      </c>
      <c r="L88" s="857">
        <f>N82*K88</f>
        <v>42325.837386784988</v>
      </c>
      <c r="M88" s="858"/>
      <c r="N88" s="51"/>
    </row>
    <row r="89" spans="1:14" ht="15.75" thickBot="1">
      <c r="B89" s="91" t="s">
        <v>974</v>
      </c>
      <c r="C89" s="92"/>
      <c r="D89" s="92"/>
      <c r="E89" s="92"/>
      <c r="F89" s="92"/>
      <c r="G89" s="92"/>
      <c r="H89" s="92"/>
      <c r="I89" s="93"/>
      <c r="J89" s="94"/>
      <c r="K89" s="304">
        <v>0.05</v>
      </c>
      <c r="L89" s="859">
        <f>N82*K89</f>
        <v>42325.837386784988</v>
      </c>
      <c r="M89" s="860"/>
      <c r="N89" s="51"/>
    </row>
    <row r="90" spans="1:14" ht="15.75" thickBot="1">
      <c r="B90" s="823" t="s">
        <v>953</v>
      </c>
      <c r="C90" s="824"/>
      <c r="D90" s="824"/>
      <c r="E90" s="824"/>
      <c r="F90" s="824"/>
      <c r="G90" s="824"/>
      <c r="H90" s="824"/>
      <c r="I90" s="824"/>
      <c r="J90" s="824"/>
      <c r="K90" s="824"/>
      <c r="L90" s="824"/>
      <c r="M90" s="825"/>
      <c r="N90" s="52">
        <f>L87+L88+L89</f>
        <v>253955.02432070993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1100471.7720564096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1068</v>
      </c>
      <c r="C31" s="81" t="s">
        <v>2067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319"/>
      <c r="C45" s="320"/>
      <c r="D45" s="320"/>
      <c r="E45" s="320"/>
      <c r="F45" s="320"/>
      <c r="G45" s="320"/>
      <c r="H45" s="321"/>
      <c r="I45" s="266"/>
      <c r="J45" s="267"/>
      <c r="K45" s="268"/>
      <c r="L45" s="269"/>
      <c r="M45" s="270"/>
      <c r="N45" s="271"/>
    </row>
    <row r="46" spans="1:14">
      <c r="B46" s="319"/>
      <c r="C46" s="320"/>
      <c r="D46" s="320"/>
      <c r="E46" s="320"/>
      <c r="F46" s="320"/>
      <c r="G46" s="320"/>
      <c r="H46" s="321"/>
      <c r="I46" s="266"/>
      <c r="J46" s="267"/>
      <c r="K46" s="268"/>
      <c r="L46" s="269"/>
      <c r="M46" s="270"/>
      <c r="N46" s="271"/>
    </row>
    <row r="47" spans="1:14">
      <c r="B47" s="836"/>
      <c r="C47" s="837"/>
      <c r="D47" s="837"/>
      <c r="E47" s="837"/>
      <c r="F47" s="837"/>
      <c r="G47" s="837"/>
      <c r="H47" s="838"/>
      <c r="I47" s="839"/>
      <c r="J47" s="820"/>
      <c r="K47" s="268"/>
      <c r="L47" s="840"/>
      <c r="M47" s="841"/>
      <c r="N47" s="271"/>
    </row>
    <row r="48" spans="1:14">
      <c r="B48" s="836"/>
      <c r="C48" s="837"/>
      <c r="D48" s="837"/>
      <c r="E48" s="842"/>
      <c r="F48" s="837"/>
      <c r="G48" s="837"/>
      <c r="H48" s="838"/>
      <c r="I48" s="36"/>
      <c r="J48" s="37"/>
      <c r="K48" s="273"/>
      <c r="L48" s="275"/>
      <c r="M48" s="276"/>
      <c r="N48" s="277"/>
    </row>
    <row r="49" spans="1:14">
      <c r="B49" s="843" t="s">
        <v>952</v>
      </c>
      <c r="C49" s="844"/>
      <c r="D49" s="844"/>
      <c r="E49" s="38"/>
      <c r="F49" s="39"/>
      <c r="G49" s="39"/>
      <c r="H49" s="40"/>
      <c r="I49" s="36"/>
      <c r="J49" s="37"/>
      <c r="K49" s="278"/>
      <c r="L49" s="275"/>
      <c r="M49" s="400">
        <v>0.1</v>
      </c>
      <c r="N49" s="343">
        <f>N83*M49</f>
        <v>874.7045112950251</v>
      </c>
    </row>
    <row r="50" spans="1:14" ht="15.75" thickBot="1">
      <c r="B50" s="836"/>
      <c r="C50" s="837"/>
      <c r="D50" s="837"/>
      <c r="E50" s="837"/>
      <c r="F50" s="837"/>
      <c r="G50" s="837"/>
      <c r="H50" s="838"/>
      <c r="I50" s="845"/>
      <c r="J50" s="846"/>
      <c r="K50" s="41"/>
      <c r="L50" s="847"/>
      <c r="M50" s="848"/>
      <c r="N50" s="105"/>
    </row>
    <row r="51" spans="1:14" ht="15.75" thickBot="1">
      <c r="B51" s="823" t="s">
        <v>953</v>
      </c>
      <c r="C51" s="824"/>
      <c r="D51" s="824"/>
      <c r="E51" s="824"/>
      <c r="F51" s="824"/>
      <c r="G51" s="824"/>
      <c r="H51" s="824"/>
      <c r="I51" s="824"/>
      <c r="J51" s="824"/>
      <c r="K51" s="824"/>
      <c r="L51" s="824"/>
      <c r="M51" s="825"/>
      <c r="N51" s="393">
        <f>SUM(N36:N50)</f>
        <v>183014.92094526111</v>
      </c>
    </row>
    <row r="52" spans="1:14">
      <c r="B52" s="279"/>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4" t="s">
        <v>944</v>
      </c>
      <c r="C55" s="815"/>
      <c r="D55" s="815"/>
      <c r="E55" s="815"/>
      <c r="F55" s="815"/>
      <c r="G55" s="815"/>
      <c r="H55" s="815"/>
      <c r="I55" s="816"/>
      <c r="J55" s="314" t="s">
        <v>945</v>
      </c>
      <c r="K55" s="85" t="s">
        <v>946</v>
      </c>
      <c r="L55" s="817" t="s">
        <v>955</v>
      </c>
      <c r="M55" s="816"/>
      <c r="N55" s="86" t="s">
        <v>951</v>
      </c>
    </row>
    <row r="56" spans="1:14">
      <c r="A56" t="s">
        <v>772</v>
      </c>
      <c r="B56" s="43" t="str">
        <f>VLOOKUP(A56,MATERIALES!A5:D373,3,FALSE)</f>
        <v>Agregado Petreo para Triturar (Crudo)</v>
      </c>
      <c r="C56" s="280"/>
      <c r="D56" s="280"/>
      <c r="E56" s="280"/>
      <c r="F56" s="280"/>
      <c r="G56" s="280"/>
      <c r="H56" s="280"/>
      <c r="I56" s="267"/>
      <c r="J56" s="223" t="str">
        <f>VLOOKUP(A56,MATERIALES!A10:D648,2,FALSE)</f>
        <v>m3</v>
      </c>
      <c r="K56" s="281">
        <v>1.4</v>
      </c>
      <c r="L56" s="266"/>
      <c r="M56" s="401">
        <f>VLOOKUP(A56,MATERIALES!A5:D396,4,FALSE)</f>
        <v>458835.77033647569</v>
      </c>
      <c r="N56" s="271">
        <f>K56*M56</f>
        <v>642370.07847106596</v>
      </c>
    </row>
    <row r="57" spans="1:14">
      <c r="A57" s="108" t="s">
        <v>774</v>
      </c>
      <c r="B57" s="43" t="str">
        <f>VLOOKUP(A57,MATERIALES!A6:D373,3,FALSE)</f>
        <v>Agua</v>
      </c>
      <c r="C57" s="280"/>
      <c r="D57" s="280"/>
      <c r="E57" s="280"/>
      <c r="F57" s="280"/>
      <c r="G57" s="280"/>
      <c r="H57" s="280"/>
      <c r="I57" s="267"/>
      <c r="J57" s="223" t="str">
        <f>VLOOKUP(A57,MATERIALES!A11:D649,2,FALSE)</f>
        <v>lt</v>
      </c>
      <c r="K57" s="281">
        <v>25</v>
      </c>
      <c r="L57" s="266"/>
      <c r="M57" s="401">
        <f>VLOOKUP(A57,MATERIALES!A6:D397,4,FALSE)</f>
        <v>629.42855674362693</v>
      </c>
      <c r="N57" s="271">
        <f>K57*M57</f>
        <v>15735.713918590673</v>
      </c>
    </row>
    <row r="58" spans="1:14">
      <c r="B58" s="43"/>
      <c r="C58" s="280"/>
      <c r="D58" s="280"/>
      <c r="E58" s="280"/>
      <c r="F58" s="280"/>
      <c r="G58" s="280"/>
      <c r="H58" s="280"/>
      <c r="I58" s="267"/>
      <c r="J58" s="223"/>
      <c r="K58" s="281"/>
      <c r="L58" s="266"/>
      <c r="M58" s="282"/>
      <c r="N58" s="283"/>
    </row>
    <row r="59" spans="1:14">
      <c r="B59" s="43"/>
      <c r="C59" s="280"/>
      <c r="D59" s="280"/>
      <c r="E59" s="280"/>
      <c r="F59" s="280"/>
      <c r="G59" s="280"/>
      <c r="H59" s="280"/>
      <c r="I59" s="267"/>
      <c r="J59" s="223"/>
      <c r="K59" s="281"/>
      <c r="L59" s="266"/>
      <c r="M59" s="282"/>
      <c r="N59" s="283"/>
    </row>
    <row r="60" spans="1:14" ht="15.75" thickBot="1">
      <c r="B60" s="818"/>
      <c r="C60" s="819"/>
      <c r="D60" s="819"/>
      <c r="E60" s="819"/>
      <c r="F60" s="819"/>
      <c r="G60" s="819"/>
      <c r="H60" s="819"/>
      <c r="I60" s="820"/>
      <c r="J60" s="42"/>
      <c r="K60" s="44"/>
      <c r="L60" s="821"/>
      <c r="M60" s="822"/>
      <c r="N60" s="45"/>
    </row>
    <row r="61" spans="1:14" ht="15.75" thickBot="1">
      <c r="B61" s="823" t="s">
        <v>953</v>
      </c>
      <c r="C61" s="824"/>
      <c r="D61" s="824"/>
      <c r="E61" s="824"/>
      <c r="F61" s="824"/>
      <c r="G61" s="824"/>
      <c r="H61" s="824"/>
      <c r="I61" s="824"/>
      <c r="J61" s="824"/>
      <c r="K61" s="824"/>
      <c r="L61" s="824"/>
      <c r="M61" s="825"/>
      <c r="N61" s="393">
        <f>SUM(N56:N60)</f>
        <v>658105.79238965665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A66" t="s">
        <v>1269</v>
      </c>
      <c r="B66" s="46" t="str">
        <f>VLOOKUP(A66,TRANSPORTE!A5:D117,3,FALSE)</f>
        <v>Transporte de Material Crudo de Rio</v>
      </c>
      <c r="C66" s="316"/>
      <c r="D66" s="316"/>
      <c r="E66" s="316"/>
      <c r="F66" s="316"/>
      <c r="G66" s="316"/>
      <c r="H66" s="310" t="s">
        <v>1468</v>
      </c>
      <c r="I66" s="278">
        <v>1.4</v>
      </c>
      <c r="J66" s="285">
        <v>1</v>
      </c>
      <c r="K66" s="278">
        <f>I66*J66</f>
        <v>1.4</v>
      </c>
      <c r="L66" s="827">
        <f>VLOOKUP(A66,TRANSPORTE!A5:D117,4,FALSE)</f>
        <v>1802.8023797317558</v>
      </c>
      <c r="M66" s="828"/>
      <c r="N66" s="286">
        <f>K66*L66</f>
        <v>2523.9233316244581</v>
      </c>
    </row>
    <row r="67" spans="1:15">
      <c r="A67" t="s">
        <v>1364</v>
      </c>
      <c r="B67" s="46" t="str">
        <f>VLOOKUP(A67,TRANSPORTE!A6:D117,3,FALSE)</f>
        <v>Transporte de Mezcla densa en Caliente MDC-25</v>
      </c>
      <c r="C67" s="47"/>
      <c r="D67" s="47"/>
      <c r="E67" s="47"/>
      <c r="F67" s="47"/>
      <c r="G67" s="47"/>
      <c r="H67" s="310" t="s">
        <v>1468</v>
      </c>
      <c r="I67" s="278">
        <v>1.25</v>
      </c>
      <c r="J67" s="285">
        <v>1</v>
      </c>
      <c r="K67" s="278">
        <f>I67*J67</f>
        <v>1.25</v>
      </c>
      <c r="L67" s="827">
        <f>VLOOKUP(A67,TRANSPORTE!A6:D117,4,FALSE)</f>
        <v>1802.8023797317558</v>
      </c>
      <c r="M67" s="828"/>
      <c r="N67" s="286">
        <f>K67*L67</f>
        <v>2253.5029746646946</v>
      </c>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4777.4263062891532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t="s">
        <v>19</v>
      </c>
      <c r="B77" s="49" t="str">
        <f>VLOOKUP(A77,'MANO DE OBRA'!A8:D68,3,FALSE)</f>
        <v>Obrero (8)</v>
      </c>
      <c r="C77" s="47"/>
      <c r="D77" s="47"/>
      <c r="E77" s="47"/>
      <c r="F77" s="47"/>
      <c r="G77" s="47"/>
      <c r="H77" s="47"/>
      <c r="I77" s="291">
        <f>K77/J77*100</f>
        <v>234080.00000000003</v>
      </c>
      <c r="J77" s="292">
        <v>185</v>
      </c>
      <c r="K77" s="293">
        <f>VLOOKUP(A77,'MANO DE OBRA'!A8:D99,4,FALSE)</f>
        <v>433048</v>
      </c>
      <c r="L77" s="50"/>
      <c r="M77" s="294">
        <v>80</v>
      </c>
      <c r="N77" s="394">
        <f>K77/M77</f>
        <v>5413.1</v>
      </c>
      <c r="O77" s="106"/>
    </row>
    <row r="78" spans="1:15">
      <c r="A78"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80</v>
      </c>
      <c r="N78" s="394">
        <f>K78/M78</f>
        <v>1333.5780451800997</v>
      </c>
    </row>
    <row r="79" spans="1:15">
      <c r="A79" t="s">
        <v>54</v>
      </c>
      <c r="B79" s="49" t="str">
        <f>VLOOKUP(A79,'MANO DE OBRA'!A9:D70,3,FALSE)</f>
        <v>Rastrilleros (2)</v>
      </c>
      <c r="C79" s="47"/>
      <c r="D79" s="47"/>
      <c r="E79" s="47"/>
      <c r="F79" s="47"/>
      <c r="G79" s="47"/>
      <c r="H79" s="47"/>
      <c r="I79" s="291">
        <f>K79/J79*100</f>
        <v>86502.359687357821</v>
      </c>
      <c r="J79" s="292">
        <v>185</v>
      </c>
      <c r="K79" s="293">
        <f>VLOOKUP(A79,'MANO DE OBRA'!A9:D101,4,FALSE)</f>
        <v>160029.36542161196</v>
      </c>
      <c r="L79" s="50"/>
      <c r="M79" s="299">
        <v>80</v>
      </c>
      <c r="N79" s="394">
        <f>K79/M79</f>
        <v>2000.3670677701496</v>
      </c>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0">
        <f>SUM(N77:N82)</f>
        <v>8747.0451129502508</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N51+N61+N72+N83</f>
        <v>854645.18475415721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170929.03695083145</v>
      </c>
      <c r="M90" s="858"/>
      <c r="N90" s="51"/>
    </row>
    <row r="91" spans="1:14">
      <c r="B91" s="89" t="s">
        <v>973</v>
      </c>
      <c r="C91" s="90"/>
      <c r="D91" s="90"/>
      <c r="E91" s="90"/>
      <c r="F91" s="90"/>
      <c r="G91" s="90"/>
      <c r="H91" s="90"/>
      <c r="I91" s="87"/>
      <c r="J91" s="88"/>
      <c r="K91" s="303">
        <v>0.05</v>
      </c>
      <c r="L91" s="857">
        <f>N85*K91</f>
        <v>42732.259237707862</v>
      </c>
      <c r="M91" s="858"/>
      <c r="N91" s="51"/>
    </row>
    <row r="92" spans="1:14" ht="15.75" thickBot="1">
      <c r="B92" s="91" t="s">
        <v>974</v>
      </c>
      <c r="C92" s="92"/>
      <c r="D92" s="92"/>
      <c r="E92" s="92"/>
      <c r="F92" s="92"/>
      <c r="G92" s="92"/>
      <c r="H92" s="92"/>
      <c r="I92" s="93"/>
      <c r="J92" s="94"/>
      <c r="K92" s="304">
        <v>0.05</v>
      </c>
      <c r="L92" s="859">
        <f>N85*K92</f>
        <v>42732.259237707862</v>
      </c>
      <c r="M92" s="860"/>
      <c r="N92" s="51"/>
    </row>
    <row r="93" spans="1:14" ht="15.75" thickBot="1">
      <c r="B93" s="823" t="s">
        <v>953</v>
      </c>
      <c r="C93" s="824"/>
      <c r="D93" s="824"/>
      <c r="E93" s="824"/>
      <c r="F93" s="824"/>
      <c r="G93" s="824"/>
      <c r="H93" s="824"/>
      <c r="I93" s="824"/>
      <c r="J93" s="824"/>
      <c r="K93" s="824"/>
      <c r="L93" s="824"/>
      <c r="M93" s="825"/>
      <c r="N93" s="52">
        <f>L90+L91+L92</f>
        <v>256393.55542624716</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1111038.7401804044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0"/>
      <c r="K125" s="800"/>
      <c r="L125" s="800"/>
      <c r="M125" s="800"/>
      <c r="N125" s="801"/>
    </row>
    <row r="126" spans="2:14" ht="15.75" thickBot="1">
      <c r="B126" s="260" t="s">
        <v>2221</v>
      </c>
      <c r="C126" s="392"/>
      <c r="D126" s="392"/>
      <c r="E126" s="57"/>
      <c r="F126" s="57"/>
      <c r="G126" s="57"/>
      <c r="H126" s="57"/>
      <c r="I126" s="57"/>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1069</v>
      </c>
      <c r="C31" s="81" t="s">
        <v>2068</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1362</v>
      </c>
      <c r="B65" s="46" t="str">
        <f>VLOOKUP(A65,TRANSPORTE!A6:D117,3,FALSE)</f>
        <v>Transporte de Mezcla Densa en Caliente MDC-19</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827"/>
      <c r="M66" s="828"/>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1070</v>
      </c>
      <c r="C31" s="81" t="s">
        <v>2069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1376</v>
      </c>
      <c r="B65" s="46" t="str">
        <f>VLOOKUP(A65,TRANSPORTE!A6:D117,3,FALSE)</f>
        <v>Transporte de Mezcla Densa en Caliente MDC-10</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8">
        <v>80</v>
      </c>
      <c r="N77" s="394">
        <f>K77/M77</f>
        <v>2000.3670677701496</v>
      </c>
    </row>
    <row r="78" spans="1:15">
      <c r="B78" s="49"/>
      <c r="C78" s="47"/>
      <c r="D78" s="47"/>
      <c r="E78" s="47"/>
      <c r="F78" s="47"/>
      <c r="G78" s="47"/>
      <c r="H78" s="47"/>
      <c r="I78" s="278"/>
      <c r="J78" s="296"/>
      <c r="K78" s="297"/>
      <c r="L78" s="317"/>
      <c r="M78" s="299"/>
      <c r="N78" s="394"/>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 customHeight="1" thickBot="1">
      <c r="A31" t="s">
        <v>1845</v>
      </c>
      <c r="B31" s="80" t="s">
        <v>1071</v>
      </c>
      <c r="C31" s="81" t="s">
        <v>2070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ht="15" customHeight="1">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183014.92094526111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854645.18475415721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170929.03695083145</v>
      </c>
      <c r="M87" s="858"/>
      <c r="N87" s="51"/>
    </row>
    <row r="88" spans="1:14">
      <c r="B88" s="89" t="s">
        <v>973</v>
      </c>
      <c r="C88" s="90"/>
      <c r="D88" s="90"/>
      <c r="E88" s="90"/>
      <c r="F88" s="90"/>
      <c r="G88" s="90"/>
      <c r="H88" s="90"/>
      <c r="I88" s="87"/>
      <c r="J88" s="88"/>
      <c r="K88" s="303">
        <v>0.05</v>
      </c>
      <c r="L88" s="857">
        <f>N82*K88</f>
        <v>42732.259237707862</v>
      </c>
      <c r="M88" s="858"/>
      <c r="N88" s="51"/>
    </row>
    <row r="89" spans="1:14" ht="15.75" thickBot="1">
      <c r="B89" s="91" t="s">
        <v>974</v>
      </c>
      <c r="C89" s="92"/>
      <c r="D89" s="92"/>
      <c r="E89" s="92"/>
      <c r="F89" s="92"/>
      <c r="G89" s="92"/>
      <c r="H89" s="92"/>
      <c r="I89" s="93"/>
      <c r="J89" s="94"/>
      <c r="K89" s="304">
        <v>0.05</v>
      </c>
      <c r="L89" s="859">
        <f>N82*K89</f>
        <v>42732.259237707862</v>
      </c>
      <c r="M89" s="860"/>
      <c r="N89" s="51"/>
    </row>
    <row r="90" spans="1:14" ht="15.75" thickBot="1">
      <c r="B90" s="823" t="s">
        <v>953</v>
      </c>
      <c r="C90" s="824"/>
      <c r="D90" s="824"/>
      <c r="E90" s="824"/>
      <c r="F90" s="824"/>
      <c r="G90" s="824"/>
      <c r="H90" s="824"/>
      <c r="I90" s="824"/>
      <c r="J90" s="824"/>
      <c r="K90" s="824"/>
      <c r="L90" s="824"/>
      <c r="M90" s="825"/>
      <c r="N90" s="52">
        <f>L87+L88+L89</f>
        <v>256393.55542624716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1111038.7401804044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1072</v>
      </c>
      <c r="C31" s="81" t="s">
        <v>2071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183014.92094526111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1339</v>
      </c>
      <c r="B64" s="46" t="str">
        <f>VLOOKUP(A64,TRANSPORTE!A6:D117,3,FALSE)</f>
        <v>Transporte de Mezcla Semi- Densa en Caliente MSC-19</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854645.18475415721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170929.03695083145</v>
      </c>
      <c r="M87" s="858"/>
      <c r="N87" s="51"/>
    </row>
    <row r="88" spans="1:14">
      <c r="B88" s="89" t="s">
        <v>973</v>
      </c>
      <c r="C88" s="90"/>
      <c r="D88" s="90"/>
      <c r="E88" s="90"/>
      <c r="F88" s="90"/>
      <c r="G88" s="90"/>
      <c r="H88" s="90"/>
      <c r="I88" s="87"/>
      <c r="J88" s="88"/>
      <c r="K88" s="303">
        <v>0.05</v>
      </c>
      <c r="L88" s="857">
        <f>N82*K88</f>
        <v>42732.259237707862</v>
      </c>
      <c r="M88" s="858"/>
      <c r="N88" s="51"/>
    </row>
    <row r="89" spans="1:14" ht="15.75" thickBot="1">
      <c r="B89" s="91" t="s">
        <v>974</v>
      </c>
      <c r="C89" s="92"/>
      <c r="D89" s="92"/>
      <c r="E89" s="92"/>
      <c r="F89" s="92"/>
      <c r="G89" s="92"/>
      <c r="H89" s="92"/>
      <c r="I89" s="93"/>
      <c r="J89" s="94"/>
      <c r="K89" s="304">
        <v>0.05</v>
      </c>
      <c r="L89" s="859">
        <f>N82*K89</f>
        <v>42732.259237707862</v>
      </c>
      <c r="M89" s="860"/>
      <c r="N89" s="51"/>
    </row>
    <row r="90" spans="1:14" ht="15.75" thickBot="1">
      <c r="B90" s="823" t="s">
        <v>953</v>
      </c>
      <c r="C90" s="824"/>
      <c r="D90" s="824"/>
      <c r="E90" s="824"/>
      <c r="F90" s="824"/>
      <c r="G90" s="824"/>
      <c r="H90" s="824"/>
      <c r="I90" s="824"/>
      <c r="J90" s="824"/>
      <c r="K90" s="824"/>
      <c r="L90" s="824"/>
      <c r="M90" s="825"/>
      <c r="N90" s="52">
        <f>L87+L88+L89</f>
        <v>256393.55542624716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1111038.7401804044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5.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1073</v>
      </c>
      <c r="C31" s="81" t="s">
        <v>1581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1074</v>
      </c>
      <c r="C31" s="81" t="s">
        <v>1582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1375</v>
      </c>
      <c r="B65" s="46" t="str">
        <f>VLOOKUP(A65,TRANSPORTE!A6:D117,3,FALSE)</f>
        <v>Transporte de mezcla gruesa en Caliente MGC</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1075</v>
      </c>
      <c r="C31" s="81" t="s">
        <v>1583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1293</v>
      </c>
      <c r="B65" s="46" t="str">
        <f>VLOOKUP(A65,TRANSPORTE!A6:D117,3,FALSE)</f>
        <v>Transporte de mezcla</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1584</v>
      </c>
      <c r="C31" s="81" t="s">
        <v>1585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8</v>
      </c>
      <c r="N37" s="271">
        <f t="shared" ref="N37:N43" si="0">K37/M37</f>
        <v>18622.556099807149</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8</v>
      </c>
      <c r="N38" s="271">
        <f t="shared" si="0"/>
        <v>27973.343732397119</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8</v>
      </c>
      <c r="N39" s="271">
        <f t="shared" si="0"/>
        <v>73625.421544039855</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8</v>
      </c>
      <c r="N42" s="271">
        <f t="shared" si="0"/>
        <v>48395.725790452663</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8</v>
      </c>
      <c r="N43" s="271">
        <f t="shared" si="0"/>
        <v>15041.295311382697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219843.7788310209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1364</v>
      </c>
      <c r="B64" s="46" t="str">
        <f>VLOOKUP(A64,TRANSPORTE!A6:D117,3,FALSE)</f>
        <v>Transporte de Mezcla densa en Caliente MDC-25</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892445.93654135591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178489.18730827118</v>
      </c>
      <c r="M87" s="858"/>
      <c r="N87" s="51"/>
    </row>
    <row r="88" spans="1:14">
      <c r="B88" s="89" t="s">
        <v>973</v>
      </c>
      <c r="C88" s="90"/>
      <c r="D88" s="90"/>
      <c r="E88" s="90"/>
      <c r="F88" s="90"/>
      <c r="G88" s="90"/>
      <c r="H88" s="90"/>
      <c r="I88" s="87"/>
      <c r="J88" s="88"/>
      <c r="K88" s="303">
        <v>0.05</v>
      </c>
      <c r="L88" s="857">
        <f>N82*K88</f>
        <v>44622.296827067796</v>
      </c>
      <c r="M88" s="858"/>
      <c r="N88" s="51"/>
    </row>
    <row r="89" spans="1:14" ht="15.75" thickBot="1">
      <c r="B89" s="91" t="s">
        <v>974</v>
      </c>
      <c r="C89" s="92"/>
      <c r="D89" s="92"/>
      <c r="E89" s="92"/>
      <c r="F89" s="92"/>
      <c r="G89" s="92"/>
      <c r="H89" s="92"/>
      <c r="I89" s="93"/>
      <c r="J89" s="94"/>
      <c r="K89" s="304">
        <v>0.05</v>
      </c>
      <c r="L89" s="859">
        <f>N82*K89</f>
        <v>44622.296827067796</v>
      </c>
      <c r="M89" s="860"/>
      <c r="N89" s="51"/>
    </row>
    <row r="90" spans="1:14" ht="15.75" thickBot="1">
      <c r="B90" s="823" t="s">
        <v>953</v>
      </c>
      <c r="C90" s="824"/>
      <c r="D90" s="824"/>
      <c r="E90" s="824"/>
      <c r="F90" s="824"/>
      <c r="G90" s="824"/>
      <c r="H90" s="824"/>
      <c r="I90" s="824"/>
      <c r="J90" s="824"/>
      <c r="K90" s="824"/>
      <c r="L90" s="824"/>
      <c r="M90" s="825"/>
      <c r="N90" s="52">
        <f>L87+L88+L89</f>
        <v>267733.78096240677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1160179.7175037628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1586</v>
      </c>
      <c r="C31" s="81" t="s">
        <v>1587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8</v>
      </c>
      <c r="N37" s="271">
        <f t="shared" ref="N37:N43" si="0">K37/M37</f>
        <v>18622.556099807149</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8</v>
      </c>
      <c r="N38" s="271">
        <f t="shared" si="0"/>
        <v>27973.343732397119</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8</v>
      </c>
      <c r="N39" s="271">
        <f t="shared" si="0"/>
        <v>73625.421544039855</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8</v>
      </c>
      <c r="N42" s="271">
        <f t="shared" si="0"/>
        <v>48395.725790452663</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8</v>
      </c>
      <c r="N43" s="271">
        <f t="shared" si="0"/>
        <v>15041.295311382697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219843.7788310209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308"/>
      <c r="C68" s="309"/>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59">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892445.93654135591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178489.18730827118</v>
      </c>
      <c r="M87" s="858"/>
      <c r="N87" s="51"/>
    </row>
    <row r="88" spans="1:14">
      <c r="B88" s="89" t="s">
        <v>973</v>
      </c>
      <c r="C88" s="90"/>
      <c r="D88" s="90"/>
      <c r="E88" s="90"/>
      <c r="F88" s="90"/>
      <c r="G88" s="90"/>
      <c r="H88" s="90"/>
      <c r="I88" s="87"/>
      <c r="J88" s="88"/>
      <c r="K88" s="303">
        <v>0.05</v>
      </c>
      <c r="L88" s="857">
        <f>N82*K88</f>
        <v>44622.296827067796</v>
      </c>
      <c r="M88" s="858"/>
      <c r="N88" s="51"/>
    </row>
    <row r="89" spans="1:14" ht="15.75" thickBot="1">
      <c r="B89" s="91" t="s">
        <v>974</v>
      </c>
      <c r="C89" s="92"/>
      <c r="D89" s="92"/>
      <c r="E89" s="92"/>
      <c r="F89" s="92"/>
      <c r="G89" s="92"/>
      <c r="H89" s="92"/>
      <c r="I89" s="93"/>
      <c r="J89" s="94"/>
      <c r="K89" s="304">
        <v>0.05</v>
      </c>
      <c r="L89" s="859">
        <f>N82*K89</f>
        <v>44622.296827067796</v>
      </c>
      <c r="M89" s="860"/>
      <c r="N89" s="51"/>
    </row>
    <row r="90" spans="1:14" ht="15.75" thickBot="1">
      <c r="B90" s="823" t="s">
        <v>953</v>
      </c>
      <c r="C90" s="824"/>
      <c r="D90" s="824"/>
      <c r="E90" s="824"/>
      <c r="F90" s="824"/>
      <c r="G90" s="824"/>
      <c r="H90" s="824"/>
      <c r="I90" s="824"/>
      <c r="J90" s="824"/>
      <c r="K90" s="824"/>
      <c r="L90" s="824"/>
      <c r="M90" s="825"/>
      <c r="N90" s="52">
        <f>L87+L88+L89</f>
        <v>267733.78096240677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1160179.7175037628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1588</v>
      </c>
      <c r="C31" s="81" t="s">
        <v>1589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8</v>
      </c>
      <c r="N37" s="271">
        <f t="shared" ref="N37:N43" si="0">K37/M37</f>
        <v>18622.556099807149</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8</v>
      </c>
      <c r="N38" s="271">
        <f t="shared" si="0"/>
        <v>27973.343732397119</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8</v>
      </c>
      <c r="N39" s="271">
        <f t="shared" si="0"/>
        <v>73625.421544039855</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8</v>
      </c>
      <c r="N42" s="271">
        <f t="shared" si="0"/>
        <v>48395.725790452663</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8</v>
      </c>
      <c r="N43" s="271">
        <f t="shared" si="0"/>
        <v>15041.295311382697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219843.7788310209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1375</v>
      </c>
      <c r="B64" s="46" t="str">
        <f>VLOOKUP(A64,TRANSPORTE!A6:D117,3,FALSE)</f>
        <v>Transporte de mezcla gruesa en Caliente MGC</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892445.93654135591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178489.18730827118</v>
      </c>
      <c r="M87" s="858"/>
      <c r="N87" s="51"/>
    </row>
    <row r="88" spans="1:14">
      <c r="B88" s="89" t="s">
        <v>973</v>
      </c>
      <c r="C88" s="90"/>
      <c r="D88" s="90"/>
      <c r="E88" s="90"/>
      <c r="F88" s="90"/>
      <c r="G88" s="90"/>
      <c r="H88" s="90"/>
      <c r="I88" s="87"/>
      <c r="J88" s="88"/>
      <c r="K88" s="303">
        <v>0.05</v>
      </c>
      <c r="L88" s="857">
        <f>N82*K88</f>
        <v>44622.296827067796</v>
      </c>
      <c r="M88" s="858"/>
      <c r="N88" s="51"/>
    </row>
    <row r="89" spans="1:14" ht="15.75" thickBot="1">
      <c r="B89" s="91" t="s">
        <v>974</v>
      </c>
      <c r="C89" s="92"/>
      <c r="D89" s="92"/>
      <c r="E89" s="92"/>
      <c r="F89" s="92"/>
      <c r="G89" s="92"/>
      <c r="H89" s="92"/>
      <c r="I89" s="93"/>
      <c r="J89" s="94"/>
      <c r="K89" s="304">
        <v>0.05</v>
      </c>
      <c r="L89" s="859">
        <f>N82*K89</f>
        <v>44622.296827067796</v>
      </c>
      <c r="M89" s="860"/>
      <c r="N89" s="51"/>
    </row>
    <row r="90" spans="1:14" ht="15.75" thickBot="1">
      <c r="B90" s="823" t="s">
        <v>953</v>
      </c>
      <c r="C90" s="824"/>
      <c r="D90" s="824"/>
      <c r="E90" s="824"/>
      <c r="F90" s="824"/>
      <c r="G90" s="824"/>
      <c r="H90" s="824"/>
      <c r="I90" s="824"/>
      <c r="J90" s="824"/>
      <c r="K90" s="824"/>
      <c r="L90" s="824"/>
      <c r="M90" s="825"/>
      <c r="N90" s="52">
        <f>L87+L88+L89</f>
        <v>267733.78096240677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1160179.7175037628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1076</v>
      </c>
      <c r="C31" s="81" t="s">
        <v>2032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183014.92094526111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1378</v>
      </c>
      <c r="B64" s="46" t="str">
        <f>VLOOKUP(A64,TRANSPORTE!A6:D117,3,FALSE)</f>
        <v>Transporte de mezcla abierta en caliente MAC-75</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854645.18475415721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170929.03695083145</v>
      </c>
      <c r="M87" s="858"/>
      <c r="N87" s="51"/>
    </row>
    <row r="88" spans="1:14">
      <c r="B88" s="89" t="s">
        <v>973</v>
      </c>
      <c r="C88" s="90"/>
      <c r="D88" s="90"/>
      <c r="E88" s="90"/>
      <c r="F88" s="90"/>
      <c r="G88" s="90"/>
      <c r="H88" s="90"/>
      <c r="I88" s="87"/>
      <c r="J88" s="88"/>
      <c r="K88" s="303">
        <v>0.05</v>
      </c>
      <c r="L88" s="857">
        <f>N82*K88</f>
        <v>42732.259237707862</v>
      </c>
      <c r="M88" s="858"/>
      <c r="N88" s="51"/>
    </row>
    <row r="89" spans="1:14" ht="15.75" thickBot="1">
      <c r="B89" s="91" t="s">
        <v>974</v>
      </c>
      <c r="C89" s="92"/>
      <c r="D89" s="92"/>
      <c r="E89" s="92"/>
      <c r="F89" s="92"/>
      <c r="G89" s="92"/>
      <c r="H89" s="92"/>
      <c r="I89" s="93"/>
      <c r="J89" s="94"/>
      <c r="K89" s="304">
        <v>0.05</v>
      </c>
      <c r="L89" s="859">
        <f>N82*K89</f>
        <v>42732.259237707862</v>
      </c>
      <c r="M89" s="860"/>
      <c r="N89" s="51"/>
    </row>
    <row r="90" spans="1:14" ht="15.75" thickBot="1">
      <c r="B90" s="823" t="s">
        <v>953</v>
      </c>
      <c r="C90" s="824"/>
      <c r="D90" s="824"/>
      <c r="E90" s="824"/>
      <c r="F90" s="824"/>
      <c r="G90" s="824"/>
      <c r="H90" s="824"/>
      <c r="I90" s="824"/>
      <c r="J90" s="824"/>
      <c r="K90" s="824"/>
      <c r="L90" s="824"/>
      <c r="M90" s="825"/>
      <c r="N90" s="52">
        <f>L87+L88+L89</f>
        <v>256393.55542624716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1111038.7401804044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1077</v>
      </c>
      <c r="C31" s="81" t="s">
        <v>1590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1379</v>
      </c>
      <c r="B65" s="46" t="str">
        <f>VLOOKUP(A65,TRANSPORTE!A6:D117,3,FALSE)</f>
        <v>Transporte de mezcla abierta en caliente MAC-63</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127"/>
    </row>
    <row r="81" spans="1:14" ht="15.75" thickBot="1">
      <c r="B81" s="829" t="s">
        <v>953</v>
      </c>
      <c r="C81" s="830"/>
      <c r="D81" s="830"/>
      <c r="E81" s="830"/>
      <c r="F81" s="830"/>
      <c r="G81" s="830"/>
      <c r="H81" s="830"/>
      <c r="I81" s="830"/>
      <c r="J81" s="830"/>
      <c r="K81" s="830"/>
      <c r="L81" s="830"/>
      <c r="M81" s="831"/>
      <c r="N81" s="459">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1078</v>
      </c>
      <c r="C31" s="81" t="s">
        <v>1591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183014.92094526111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854645.18475415721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170929.03695083145</v>
      </c>
      <c r="M87" s="858"/>
      <c r="N87" s="51"/>
    </row>
    <row r="88" spans="1:14">
      <c r="B88" s="89" t="s">
        <v>973</v>
      </c>
      <c r="C88" s="90"/>
      <c r="D88" s="90"/>
      <c r="E88" s="90"/>
      <c r="F88" s="90"/>
      <c r="G88" s="90"/>
      <c r="H88" s="90"/>
      <c r="I88" s="87"/>
      <c r="J88" s="88"/>
      <c r="K88" s="303">
        <v>0.05</v>
      </c>
      <c r="L88" s="857">
        <f>N82*K88</f>
        <v>42732.259237707862</v>
      </c>
      <c r="M88" s="858"/>
      <c r="N88" s="51"/>
    </row>
    <row r="89" spans="1:14" ht="15.75" thickBot="1">
      <c r="B89" s="91" t="s">
        <v>974</v>
      </c>
      <c r="C89" s="92"/>
      <c r="D89" s="92"/>
      <c r="E89" s="92"/>
      <c r="F89" s="92"/>
      <c r="G89" s="92"/>
      <c r="H89" s="92"/>
      <c r="I89" s="93"/>
      <c r="J89" s="94"/>
      <c r="K89" s="304">
        <v>0.05</v>
      </c>
      <c r="L89" s="859">
        <f>N82*K89</f>
        <v>42732.259237707862</v>
      </c>
      <c r="M89" s="860"/>
      <c r="N89" s="51"/>
    </row>
    <row r="90" spans="1:14" ht="15.75" thickBot="1">
      <c r="B90" s="823" t="s">
        <v>953</v>
      </c>
      <c r="C90" s="824"/>
      <c r="D90" s="824"/>
      <c r="E90" s="824"/>
      <c r="F90" s="824"/>
      <c r="G90" s="824"/>
      <c r="H90" s="824"/>
      <c r="I90" s="824"/>
      <c r="J90" s="824"/>
      <c r="K90" s="824"/>
      <c r="L90" s="824"/>
      <c r="M90" s="825"/>
      <c r="N90" s="52">
        <f>L87+L88+L89</f>
        <v>256393.55542624716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1111038.7401804044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1079</v>
      </c>
      <c r="C31" s="81" t="s">
        <v>1592</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8</v>
      </c>
      <c r="N37" s="271">
        <f t="shared" ref="N37:N43" si="0">K37/M37</f>
        <v>18622.556099807149</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8</v>
      </c>
      <c r="N38" s="271">
        <f t="shared" si="0"/>
        <v>27973.343732397119</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8</v>
      </c>
      <c r="N39" s="271">
        <f t="shared" si="0"/>
        <v>73625.421544039855</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8</v>
      </c>
      <c r="N42" s="271">
        <f t="shared" si="0"/>
        <v>48395.725790452663</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8</v>
      </c>
      <c r="N43" s="271">
        <f t="shared" si="0"/>
        <v>15041.295311382697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971.8939014389166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219843.7788310209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1380</v>
      </c>
      <c r="B64" s="46" t="str">
        <f>VLOOKUP(A64,TRANSPORTE!A6:D117,3,FALSE)</f>
        <v>Transporte de mezcla abierta en caliente MAC-50</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72</v>
      </c>
      <c r="N74" s="394">
        <f>K74/M74</f>
        <v>6014.5555555555557</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72</v>
      </c>
      <c r="N75" s="394">
        <f>K75/M75</f>
        <v>1481.7533835334443</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72</v>
      </c>
      <c r="N76" s="394">
        <f>K76/M76</f>
        <v>2222.630075300166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9718.9390143891651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892445.93654135591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178489.18730827118</v>
      </c>
      <c r="M87" s="858"/>
      <c r="N87" s="51"/>
    </row>
    <row r="88" spans="1:14">
      <c r="B88" s="89" t="s">
        <v>973</v>
      </c>
      <c r="C88" s="90"/>
      <c r="D88" s="90"/>
      <c r="E88" s="90"/>
      <c r="F88" s="90"/>
      <c r="G88" s="90"/>
      <c r="H88" s="90"/>
      <c r="I88" s="87"/>
      <c r="J88" s="88"/>
      <c r="K88" s="303">
        <v>0.05</v>
      </c>
      <c r="L88" s="857">
        <f>N82*K88</f>
        <v>44622.296827067796</v>
      </c>
      <c r="M88" s="858"/>
      <c r="N88" s="51"/>
    </row>
    <row r="89" spans="1:14" ht="15.75" thickBot="1">
      <c r="B89" s="91" t="s">
        <v>974</v>
      </c>
      <c r="C89" s="92"/>
      <c r="D89" s="92"/>
      <c r="E89" s="92"/>
      <c r="F89" s="92"/>
      <c r="G89" s="92"/>
      <c r="H89" s="92"/>
      <c r="I89" s="93"/>
      <c r="J89" s="94"/>
      <c r="K89" s="304">
        <v>0.05</v>
      </c>
      <c r="L89" s="859">
        <f>N82*K89</f>
        <v>44622.296827067796</v>
      </c>
      <c r="M89" s="860"/>
      <c r="N89" s="51"/>
    </row>
    <row r="90" spans="1:14" ht="15.75" thickBot="1">
      <c r="B90" s="823" t="s">
        <v>953</v>
      </c>
      <c r="C90" s="824"/>
      <c r="D90" s="824"/>
      <c r="E90" s="824"/>
      <c r="F90" s="824"/>
      <c r="G90" s="824"/>
      <c r="H90" s="824"/>
      <c r="I90" s="824"/>
      <c r="J90" s="824"/>
      <c r="K90" s="824"/>
      <c r="L90" s="824"/>
      <c r="M90" s="825"/>
      <c r="N90" s="52">
        <f>L87+L88+L89</f>
        <v>267733.78096240677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1160179.7175037628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1080</v>
      </c>
      <c r="C31" s="81" t="s">
        <v>1593</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1381</v>
      </c>
      <c r="B65" s="46" t="str">
        <f>VLOOKUP(A65,TRANSPORTE!A6:D117,3,FALSE)</f>
        <v>Transporte de mezcla discontinua en caliente tipo M-13</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1081</v>
      </c>
      <c r="C31" s="81" t="s">
        <v>1594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1382</v>
      </c>
      <c r="B65" s="46" t="str">
        <f>VLOOKUP(A65,TRANSPORTE!A6:D117,3,FALSE)</f>
        <v>Transporte de mezcla discontinua en caliente tipo M-10</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308"/>
      <c r="C69" s="309"/>
      <c r="D69" s="309"/>
      <c r="E69" s="309"/>
      <c r="F69" s="309"/>
      <c r="G69" s="309"/>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216" t="s">
        <v>1082</v>
      </c>
      <c r="C31" s="81" t="s">
        <v>1595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874.7045112950251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183014.92094526111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t="s">
        <v>774</v>
      </c>
      <c r="B54" s="43" t="str">
        <f>VLOOKUP(A54,MATERIALES!A6:D373,3,FALSE)</f>
        <v>Agua</v>
      </c>
      <c r="C54" s="280"/>
      <c r="D54" s="280"/>
      <c r="E54" s="280"/>
      <c r="F54" s="280"/>
      <c r="G54" s="280"/>
      <c r="H54" s="280"/>
      <c r="I54" s="267"/>
      <c r="J54" s="223" t="str">
        <f>VLOOKUP(A54,MATERIALES!A8:D646,2,FALSE)</f>
        <v>lt</v>
      </c>
      <c r="K54" s="281">
        <v>25</v>
      </c>
      <c r="L54" s="266"/>
      <c r="M54" s="401">
        <f>VLOOKUP(A54,MATERIALES!A6:D397,4,FALSE)</f>
        <v>629.42855674362693</v>
      </c>
      <c r="N54" s="271">
        <f>K54*M54</f>
        <v>15735.713918590673</v>
      </c>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658105.79238965665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1383</v>
      </c>
      <c r="B64" s="46" t="str">
        <f>VLOOKUP(A64,TRANSPORTE!A6:D117,3,FALSE)</f>
        <v>Transporte de mezcla discontinua en caliente tipo F-13</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A76" t="s">
        <v>54</v>
      </c>
      <c r="B76" s="49" t="str">
        <f>VLOOKUP(A76,'MANO DE OBRA'!A9:D70,3,FALSE)</f>
        <v>Rastrilleros (2)</v>
      </c>
      <c r="C76" s="47"/>
      <c r="D76" s="47"/>
      <c r="E76" s="47"/>
      <c r="F76" s="47"/>
      <c r="G76" s="47"/>
      <c r="H76" s="47"/>
      <c r="I76" s="291">
        <f>K76/J76*100</f>
        <v>86502.359687357821</v>
      </c>
      <c r="J76" s="292">
        <v>185</v>
      </c>
      <c r="K76" s="293">
        <f>VLOOKUP(A76,'MANO DE OBRA'!A9:D101,4,FALSE)</f>
        <v>160029.36542161196</v>
      </c>
      <c r="L76" s="50"/>
      <c r="M76" s="299">
        <v>80</v>
      </c>
      <c r="N76" s="394">
        <f>K76/M76</f>
        <v>2000.3670677701496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8747.0451129502508</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854645.18475415721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170929.03695083145</v>
      </c>
      <c r="M87" s="858"/>
      <c r="N87" s="51"/>
    </row>
    <row r="88" spans="1:14">
      <c r="B88" s="89" t="s">
        <v>973</v>
      </c>
      <c r="C88" s="90"/>
      <c r="D88" s="90"/>
      <c r="E88" s="90"/>
      <c r="F88" s="90"/>
      <c r="G88" s="90"/>
      <c r="H88" s="90"/>
      <c r="I88" s="87"/>
      <c r="J88" s="88"/>
      <c r="K88" s="303">
        <v>0.05</v>
      </c>
      <c r="L88" s="857">
        <f>N82*K88</f>
        <v>42732.259237707862</v>
      </c>
      <c r="M88" s="858"/>
      <c r="N88" s="51"/>
    </row>
    <row r="89" spans="1:14" ht="15.75" thickBot="1">
      <c r="B89" s="91" t="s">
        <v>974</v>
      </c>
      <c r="C89" s="92"/>
      <c r="D89" s="92"/>
      <c r="E89" s="92"/>
      <c r="F89" s="92"/>
      <c r="G89" s="92"/>
      <c r="H89" s="92"/>
      <c r="I89" s="93"/>
      <c r="J89" s="94"/>
      <c r="K89" s="304">
        <v>0.05</v>
      </c>
      <c r="L89" s="859">
        <f>N82*K89</f>
        <v>42732.259237707862</v>
      </c>
      <c r="M89" s="860"/>
      <c r="N89" s="51"/>
    </row>
    <row r="90" spans="1:14" ht="15.75" thickBot="1">
      <c r="B90" s="823" t="s">
        <v>953</v>
      </c>
      <c r="C90" s="824"/>
      <c r="D90" s="824"/>
      <c r="E90" s="824"/>
      <c r="F90" s="824"/>
      <c r="G90" s="824"/>
      <c r="H90" s="824"/>
      <c r="I90" s="824"/>
      <c r="J90" s="824"/>
      <c r="K90" s="824"/>
      <c r="L90" s="824"/>
      <c r="M90" s="825"/>
      <c r="N90" s="52">
        <f>L87+L88+L89</f>
        <v>256393.55542624716</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1111038.7401804044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1083</v>
      </c>
      <c r="C31" s="81" t="s">
        <v>1596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150</v>
      </c>
      <c r="B36" s="836" t="str">
        <f>VLOOKUP(A36,EQUIPOS!A6:D154,3,FALSE)</f>
        <v>Cargador : Potencia en el volante 125 hp, Clasificación de RPM del motor 2300.</v>
      </c>
      <c r="C36" s="837"/>
      <c r="D36" s="837"/>
      <c r="E36" s="837"/>
      <c r="F36" s="837"/>
      <c r="G36" s="837"/>
      <c r="H36" s="838"/>
      <c r="I36" s="266"/>
      <c r="J36" s="267"/>
      <c r="K36" s="268">
        <f>VLOOKUP(A36,EQUIPOS!A6:D163,4,FALSE)</f>
        <v>284819.49982077064</v>
      </c>
      <c r="L36" s="269"/>
      <c r="M36" s="270">
        <v>30</v>
      </c>
      <c r="N36" s="271">
        <f>K36/M36</f>
        <v>9493.9833273590211</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166</v>
      </c>
      <c r="B38" s="836" t="str">
        <f>VLOOKUP(A38,EQUIPOS!A8:D154,3,FALSE)</f>
        <v>Compactador de Rodillo POTENCIA: 99HP, PESO: 8 ton</v>
      </c>
      <c r="C38" s="837"/>
      <c r="D38" s="837"/>
      <c r="E38" s="837"/>
      <c r="F38" s="837"/>
      <c r="G38" s="837"/>
      <c r="H38" s="838"/>
      <c r="I38" s="266"/>
      <c r="J38" s="267"/>
      <c r="K38" s="268">
        <f>VLOOKUP(A38,EQUIPOS!A8:D165,4,FALSE)</f>
        <v>223786.74985917695</v>
      </c>
      <c r="L38" s="269"/>
      <c r="M38" s="270">
        <v>10</v>
      </c>
      <c r="N38" s="271">
        <f t="shared" si="0"/>
        <v>22378.674985917696</v>
      </c>
    </row>
    <row r="39" spans="1:14">
      <c r="A39" t="s">
        <v>284</v>
      </c>
      <c r="B39" s="836" t="str">
        <f>VLOOKUP(A39,EQUIPOS!A9:D154,3,FALSE)</f>
        <v>Planta de asfalto en caliente</v>
      </c>
      <c r="C39" s="837"/>
      <c r="D39" s="837"/>
      <c r="E39" s="837"/>
      <c r="F39" s="837"/>
      <c r="G39" s="837"/>
      <c r="H39" s="838"/>
      <c r="I39" s="266"/>
      <c r="J39" s="267"/>
      <c r="K39" s="268">
        <f>VLOOKUP(A39,EQUIPOS!A9:D166,4,FALSE)</f>
        <v>589003.37235231884</v>
      </c>
      <c r="L39" s="269"/>
      <c r="M39" s="270">
        <v>10</v>
      </c>
      <c r="N39" s="271">
        <f t="shared" si="0"/>
        <v>58900.337235231884</v>
      </c>
    </row>
    <row r="40" spans="1:14">
      <c r="A40" t="s">
        <v>290</v>
      </c>
      <c r="B40" s="836" t="str">
        <f>VLOOKUP(A40,EQUIPOS!A10:D154,3,FALSE)</f>
        <v>Planta trituradora</v>
      </c>
      <c r="C40" s="837"/>
      <c r="D40" s="837"/>
      <c r="E40" s="837"/>
      <c r="F40" s="837"/>
      <c r="G40" s="837"/>
      <c r="H40" s="838"/>
      <c r="I40" s="266"/>
      <c r="J40" s="267"/>
      <c r="K40" s="268">
        <f>VLOOKUP(A40,EQUIPOS!A10:D167,4,FALSE)</f>
        <v>503828.95776733628</v>
      </c>
      <c r="L40" s="269"/>
      <c r="M40" s="270">
        <v>30</v>
      </c>
      <c r="N40" s="271">
        <f t="shared" si="0"/>
        <v>16794.298592244544</v>
      </c>
    </row>
    <row r="41" spans="1:14">
      <c r="A41" t="s">
        <v>314</v>
      </c>
      <c r="B41" s="836" t="str">
        <f>VLOOKUP(A41,EQUIPOS!A11:D155,3,FALSE)</f>
        <v xml:space="preserve">Retroexcavadora E-200 sobre orugas
</v>
      </c>
      <c r="C41" s="837"/>
      <c r="D41" s="837"/>
      <c r="E41" s="837"/>
      <c r="F41" s="837"/>
      <c r="G41" s="837"/>
      <c r="H41" s="838"/>
      <c r="I41" s="266"/>
      <c r="J41" s="267"/>
      <c r="K41" s="268">
        <f>VLOOKUP(A41,EQUIPOS!A11:D168,4,FALSE)</f>
        <v>267757.81595696835</v>
      </c>
      <c r="L41" s="269"/>
      <c r="M41" s="270">
        <v>30</v>
      </c>
      <c r="N41" s="271">
        <f t="shared" si="0"/>
        <v>8925.2605318989445</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66"/>
      <c r="J42" s="267"/>
      <c r="K42" s="268">
        <f>VLOOKUP(A42,EQUIPOS!A12:D169,4,FALSE)</f>
        <v>387165.80632362131</v>
      </c>
      <c r="L42" s="269"/>
      <c r="M42" s="270">
        <v>10</v>
      </c>
      <c r="N42" s="271">
        <f t="shared" si="0"/>
        <v>38716.580632362129</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319"/>
      <c r="C44" s="320"/>
      <c r="D44" s="320"/>
      <c r="E44" s="320"/>
      <c r="F44" s="320"/>
      <c r="G44" s="320"/>
      <c r="H44" s="321"/>
      <c r="I44" s="266"/>
      <c r="J44" s="267"/>
      <c r="K44" s="268"/>
      <c r="L44" s="269"/>
      <c r="M44" s="270"/>
      <c r="N44" s="271"/>
    </row>
    <row r="45" spans="1:14">
      <c r="B45" s="836"/>
      <c r="C45" s="837"/>
      <c r="D45" s="837"/>
      <c r="E45" s="837"/>
      <c r="F45" s="837"/>
      <c r="G45" s="837"/>
      <c r="H45" s="838"/>
      <c r="I45" s="839"/>
      <c r="J45" s="820"/>
      <c r="K45" s="268"/>
      <c r="L45" s="840"/>
      <c r="M45" s="841"/>
      <c r="N45" s="271"/>
    </row>
    <row r="46" spans="1:14">
      <c r="B46" s="836"/>
      <c r="C46" s="837"/>
      <c r="D46" s="837"/>
      <c r="E46" s="842"/>
      <c r="F46" s="837"/>
      <c r="G46" s="837"/>
      <c r="H46" s="838"/>
      <c r="I46" s="36"/>
      <c r="J46" s="37"/>
      <c r="K46" s="273"/>
      <c r="L46" s="275"/>
      <c r="M46" s="276"/>
      <c r="N46" s="277"/>
    </row>
    <row r="47" spans="1:14">
      <c r="B47" s="843" t="s">
        <v>952</v>
      </c>
      <c r="C47" s="844"/>
      <c r="D47" s="844"/>
      <c r="E47" s="38"/>
      <c r="F47" s="39"/>
      <c r="G47" s="39"/>
      <c r="H47" s="40"/>
      <c r="I47" s="36"/>
      <c r="J47" s="37"/>
      <c r="K47" s="278"/>
      <c r="L47" s="275"/>
      <c r="M47" s="400">
        <v>0.1</v>
      </c>
      <c r="N47" s="343">
        <f>N81*M47</f>
        <v>874.7045112950251</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183014.92094526111</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t="s">
        <v>772</v>
      </c>
      <c r="B54" s="43" t="str">
        <f>VLOOKUP(A54,MATERIALES!A5:D373,3,FALSE)</f>
        <v>Agregado Petreo para Triturar (Crudo)</v>
      </c>
      <c r="C54" s="280"/>
      <c r="D54" s="280"/>
      <c r="E54" s="280"/>
      <c r="F54" s="280"/>
      <c r="G54" s="280"/>
      <c r="H54" s="280"/>
      <c r="I54" s="267"/>
      <c r="J54" s="223" t="str">
        <f>VLOOKUP(A54,MATERIALES!A8:D646,2,FALSE)</f>
        <v>m3</v>
      </c>
      <c r="K54" s="281">
        <v>1.4</v>
      </c>
      <c r="L54" s="266"/>
      <c r="M54" s="401">
        <f>VLOOKUP(A54,MATERIALES!A5:D396,4,FALSE)</f>
        <v>458835.77033647569</v>
      </c>
      <c r="N54" s="271">
        <f>K54*M54</f>
        <v>642370.07847106596</v>
      </c>
    </row>
    <row r="55" spans="1:14">
      <c r="A55" s="108" t="s">
        <v>774</v>
      </c>
      <c r="B55" s="43" t="str">
        <f>VLOOKUP(A55,MATERIALES!A6:D373,3,FALSE)</f>
        <v>Agua</v>
      </c>
      <c r="C55" s="280"/>
      <c r="D55" s="280"/>
      <c r="E55" s="280"/>
      <c r="F55" s="280"/>
      <c r="G55" s="280"/>
      <c r="H55" s="280"/>
      <c r="I55" s="267"/>
      <c r="J55" s="223" t="str">
        <f>VLOOKUP(A55,MATERIALES!A9:D647,2,FALSE)</f>
        <v>lt</v>
      </c>
      <c r="K55" s="281">
        <v>25</v>
      </c>
      <c r="L55" s="266"/>
      <c r="M55" s="401">
        <f>VLOOKUP(A55,MATERIALES!A6:D397,4,FALSE)</f>
        <v>629.42855674362693</v>
      </c>
      <c r="N55" s="271">
        <f>K55*M55</f>
        <v>15735.713918590673</v>
      </c>
    </row>
    <row r="56" spans="1:14">
      <c r="B56" s="43"/>
      <c r="C56" s="280"/>
      <c r="D56" s="280"/>
      <c r="E56" s="280"/>
      <c r="F56" s="280"/>
      <c r="G56" s="280"/>
      <c r="H56" s="280"/>
      <c r="I56" s="267"/>
      <c r="J56" s="223"/>
      <c r="K56" s="281"/>
      <c r="L56" s="266"/>
      <c r="M56" s="282"/>
      <c r="N56" s="283"/>
    </row>
    <row r="57" spans="1:14">
      <c r="B57" s="43"/>
      <c r="C57" s="280"/>
      <c r="D57" s="280"/>
      <c r="E57" s="280"/>
      <c r="F57" s="280"/>
      <c r="G57" s="280"/>
      <c r="H57" s="280"/>
      <c r="I57" s="267"/>
      <c r="J57" s="223"/>
      <c r="K57" s="281"/>
      <c r="L57" s="266"/>
      <c r="M57" s="282"/>
      <c r="N57" s="283"/>
    </row>
    <row r="58" spans="1:14" ht="15.75" thickBot="1">
      <c r="B58" s="818"/>
      <c r="C58" s="819"/>
      <c r="D58" s="819"/>
      <c r="E58" s="819"/>
      <c r="F58" s="819"/>
      <c r="G58" s="819"/>
      <c r="H58" s="819"/>
      <c r="I58" s="820"/>
      <c r="J58" s="42"/>
      <c r="K58" s="44"/>
      <c r="L58" s="821"/>
      <c r="M58" s="822"/>
      <c r="N58" s="45"/>
    </row>
    <row r="59" spans="1:14" ht="15.75" thickBot="1">
      <c r="B59" s="823" t="s">
        <v>953</v>
      </c>
      <c r="C59" s="824"/>
      <c r="D59" s="824"/>
      <c r="E59" s="824"/>
      <c r="F59" s="824"/>
      <c r="G59" s="824"/>
      <c r="H59" s="824"/>
      <c r="I59" s="824"/>
      <c r="J59" s="824"/>
      <c r="K59" s="824"/>
      <c r="L59" s="824"/>
      <c r="M59" s="825"/>
      <c r="N59" s="393">
        <f>SUM(N54:N58)</f>
        <v>658105.79238965665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1269</v>
      </c>
      <c r="B64" s="46" t="str">
        <f>VLOOKUP(A64,TRANSPORTE!A5:D117,3,FALSE)</f>
        <v>Transporte de Material Crudo de Rio</v>
      </c>
      <c r="C64" s="316"/>
      <c r="D64" s="316"/>
      <c r="E64" s="316"/>
      <c r="F64" s="316"/>
      <c r="G64" s="316"/>
      <c r="H64" s="310" t="s">
        <v>1468</v>
      </c>
      <c r="I64" s="278">
        <v>1.4</v>
      </c>
      <c r="J64" s="285">
        <v>1</v>
      </c>
      <c r="K64" s="278">
        <f>I64*J64</f>
        <v>1.4</v>
      </c>
      <c r="L64" s="827">
        <f>VLOOKUP(A64,TRANSPORTE!A5:D117,4,FALSE)</f>
        <v>1802.8023797317558</v>
      </c>
      <c r="M64" s="828"/>
      <c r="N64" s="286">
        <f>K64*L64</f>
        <v>2523.9233316244581</v>
      </c>
    </row>
    <row r="65" spans="1:15">
      <c r="A65" t="s">
        <v>1384</v>
      </c>
      <c r="B65" s="46" t="str">
        <f>VLOOKUP(A65,TRANSPORTE!A6:D117,3,FALSE)</f>
        <v>Transporte de mezcla discontinua en caliente tipo F-10</v>
      </c>
      <c r="C65" s="47"/>
      <c r="D65" s="47"/>
      <c r="E65" s="47"/>
      <c r="F65" s="47"/>
      <c r="G65" s="47"/>
      <c r="H65" s="310" t="s">
        <v>1468</v>
      </c>
      <c r="I65" s="278">
        <v>1.25</v>
      </c>
      <c r="J65" s="285">
        <v>1</v>
      </c>
      <c r="K65" s="278">
        <f>I65*J65</f>
        <v>1.25</v>
      </c>
      <c r="L65" s="827">
        <f>VLOOKUP(A65,TRANSPORTE!A6:D117,4,FALSE)</f>
        <v>1802.8023797317558</v>
      </c>
      <c r="M65" s="828"/>
      <c r="N65" s="286">
        <f>K65*L65</f>
        <v>2253.5029746646946</v>
      </c>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4777.4263062891532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294">
        <v>80</v>
      </c>
      <c r="N75" s="394">
        <f>K75/M75</f>
        <v>5413.1</v>
      </c>
      <c r="O75" s="106"/>
    </row>
    <row r="76" spans="1:15">
      <c r="A76"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298">
        <v>80</v>
      </c>
      <c r="N76" s="394">
        <f>K76/M76</f>
        <v>1333.5780451800997</v>
      </c>
    </row>
    <row r="77" spans="1:15">
      <c r="A77" t="s">
        <v>54</v>
      </c>
      <c r="B77" s="49" t="str">
        <f>VLOOKUP(A77,'MANO DE OBRA'!A9:D70,3,FALSE)</f>
        <v>Rastrilleros (2)</v>
      </c>
      <c r="C77" s="47"/>
      <c r="D77" s="47"/>
      <c r="E77" s="47"/>
      <c r="F77" s="47"/>
      <c r="G77" s="47"/>
      <c r="H77" s="47"/>
      <c r="I77" s="291">
        <f>K77/J77*100</f>
        <v>86502.359687357821</v>
      </c>
      <c r="J77" s="292">
        <v>185</v>
      </c>
      <c r="K77" s="293">
        <f>VLOOKUP(A77,'MANO DE OBRA'!A9:D101,4,FALSE)</f>
        <v>160029.36542161196</v>
      </c>
      <c r="L77" s="50"/>
      <c r="M77" s="299">
        <v>80</v>
      </c>
      <c r="N77" s="394">
        <f>K77/M77</f>
        <v>2000.3670677701496</v>
      </c>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8747.0451129502508</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N49+N59+N70+N81</f>
        <v>854645.18475415721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170929.03695083145</v>
      </c>
      <c r="M88" s="858"/>
      <c r="N88" s="51"/>
    </row>
    <row r="89" spans="1:14">
      <c r="B89" s="89" t="s">
        <v>973</v>
      </c>
      <c r="C89" s="90"/>
      <c r="D89" s="90"/>
      <c r="E89" s="90"/>
      <c r="F89" s="90"/>
      <c r="G89" s="90"/>
      <c r="H89" s="90"/>
      <c r="I89" s="87"/>
      <c r="J89" s="88"/>
      <c r="K89" s="303">
        <v>0.05</v>
      </c>
      <c r="L89" s="857">
        <f>N83*K89</f>
        <v>42732.259237707862</v>
      </c>
      <c r="M89" s="858"/>
      <c r="N89" s="51"/>
    </row>
    <row r="90" spans="1:14" ht="15.75" thickBot="1">
      <c r="B90" s="91" t="s">
        <v>974</v>
      </c>
      <c r="C90" s="92"/>
      <c r="D90" s="92"/>
      <c r="E90" s="92"/>
      <c r="F90" s="92"/>
      <c r="G90" s="92"/>
      <c r="H90" s="92"/>
      <c r="I90" s="93"/>
      <c r="J90" s="94"/>
      <c r="K90" s="304">
        <v>0.05</v>
      </c>
      <c r="L90" s="859">
        <f>N83*K90</f>
        <v>42732.259237707862</v>
      </c>
      <c r="M90" s="860"/>
      <c r="N90" s="51"/>
    </row>
    <row r="91" spans="1:14" ht="15.75" thickBot="1">
      <c r="B91" s="823" t="s">
        <v>953</v>
      </c>
      <c r="C91" s="824"/>
      <c r="D91" s="824"/>
      <c r="E91" s="824"/>
      <c r="F91" s="824"/>
      <c r="G91" s="824"/>
      <c r="H91" s="824"/>
      <c r="I91" s="824"/>
      <c r="J91" s="824"/>
      <c r="K91" s="824"/>
      <c r="L91" s="824"/>
      <c r="M91" s="825"/>
      <c r="N91" s="52">
        <f>L88+L89+L90</f>
        <v>256393.55542624716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1111038.7401804044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6" t="s">
        <v>2216</v>
      </c>
      <c r="C103" s="227"/>
      <c r="D103" s="227"/>
      <c r="E103" s="227"/>
      <c r="F103" s="227"/>
      <c r="G103" s="227"/>
      <c r="H103" s="227"/>
      <c r="I103" s="227"/>
      <c r="J103" s="227"/>
      <c r="K103" s="227"/>
      <c r="L103" s="227"/>
      <c r="M103" s="227"/>
      <c r="N103" s="228"/>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c r="B106" s="229"/>
      <c r="C106" s="230"/>
      <c r="D106" s="230"/>
      <c r="E106" s="230"/>
      <c r="F106" s="230"/>
      <c r="G106" s="230"/>
      <c r="H106" s="230"/>
      <c r="I106" s="230"/>
      <c r="J106" s="230"/>
      <c r="K106" s="230"/>
      <c r="L106" s="230"/>
      <c r="M106" s="230"/>
      <c r="N106" s="231"/>
    </row>
    <row r="107" spans="2:14" ht="15.75" thickBot="1">
      <c r="B107" s="232"/>
      <c r="C107" s="233"/>
      <c r="D107" s="233"/>
      <c r="E107" s="233"/>
      <c r="F107" s="233"/>
      <c r="G107" s="233"/>
      <c r="H107" s="233"/>
      <c r="I107" s="233"/>
      <c r="J107" s="233"/>
      <c r="K107" s="233"/>
      <c r="L107" s="233"/>
      <c r="M107" s="233"/>
      <c r="N107" s="234"/>
    </row>
    <row r="108" spans="2:14">
      <c r="B108" s="235"/>
      <c r="C108" s="236"/>
      <c r="D108" s="236"/>
      <c r="E108" s="236"/>
      <c r="F108" s="236"/>
      <c r="G108" s="236"/>
      <c r="H108" s="236"/>
      <c r="I108" s="236"/>
      <c r="J108" s="236"/>
      <c r="K108" s="236"/>
      <c r="L108" s="236"/>
      <c r="M108" s="236"/>
      <c r="N108" s="237"/>
    </row>
    <row r="109" spans="2:14">
      <c r="B109" s="221" t="s">
        <v>2217</v>
      </c>
      <c r="C109" s="31"/>
      <c r="D109" s="31"/>
      <c r="E109" s="31"/>
      <c r="F109" s="31"/>
      <c r="G109" s="31"/>
      <c r="H109" s="31"/>
      <c r="I109" s="31"/>
      <c r="J109" s="31"/>
      <c r="K109" s="31"/>
      <c r="L109" s="31"/>
      <c r="M109" s="31"/>
      <c r="N109" s="32"/>
    </row>
    <row r="110" spans="2:14" ht="15" customHeight="1">
      <c r="B110" s="861" t="s">
        <v>2218</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2219</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330"/>
      <c r="C116" s="331"/>
      <c r="D116" s="331"/>
      <c r="E116" s="331"/>
      <c r="F116" s="331"/>
      <c r="G116" s="331"/>
      <c r="H116" s="331"/>
      <c r="I116" s="331"/>
      <c r="J116" s="331"/>
      <c r="K116" s="331"/>
      <c r="L116" s="331"/>
      <c r="M116" s="331"/>
      <c r="N116" s="332"/>
    </row>
    <row r="117" spans="2:14">
      <c r="B117" s="221"/>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0"/>
      <c r="K123" s="800"/>
      <c r="L123" s="800"/>
      <c r="M123" s="800"/>
      <c r="N123" s="801"/>
    </row>
    <row r="124" spans="2:14" ht="15.75" thickBot="1">
      <c r="B124" s="260" t="s">
        <v>2221</v>
      </c>
      <c r="C124" s="392"/>
      <c r="D124" s="392"/>
      <c r="E124" s="57"/>
      <c r="F124" s="57"/>
      <c r="G124" s="57"/>
      <c r="H124" s="57"/>
      <c r="I124" s="57"/>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1084</v>
      </c>
      <c r="C31" s="81" t="s">
        <v>1597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148</v>
      </c>
      <c r="B36" s="836" t="str">
        <f>VLOOKUP(A36,EQUIPOS!A6:D154,3,FALSE)</f>
        <v>Cargador : Potencia en el volante 110 hp, Clasificación de RPM del motor 2300.</v>
      </c>
      <c r="C36" s="837"/>
      <c r="D36" s="837"/>
      <c r="E36" s="837"/>
      <c r="F36" s="837"/>
      <c r="G36" s="837"/>
      <c r="H36" s="838"/>
      <c r="I36" s="266"/>
      <c r="J36" s="267"/>
      <c r="K36" s="268">
        <f>VLOOKUP(A36,EQUIPOS!A6:D163,4,FALSE)</f>
        <v>214206.25276557464</v>
      </c>
      <c r="L36" s="269"/>
      <c r="M36" s="270">
        <v>30</v>
      </c>
      <c r="N36" s="271">
        <f>K36/M36</f>
        <v>7140.2084255191548</v>
      </c>
    </row>
    <row r="37" spans="1:14">
      <c r="A37" s="113" t="s">
        <v>173</v>
      </c>
      <c r="B37" s="836" t="str">
        <f>VLOOKUP(A37,EQUIPOS!A7:D154,3,FALSE)</f>
        <v>Compactador neumático de Potencia 70 HP, peso de 13 ton</v>
      </c>
      <c r="C37" s="837"/>
      <c r="D37" s="837"/>
      <c r="E37" s="837"/>
      <c r="F37" s="837"/>
      <c r="G37" s="837"/>
      <c r="H37" s="838"/>
      <c r="I37" s="266"/>
      <c r="J37" s="267"/>
      <c r="K37" s="268">
        <f>VLOOKUP(A37,EQUIPOS!A7:D164,4,FALSE)</f>
        <v>148980.44879845719</v>
      </c>
      <c r="L37" s="269"/>
      <c r="M37" s="270">
        <v>10</v>
      </c>
      <c r="N37" s="271">
        <f t="shared" ref="N37:N43" si="0">K37/M37</f>
        <v>14898.044879845718</v>
      </c>
    </row>
    <row r="38" spans="1:14">
      <c r="A38" t="s">
        <v>284</v>
      </c>
      <c r="B38" s="836" t="str">
        <f>VLOOKUP(A38,EQUIPOS!A8:D154,3,FALSE)</f>
        <v>Planta de asfalto en caliente</v>
      </c>
      <c r="C38" s="837"/>
      <c r="D38" s="837"/>
      <c r="E38" s="837"/>
      <c r="F38" s="837"/>
      <c r="G38" s="837"/>
      <c r="H38" s="838"/>
      <c r="I38" s="266"/>
      <c r="J38" s="267"/>
      <c r="K38" s="268">
        <f>VLOOKUP(A38,EQUIPOS!A8:D165,4,FALSE)</f>
        <v>589003.37235231884</v>
      </c>
      <c r="L38" s="269"/>
      <c r="M38" s="270">
        <v>10</v>
      </c>
      <c r="N38" s="271">
        <f t="shared" si="0"/>
        <v>58900.337235231884</v>
      </c>
    </row>
    <row r="39" spans="1:14">
      <c r="A39" t="s">
        <v>290</v>
      </c>
      <c r="B39" s="836" t="str">
        <f>VLOOKUP(A39,EQUIPOS!A9:D154,3,FALSE)</f>
        <v>Planta trituradora</v>
      </c>
      <c r="C39" s="837"/>
      <c r="D39" s="837"/>
      <c r="E39" s="837"/>
      <c r="F39" s="837"/>
      <c r="G39" s="837"/>
      <c r="H39" s="838"/>
      <c r="I39" s="266"/>
      <c r="J39" s="267"/>
      <c r="K39" s="268">
        <f>VLOOKUP(A39,EQUIPOS!A9:D166,4,FALSE)</f>
        <v>503828.95776733628</v>
      </c>
      <c r="L39" s="269"/>
      <c r="M39" s="270">
        <v>30</v>
      </c>
      <c r="N39" s="271">
        <f t="shared" si="0"/>
        <v>16794.298592244544</v>
      </c>
    </row>
    <row r="40" spans="1:14">
      <c r="A40" t="s">
        <v>316</v>
      </c>
      <c r="B40" s="836" t="str">
        <f>VLOOKUP(A40,EQUIPOS!A10:D154,3,FALSE)</f>
        <v>Retroexcavadora Tipo E-200 o  Equivalente</v>
      </c>
      <c r="C40" s="837"/>
      <c r="D40" s="837"/>
      <c r="E40" s="837"/>
      <c r="F40" s="837"/>
      <c r="G40" s="837"/>
      <c r="H40" s="838"/>
      <c r="I40" s="266"/>
      <c r="J40" s="267"/>
      <c r="K40" s="268">
        <f>VLOOKUP(A40,EQUIPOS!A10:D167,4,FALSE)</f>
        <v>267757.81595696835</v>
      </c>
      <c r="L40" s="269"/>
      <c r="M40" s="270">
        <v>30</v>
      </c>
      <c r="N40" s="271">
        <f t="shared" si="0"/>
        <v>8925.2605318989445</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66"/>
      <c r="J41" s="267"/>
      <c r="K41" s="268">
        <f>VLOOKUP(A41,EQUIPOS!A11:D168,4,FALSE)</f>
        <v>387165.80632362131</v>
      </c>
      <c r="L41" s="269"/>
      <c r="M41" s="270">
        <v>10</v>
      </c>
      <c r="N41" s="271">
        <f t="shared" si="0"/>
        <v>38716.580632362129</v>
      </c>
    </row>
    <row r="42" spans="1:14">
      <c r="A42" t="s">
        <v>166</v>
      </c>
      <c r="B42" s="836" t="str">
        <f>VLOOKUP(A42,EQUIPOS!A12:D156,3,FALSE)</f>
        <v>Compactador de Rodillo POTENCIA: 99HP, PESO: 8 ton</v>
      </c>
      <c r="C42" s="837"/>
      <c r="D42" s="837"/>
      <c r="E42" s="837"/>
      <c r="F42" s="837"/>
      <c r="G42" s="837"/>
      <c r="H42" s="838"/>
      <c r="I42" s="266"/>
      <c r="J42" s="267"/>
      <c r="K42" s="268">
        <f>VLOOKUP(A42,EQUIPOS!A12:D169,4,FALSE)</f>
        <v>223786.74985917695</v>
      </c>
      <c r="L42" s="269"/>
      <c r="M42" s="270">
        <v>10</v>
      </c>
      <c r="N42" s="271">
        <f t="shared" si="0"/>
        <v>22378.674985917696</v>
      </c>
    </row>
    <row r="43" spans="1:14">
      <c r="A43" t="s">
        <v>373</v>
      </c>
      <c r="B43" s="836" t="str">
        <f>VLOOKUP(A43,EQUIPOS!A13:D157,3,FALSE)</f>
        <v>Volqueta 6 m3</v>
      </c>
      <c r="C43" s="837"/>
      <c r="D43" s="837"/>
      <c r="E43" s="837"/>
      <c r="F43" s="837"/>
      <c r="G43" s="837"/>
      <c r="H43" s="838"/>
      <c r="I43" s="266"/>
      <c r="J43" s="267"/>
      <c r="K43" s="268">
        <f>VLOOKUP(A43,EQUIPOS!A13:D170,4,FALSE)</f>
        <v>120330.36249106158</v>
      </c>
      <c r="L43" s="269"/>
      <c r="M43" s="270">
        <v>10</v>
      </c>
      <c r="N43" s="271">
        <f t="shared" si="0"/>
        <v>12033.036249106157</v>
      </c>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1141.4201203310449</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180927.86165245727</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772</v>
      </c>
      <c r="B53" s="43" t="str">
        <f>VLOOKUP(A53,MATERIALES!A5:D373,3,FALSE)</f>
        <v>Agregado Petreo para Triturar (Crudo)</v>
      </c>
      <c r="C53" s="280"/>
      <c r="D53" s="280"/>
      <c r="E53" s="280"/>
      <c r="F53" s="280"/>
      <c r="G53" s="280"/>
      <c r="H53" s="280"/>
      <c r="I53" s="267"/>
      <c r="J53" s="223" t="str">
        <f>VLOOKUP(A53,MATERIALES!A7:D645,2,FALSE)</f>
        <v>m3</v>
      </c>
      <c r="K53" s="281">
        <v>1.4</v>
      </c>
      <c r="L53" s="266"/>
      <c r="M53" s="401">
        <f>VLOOKUP(A53,MATERIALES!A5:D396,4,FALSE)</f>
        <v>458835.77033647569</v>
      </c>
      <c r="N53" s="271">
        <f>K53*M53</f>
        <v>642370.07847106596</v>
      </c>
    </row>
    <row r="54" spans="1:14">
      <c r="A54" s="108"/>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642370.07847106596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1269</v>
      </c>
      <c r="B63" s="46" t="str">
        <f>VLOOKUP(A63,TRANSPORTE!A5:D117,3,FALSE)</f>
        <v>Transporte de Material Crudo de Rio</v>
      </c>
      <c r="C63" s="316"/>
      <c r="D63" s="316"/>
      <c r="E63" s="316"/>
      <c r="F63" s="316"/>
      <c r="G63" s="316"/>
      <c r="H63" s="310" t="s">
        <v>1468</v>
      </c>
      <c r="I63" s="278">
        <v>1.4</v>
      </c>
      <c r="J63" s="285">
        <v>1</v>
      </c>
      <c r="K63" s="278">
        <f>I63*J63</f>
        <v>1.4</v>
      </c>
      <c r="L63" s="827">
        <f>VLOOKUP(A63,TRANSPORTE!A5:D117,4,FALSE)</f>
        <v>1802.8023797317558</v>
      </c>
      <c r="M63" s="828"/>
      <c r="N63" s="286">
        <f>K63*L63</f>
        <v>2523.9233316244581</v>
      </c>
    </row>
    <row r="64" spans="1:14">
      <c r="A64" t="s">
        <v>1293</v>
      </c>
      <c r="B64" s="46" t="str">
        <f>VLOOKUP(A64,TRANSPORTE!A6:D117,3,FALSE)</f>
        <v>Transporte de mezcla</v>
      </c>
      <c r="C64" s="47"/>
      <c r="D64" s="47"/>
      <c r="E64" s="47"/>
      <c r="F64" s="47"/>
      <c r="G64" s="47"/>
      <c r="H64" s="310" t="s">
        <v>1468</v>
      </c>
      <c r="I64" s="278">
        <v>1.25</v>
      </c>
      <c r="J64" s="285">
        <v>1</v>
      </c>
      <c r="K64" s="278">
        <f>I64*J64</f>
        <v>1.25</v>
      </c>
      <c r="L64" s="827">
        <f>VLOOKUP(A64,TRANSPORTE!A6:D117,4,FALSE)</f>
        <v>1802.8023797317558</v>
      </c>
      <c r="M64" s="828"/>
      <c r="N64" s="286">
        <f>K64*L64</f>
        <v>2253.5029746646946</v>
      </c>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4777.4263062891532</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19</v>
      </c>
      <c r="B74" s="49" t="str">
        <f>VLOOKUP(A74,'MANO DE OBRA'!A8:D68,3,FALSE)</f>
        <v>Obrero (8)</v>
      </c>
      <c r="C74" s="47"/>
      <c r="D74" s="47"/>
      <c r="E74" s="47"/>
      <c r="F74" s="47"/>
      <c r="G74" s="47"/>
      <c r="H74" s="47"/>
      <c r="I74" s="291">
        <f>K74/J74*100</f>
        <v>234080.00000000003</v>
      </c>
      <c r="J74" s="292">
        <v>185</v>
      </c>
      <c r="K74" s="293">
        <f>VLOOKUP(A74,'MANO DE OBRA'!A8:D99,4,FALSE)</f>
        <v>433048</v>
      </c>
      <c r="L74" s="50"/>
      <c r="M74" s="294">
        <v>80</v>
      </c>
      <c r="N74" s="394">
        <f>K74/M74</f>
        <v>5413.1</v>
      </c>
      <c r="O74" s="106"/>
    </row>
    <row r="75" spans="1:15">
      <c r="A75" t="s">
        <v>54</v>
      </c>
      <c r="B75" s="49" t="str">
        <f>VLOOKUP(A75,'MANO DE OBRA'!A8:D69,3,FALSE)</f>
        <v>Rastrilleros (2)</v>
      </c>
      <c r="C75" s="47"/>
      <c r="D75" s="47"/>
      <c r="E75" s="47"/>
      <c r="F75" s="47"/>
      <c r="G75" s="47"/>
      <c r="H75" s="47"/>
      <c r="I75" s="291">
        <f>K75/J75*100</f>
        <v>86502.359687357821</v>
      </c>
      <c r="J75" s="292">
        <v>185</v>
      </c>
      <c r="K75" s="293">
        <f>VLOOKUP(A75,'MANO DE OBRA'!A8:D100,4,FALSE)</f>
        <v>160029.36542161196</v>
      </c>
      <c r="L75" s="50"/>
      <c r="M75" s="298">
        <v>80</v>
      </c>
      <c r="N75" s="394">
        <f>K75/M75</f>
        <v>2000.3670677701496</v>
      </c>
    </row>
    <row r="76" spans="1:15">
      <c r="A76" t="s">
        <v>34</v>
      </c>
      <c r="B76" s="49" t="str">
        <f>VLOOKUP(A76,'MANO DE OBRA'!A9:D70,3,FALSE)</f>
        <v>Oficial (3)</v>
      </c>
      <c r="C76" s="47"/>
      <c r="D76" s="47"/>
      <c r="E76" s="47"/>
      <c r="F76" s="47"/>
      <c r="G76" s="47"/>
      <c r="H76" s="47"/>
      <c r="I76" s="291">
        <f>K76/J76*100</f>
        <v>173004.71937471567</v>
      </c>
      <c r="J76" s="292">
        <v>185</v>
      </c>
      <c r="K76" s="293">
        <f>VLOOKUP(A76,'MANO DE OBRA'!A9:D101,4,FALSE)</f>
        <v>320058.73084322398</v>
      </c>
      <c r="L76" s="50"/>
      <c r="M76" s="299">
        <v>80</v>
      </c>
      <c r="N76" s="394">
        <f>K76/M76</f>
        <v>4000.7341355402996</v>
      </c>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11414.201203310449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839489.56763312279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167897.91352662456</v>
      </c>
      <c r="M87" s="858"/>
      <c r="N87" s="51"/>
    </row>
    <row r="88" spans="1:14">
      <c r="B88" s="89" t="s">
        <v>973</v>
      </c>
      <c r="C88" s="90"/>
      <c r="D88" s="90"/>
      <c r="E88" s="90"/>
      <c r="F88" s="90"/>
      <c r="G88" s="90"/>
      <c r="H88" s="90"/>
      <c r="I88" s="87"/>
      <c r="J88" s="88"/>
      <c r="K88" s="303">
        <v>0.05</v>
      </c>
      <c r="L88" s="857">
        <f>N82*K88</f>
        <v>41974.478381656139</v>
      </c>
      <c r="M88" s="858"/>
      <c r="N88" s="51"/>
    </row>
    <row r="89" spans="1:14" ht="15.75" thickBot="1">
      <c r="B89" s="91" t="s">
        <v>974</v>
      </c>
      <c r="C89" s="92"/>
      <c r="D89" s="92"/>
      <c r="E89" s="92"/>
      <c r="F89" s="92"/>
      <c r="G89" s="92"/>
      <c r="H89" s="92"/>
      <c r="I89" s="93"/>
      <c r="J89" s="94"/>
      <c r="K89" s="304">
        <v>0.05</v>
      </c>
      <c r="L89" s="859">
        <f>N82*K89</f>
        <v>41974.478381656139</v>
      </c>
      <c r="M89" s="860"/>
      <c r="N89" s="51"/>
    </row>
    <row r="90" spans="1:14" ht="15.75" thickBot="1">
      <c r="B90" s="823" t="s">
        <v>953</v>
      </c>
      <c r="C90" s="824"/>
      <c r="D90" s="824"/>
      <c r="E90" s="824"/>
      <c r="F90" s="824"/>
      <c r="G90" s="824"/>
      <c r="H90" s="824"/>
      <c r="I90" s="824"/>
      <c r="J90" s="824"/>
      <c r="K90" s="824"/>
      <c r="L90" s="824"/>
      <c r="M90" s="825"/>
      <c r="N90" s="52">
        <f>L87+L88+L89</f>
        <v>251846.87028993684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1091336.4379230596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1085</v>
      </c>
      <c r="C31" s="81" t="s">
        <v>2072</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6"/>
      <c r="J36" s="267"/>
      <c r="K36" s="268">
        <f>VLOOKUP(A36,EQUIPOS!A6:D163,4,FALSE)</f>
        <v>65600.664909457235</v>
      </c>
      <c r="L36" s="269"/>
      <c r="M36" s="270">
        <v>150</v>
      </c>
      <c r="N36" s="271">
        <f>K36/M36</f>
        <v>437.33776606304821</v>
      </c>
    </row>
    <row r="37" spans="1:14">
      <c r="A37" s="113" t="s">
        <v>148</v>
      </c>
      <c r="B37" s="836" t="str">
        <f>VLOOKUP(A37,EQUIPOS!A7:D154,3,FALSE)</f>
        <v>Cargador : Potencia en el volante 110 hp, Clasificación de RPM del motor 2300.</v>
      </c>
      <c r="C37" s="837"/>
      <c r="D37" s="837"/>
      <c r="E37" s="837"/>
      <c r="F37" s="837"/>
      <c r="G37" s="837"/>
      <c r="H37" s="838"/>
      <c r="I37" s="266"/>
      <c r="J37" s="267"/>
      <c r="K37" s="268">
        <f>VLOOKUP(A37,EQUIPOS!A7:D164,4,FALSE)</f>
        <v>214206.25276557464</v>
      </c>
      <c r="L37" s="269"/>
      <c r="M37" s="270">
        <v>150</v>
      </c>
      <c r="N37" s="271">
        <f>K37/M37</f>
        <v>1428.041685103831</v>
      </c>
    </row>
    <row r="38" spans="1:14">
      <c r="A38" t="s">
        <v>236</v>
      </c>
      <c r="B38" s="836" t="str">
        <f>VLOOKUP(A38,EQUIPOS!A8:D154,3,FALSE)</f>
        <v>Fresadora de pavimento, potencia 255 HP, peso 19 Ton, PROFUNDIDAD DE CORTE 305 mm</v>
      </c>
      <c r="C38" s="837"/>
      <c r="D38" s="837"/>
      <c r="E38" s="837"/>
      <c r="F38" s="837"/>
      <c r="G38" s="837"/>
      <c r="H38" s="838"/>
      <c r="I38" s="266"/>
      <c r="J38" s="267"/>
      <c r="K38" s="268">
        <f>VLOOKUP(A38,EQUIPOS!A8:D165,4,FALSE)</f>
        <v>366458.66994408815</v>
      </c>
      <c r="L38" s="269"/>
      <c r="M38" s="270">
        <v>150</v>
      </c>
      <c r="N38" s="271">
        <f>K38/M38</f>
        <v>2443.0577996272546</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1.8043666666666667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4310.2416174607997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6"/>
      <c r="D58" s="316"/>
      <c r="E58" s="316"/>
      <c r="F58" s="316"/>
      <c r="G58" s="316"/>
      <c r="H58" s="310" t="s">
        <v>1468</v>
      </c>
      <c r="I58" s="278">
        <v>0.13</v>
      </c>
      <c r="J58" s="285">
        <v>1</v>
      </c>
      <c r="K58" s="278">
        <f>I58*J58</f>
        <v>0.13</v>
      </c>
      <c r="L58" s="827">
        <f>VLOOKUP(A58,TRANSPORTE!A5:D117,4,FALSE)</f>
        <v>1802.8023797317558</v>
      </c>
      <c r="M58" s="828"/>
      <c r="N58" s="286">
        <f>K58*L58</f>
        <v>234.36430936512826</v>
      </c>
    </row>
    <row r="59" spans="1:14">
      <c r="B59" s="46"/>
      <c r="C59" s="47"/>
      <c r="D59" s="47"/>
      <c r="E59" s="47"/>
      <c r="F59" s="47"/>
      <c r="G59" s="47"/>
      <c r="H59" s="310"/>
      <c r="I59" s="278"/>
      <c r="J59" s="285"/>
      <c r="K59" s="278"/>
      <c r="L59" s="827"/>
      <c r="M59" s="828"/>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234.36430936512826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1200</v>
      </c>
      <c r="N69" s="394">
        <f>K69/M69</f>
        <v>180.43666666666667</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180.43666666666667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4725.0425934925943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945.00851869851886</v>
      </c>
      <c r="M82" s="858"/>
      <c r="N82" s="51"/>
    </row>
    <row r="83" spans="1:14">
      <c r="B83" s="89" t="s">
        <v>973</v>
      </c>
      <c r="C83" s="90"/>
      <c r="D83" s="90"/>
      <c r="E83" s="90"/>
      <c r="F83" s="90"/>
      <c r="G83" s="90"/>
      <c r="H83" s="90"/>
      <c r="I83" s="87"/>
      <c r="J83" s="88"/>
      <c r="K83" s="303">
        <v>0.05</v>
      </c>
      <c r="L83" s="857">
        <f>N77*K83</f>
        <v>236.25212967462971</v>
      </c>
      <c r="M83" s="858"/>
      <c r="N83" s="51"/>
    </row>
    <row r="84" spans="1:14" ht="15.75" thickBot="1">
      <c r="B84" s="91" t="s">
        <v>974</v>
      </c>
      <c r="C84" s="92"/>
      <c r="D84" s="92"/>
      <c r="E84" s="92"/>
      <c r="F84" s="92"/>
      <c r="G84" s="92"/>
      <c r="H84" s="92"/>
      <c r="I84" s="93"/>
      <c r="J84" s="94"/>
      <c r="K84" s="304">
        <v>0.05</v>
      </c>
      <c r="L84" s="859">
        <f>N77*K84</f>
        <v>236.25212967462971</v>
      </c>
      <c r="M84" s="860"/>
      <c r="N84" s="51"/>
    </row>
    <row r="85" spans="1:14" ht="15.75" thickBot="1">
      <c r="B85" s="823" t="s">
        <v>953</v>
      </c>
      <c r="C85" s="824"/>
      <c r="D85" s="824"/>
      <c r="E85" s="824"/>
      <c r="F85" s="824"/>
      <c r="G85" s="824"/>
      <c r="H85" s="824"/>
      <c r="I85" s="824"/>
      <c r="J85" s="824"/>
      <c r="K85" s="824"/>
      <c r="L85" s="824"/>
      <c r="M85" s="825"/>
      <c r="N85" s="52">
        <f>L82+L83+L84</f>
        <v>1417.5127780477783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6142.555371540373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2017</v>
      </c>
      <c r="C31" s="81" t="s">
        <v>2074</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117</v>
      </c>
      <c r="B36" s="836" t="str">
        <f>VLOOKUP(A36,EQUIPOS!A6:D154,3,FALSE)</f>
        <v xml:space="preserve">Barredora mecánica de cepillo de 3658 mm ; 6 m3 </v>
      </c>
      <c r="C36" s="837"/>
      <c r="D36" s="837"/>
      <c r="E36" s="837"/>
      <c r="F36" s="837"/>
      <c r="G36" s="837"/>
      <c r="H36" s="838"/>
      <c r="I36" s="266"/>
      <c r="J36" s="267"/>
      <c r="K36" s="268">
        <f>VLOOKUP(A36,EQUIPOS!A6:D163,4,FALSE)</f>
        <v>65600.664909457235</v>
      </c>
      <c r="L36" s="269"/>
      <c r="M36" s="270">
        <v>300</v>
      </c>
      <c r="N36" s="271">
        <f>K36/M36</f>
        <v>218.6688830315241</v>
      </c>
    </row>
    <row r="37" spans="1:14">
      <c r="A37" s="113" t="s">
        <v>148</v>
      </c>
      <c r="B37" s="836" t="str">
        <f>VLOOKUP(A37,EQUIPOS!A7:D154,3,FALSE)</f>
        <v>Cargador : Potencia en el volante 110 hp, Clasificación de RPM del motor 2300.</v>
      </c>
      <c r="C37" s="837"/>
      <c r="D37" s="837"/>
      <c r="E37" s="837"/>
      <c r="F37" s="837"/>
      <c r="G37" s="837"/>
      <c r="H37" s="838"/>
      <c r="I37" s="266"/>
      <c r="J37" s="267"/>
      <c r="K37" s="268">
        <f>VLOOKUP(A37,EQUIPOS!A7:D164,4,FALSE)</f>
        <v>214206.25276557464</v>
      </c>
      <c r="L37" s="269"/>
      <c r="M37" s="270">
        <v>300</v>
      </c>
      <c r="N37" s="271">
        <f>K37/M37</f>
        <v>714.02084255191551</v>
      </c>
    </row>
    <row r="38" spans="1:14">
      <c r="A38" t="s">
        <v>236</v>
      </c>
      <c r="B38" s="836" t="str">
        <f>VLOOKUP(A38,EQUIPOS!A8:D154,3,FALSE)</f>
        <v>Fresadora de pavimento, potencia 255 HP, peso 19 Ton, PROFUNDIDAD DE CORTE 305 mm</v>
      </c>
      <c r="C38" s="837"/>
      <c r="D38" s="837"/>
      <c r="E38" s="837"/>
      <c r="F38" s="837"/>
      <c r="G38" s="837"/>
      <c r="H38" s="838"/>
      <c r="I38" s="266"/>
      <c r="J38" s="267"/>
      <c r="K38" s="268">
        <f>VLOOKUP(A38,EQUIPOS!A8:D165,4,FALSE)</f>
        <v>366458.66994408815</v>
      </c>
      <c r="L38" s="269"/>
      <c r="M38" s="270">
        <v>300</v>
      </c>
      <c r="N38" s="271">
        <f>K38/M38</f>
        <v>1221.5288998136273</v>
      </c>
    </row>
    <row r="39" spans="1:14">
      <c r="B39" s="836"/>
      <c r="C39" s="837"/>
      <c r="D39" s="837"/>
      <c r="E39" s="837"/>
      <c r="F39" s="837"/>
      <c r="G39" s="837"/>
      <c r="H39" s="838"/>
      <c r="I39" s="839"/>
      <c r="J39" s="820"/>
      <c r="K39" s="268"/>
      <c r="L39" s="840"/>
      <c r="M39" s="841"/>
      <c r="N39" s="271"/>
    </row>
    <row r="40" spans="1:14">
      <c r="B40" s="836"/>
      <c r="C40" s="837"/>
      <c r="D40" s="837"/>
      <c r="E40" s="842"/>
      <c r="F40" s="837"/>
      <c r="G40" s="837"/>
      <c r="H40" s="838"/>
      <c r="I40" s="36"/>
      <c r="J40" s="37"/>
      <c r="K40" s="273"/>
      <c r="L40" s="275"/>
      <c r="M40" s="276"/>
      <c r="N40" s="277"/>
    </row>
    <row r="41" spans="1:14">
      <c r="B41" s="843" t="s">
        <v>952</v>
      </c>
      <c r="C41" s="844"/>
      <c r="D41" s="844"/>
      <c r="E41" s="38"/>
      <c r="F41" s="39"/>
      <c r="G41" s="39"/>
      <c r="H41" s="40"/>
      <c r="I41" s="36"/>
      <c r="J41" s="37"/>
      <c r="K41" s="278"/>
      <c r="L41" s="275"/>
      <c r="M41" s="400">
        <v>0.01</v>
      </c>
      <c r="N41" s="343">
        <f>N75*M41</f>
        <v>0.90218333333333334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2155.1208087303999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401"/>
      <c r="N48" s="271"/>
    </row>
    <row r="49" spans="1:14">
      <c r="A49" s="108"/>
      <c r="B49" s="43"/>
      <c r="C49" s="280"/>
      <c r="D49" s="280"/>
      <c r="E49" s="280"/>
      <c r="F49" s="280"/>
      <c r="G49" s="280"/>
      <c r="H49" s="280"/>
      <c r="I49" s="267"/>
      <c r="J49" s="223"/>
      <c r="K49" s="281"/>
      <c r="L49" s="266"/>
      <c r="M49" s="401"/>
      <c r="N49" s="271"/>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1233</v>
      </c>
      <c r="B58" s="46" t="str">
        <f>VLOOKUP(A58,TRANSPORTE!A5:D117,3,FALSE)</f>
        <v>Transporte de material fresado</v>
      </c>
      <c r="C58" s="316"/>
      <c r="D58" s="316"/>
      <c r="E58" s="316"/>
      <c r="F58" s="316"/>
      <c r="G58" s="316"/>
      <c r="H58" s="310" t="s">
        <v>1468</v>
      </c>
      <c r="I58" s="412">
        <v>6.5000000000000002E-2</v>
      </c>
      <c r="J58" s="285">
        <v>1</v>
      </c>
      <c r="K58" s="412">
        <f>I58*J58</f>
        <v>6.5000000000000002E-2</v>
      </c>
      <c r="L58" s="827">
        <f>VLOOKUP(A58,TRANSPORTE!A5:D117,4,FALSE)</f>
        <v>1802.8023797317558</v>
      </c>
      <c r="M58" s="828"/>
      <c r="N58" s="286">
        <f>K58*L58</f>
        <v>117.18215468256413</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117.18215468256413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294">
        <v>2400</v>
      </c>
      <c r="N69" s="394">
        <f>K69/M69</f>
        <v>90.218333333333334</v>
      </c>
      <c r="O69" s="106"/>
    </row>
    <row r="70" spans="1:15">
      <c r="B70" s="49"/>
      <c r="C70" s="47"/>
      <c r="D70" s="47"/>
      <c r="E70" s="47"/>
      <c r="F70" s="47"/>
      <c r="G70" s="47"/>
      <c r="H70" s="47"/>
      <c r="I70" s="291"/>
      <c r="J70" s="292"/>
      <c r="K70" s="293"/>
      <c r="L70" s="50"/>
      <c r="M70" s="298"/>
      <c r="N70" s="394"/>
    </row>
    <row r="71" spans="1:15">
      <c r="B71" s="49"/>
      <c r="C71" s="47"/>
      <c r="D71" s="47"/>
      <c r="E71" s="47"/>
      <c r="F71" s="47"/>
      <c r="G71" s="47"/>
      <c r="H71" s="47"/>
      <c r="I71" s="278"/>
      <c r="J71" s="296"/>
      <c r="K71" s="297"/>
      <c r="L71" s="50"/>
      <c r="M71" s="299"/>
      <c r="N71" s="295"/>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90.218333333333334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2362.5212967462971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472.50425934925943</v>
      </c>
      <c r="M82" s="858"/>
      <c r="N82" s="51"/>
    </row>
    <row r="83" spans="1:14">
      <c r="B83" s="89" t="s">
        <v>973</v>
      </c>
      <c r="C83" s="90"/>
      <c r="D83" s="90"/>
      <c r="E83" s="90"/>
      <c r="F83" s="90"/>
      <c r="G83" s="90"/>
      <c r="H83" s="90"/>
      <c r="I83" s="87"/>
      <c r="J83" s="88"/>
      <c r="K83" s="303">
        <v>0.05</v>
      </c>
      <c r="L83" s="857">
        <f>N77*K83</f>
        <v>118.12606483731486</v>
      </c>
      <c r="M83" s="858"/>
      <c r="N83" s="51"/>
    </row>
    <row r="84" spans="1:14" ht="15.75" thickBot="1">
      <c r="B84" s="91" t="s">
        <v>974</v>
      </c>
      <c r="C84" s="92"/>
      <c r="D84" s="92"/>
      <c r="E84" s="92"/>
      <c r="F84" s="92"/>
      <c r="G84" s="92"/>
      <c r="H84" s="92"/>
      <c r="I84" s="93"/>
      <c r="J84" s="94"/>
      <c r="K84" s="304">
        <v>0.05</v>
      </c>
      <c r="L84" s="859">
        <f>N77*K84</f>
        <v>118.12606483731486</v>
      </c>
      <c r="M84" s="860"/>
      <c r="N84" s="51"/>
    </row>
    <row r="85" spans="1:14" ht="15.75" thickBot="1">
      <c r="B85" s="823" t="s">
        <v>953</v>
      </c>
      <c r="C85" s="824"/>
      <c r="D85" s="824"/>
      <c r="E85" s="824"/>
      <c r="F85" s="824"/>
      <c r="G85" s="824"/>
      <c r="H85" s="824"/>
      <c r="I85" s="824"/>
      <c r="J85" s="824"/>
      <c r="K85" s="824"/>
      <c r="L85" s="824"/>
      <c r="M85" s="825"/>
      <c r="N85" s="52">
        <f>L82+L83+L84</f>
        <v>708.75638902388914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3071.2776857701865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1086</v>
      </c>
      <c r="C31" s="81" t="s">
        <v>2075</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18</v>
      </c>
      <c r="N36" s="271">
        <f>K36/M36</f>
        <v>13443.257164014627</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286500.8630739561</v>
      </c>
      <c r="L37" s="269"/>
      <c r="M37" s="270">
        <v>18</v>
      </c>
      <c r="N37" s="271">
        <f>K37/M37</f>
        <v>15916.714615219784</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269"/>
      <c r="M38" s="270">
        <v>18</v>
      </c>
      <c r="N38" s="271">
        <f>K38/M38</f>
        <v>12733.371692175828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503828.95776733628</v>
      </c>
      <c r="L39" s="840">
        <v>18</v>
      </c>
      <c r="M39" s="841"/>
      <c r="N39" s="271">
        <f>K39/L39</f>
        <v>27990.497653740906</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181484.54471592366</v>
      </c>
      <c r="L40" s="275"/>
      <c r="M40" s="276">
        <v>18</v>
      </c>
      <c r="N40" s="271">
        <f>K40/M40</f>
        <v>10082.474706440204</v>
      </c>
    </row>
    <row r="41" spans="1:14">
      <c r="B41" s="843" t="s">
        <v>952</v>
      </c>
      <c r="C41" s="844"/>
      <c r="D41" s="844"/>
      <c r="E41" s="38"/>
      <c r="F41" s="39"/>
      <c r="G41" s="39"/>
      <c r="H41" s="40"/>
      <c r="I41" s="36"/>
      <c r="J41" s="37"/>
      <c r="K41" s="278"/>
      <c r="L41" s="275"/>
      <c r="M41" s="400">
        <v>0.01</v>
      </c>
      <c r="N41" s="343">
        <f>N75*M41</f>
        <v>29.963350251000556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80196.279181842343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802</v>
      </c>
      <c r="B48" s="43" t="str">
        <f>VLOOKUP(A48,MATERIALES!A5:D373,3,FALSE)</f>
        <v>Arena lavada</v>
      </c>
      <c r="C48" s="280"/>
      <c r="D48" s="280"/>
      <c r="E48" s="280"/>
      <c r="F48" s="280"/>
      <c r="G48" s="280"/>
      <c r="H48" s="280"/>
      <c r="I48" s="267"/>
      <c r="J48" s="223" t="str">
        <f>VLOOKUP(A48,MATERIALES!A4:D640,2,FALSE)</f>
        <v>m3</v>
      </c>
      <c r="K48" s="281">
        <v>3.5000000000000003E-2</v>
      </c>
      <c r="L48" s="266"/>
      <c r="M48" s="401">
        <f>VLOOKUP(A48,MATERIALES!A5:D396,4,FALSE)</f>
        <v>385272.72204946057</v>
      </c>
      <c r="N48" s="271">
        <f>K48*M48</f>
        <v>13484.545271731122</v>
      </c>
    </row>
    <row r="49" spans="1:14">
      <c r="A49" s="108" t="s">
        <v>763</v>
      </c>
      <c r="B49" s="43" t="str">
        <f>VLOOKUP(A49,MATERIALES!A6:D373,3,FALSE)</f>
        <v>Agregado petreo para mezclas asfálticas</v>
      </c>
      <c r="C49" s="280"/>
      <c r="D49" s="280"/>
      <c r="E49" s="280"/>
      <c r="F49" s="280"/>
      <c r="G49" s="280"/>
      <c r="H49" s="280"/>
      <c r="I49" s="267"/>
      <c r="J49" s="223" t="str">
        <f>VLOOKUP(A49,MATERIALES!A5:D641,2,FALSE)</f>
        <v>m3</v>
      </c>
      <c r="K49" s="281">
        <v>0.25</v>
      </c>
      <c r="L49" s="266"/>
      <c r="M49" s="401">
        <f>VLOOKUP(A49,MATERIALES!A6:D397,4,FALSE)</f>
        <v>426923.82713588874</v>
      </c>
      <c r="N49" s="271">
        <f>K49*M49</f>
        <v>106730.95678397219</v>
      </c>
    </row>
    <row r="50" spans="1:14">
      <c r="B50" s="43"/>
      <c r="C50" s="280"/>
      <c r="D50" s="280"/>
      <c r="E50" s="280"/>
      <c r="F50" s="280"/>
      <c r="G50" s="280"/>
      <c r="H50" s="280"/>
      <c r="I50" s="267"/>
      <c r="J50" s="223"/>
      <c r="K50" s="281"/>
      <c r="L50" s="266"/>
      <c r="M50" s="282"/>
      <c r="N50" s="283"/>
    </row>
    <row r="51" spans="1:14">
      <c r="B51" s="43"/>
      <c r="C51" s="280"/>
      <c r="D51" s="280"/>
      <c r="E51" s="280"/>
      <c r="F51" s="280"/>
      <c r="G51" s="280"/>
      <c r="H51" s="280"/>
      <c r="I51" s="267"/>
      <c r="J51" s="223"/>
      <c r="K51" s="281"/>
      <c r="L51" s="266"/>
      <c r="M51" s="282"/>
      <c r="N51" s="283"/>
    </row>
    <row r="52" spans="1:14" ht="15.75" thickBot="1">
      <c r="B52" s="818"/>
      <c r="C52" s="819"/>
      <c r="D52" s="819"/>
      <c r="E52" s="819"/>
      <c r="F52" s="819"/>
      <c r="G52" s="819"/>
      <c r="H52" s="819"/>
      <c r="I52" s="820"/>
      <c r="J52" s="42"/>
      <c r="K52" s="44"/>
      <c r="L52" s="821"/>
      <c r="M52" s="822"/>
      <c r="N52" s="45"/>
    </row>
    <row r="53" spans="1:14" ht="15.75" thickBot="1">
      <c r="B53" s="823" t="s">
        <v>953</v>
      </c>
      <c r="C53" s="824"/>
      <c r="D53" s="824"/>
      <c r="E53" s="824"/>
      <c r="F53" s="824"/>
      <c r="G53" s="824"/>
      <c r="H53" s="824"/>
      <c r="I53" s="824"/>
      <c r="J53" s="824"/>
      <c r="K53" s="824"/>
      <c r="L53" s="824"/>
      <c r="M53" s="825"/>
      <c r="N53" s="393">
        <f>SUM(N48:N52)</f>
        <v>120215.50205570331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1317</v>
      </c>
      <c r="B58" s="46" t="str">
        <f>VLOOKUP(A58,TRANSPORTE!A5:D117,3,FALSE)</f>
        <v>Transporte de agregados pétreos</v>
      </c>
      <c r="C58" s="316"/>
      <c r="D58" s="316"/>
      <c r="E58" s="316"/>
      <c r="F58" s="316"/>
      <c r="G58" s="316"/>
      <c r="H58" s="310" t="s">
        <v>1468</v>
      </c>
      <c r="I58" s="412">
        <v>0.28500000000000003</v>
      </c>
      <c r="J58" s="285">
        <v>1</v>
      </c>
      <c r="K58" s="412">
        <f>I58*J58</f>
        <v>0.28500000000000003</v>
      </c>
      <c r="L58" s="827">
        <f>VLOOKUP(A58,TRANSPORTE!A5:D117,4,FALSE)</f>
        <v>1802.8023797317558</v>
      </c>
      <c r="M58" s="828"/>
      <c r="N58" s="286">
        <f>K58*L58</f>
        <v>513.7986782235505</v>
      </c>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513.7986782235505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t="s">
        <v>15</v>
      </c>
      <c r="B69" s="49" t="str">
        <f>VLOOKUP(A69,'MANO DE OBRA'!A8:D68,3,FALSE)</f>
        <v>Obrero (6)</v>
      </c>
      <c r="C69" s="47"/>
      <c r="D69" s="47"/>
      <c r="E69" s="47"/>
      <c r="F69" s="47"/>
      <c r="G69" s="47"/>
      <c r="H69" s="47"/>
      <c r="I69" s="291">
        <f>K69/J69*100</f>
        <v>175560</v>
      </c>
      <c r="J69" s="292">
        <v>185</v>
      </c>
      <c r="K69" s="293">
        <f>VLOOKUP(A69,'MANO DE OBRA'!A8:D99,4,FALSE)</f>
        <v>324786</v>
      </c>
      <c r="L69" s="50"/>
      <c r="M69" s="294">
        <v>144</v>
      </c>
      <c r="N69" s="394">
        <f>K69/M69</f>
        <v>2255.4583333333335</v>
      </c>
      <c r="O69" s="106"/>
    </row>
    <row r="70" spans="1:15">
      <c r="A70"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298">
        <v>144</v>
      </c>
      <c r="N70" s="394">
        <f>K70/M70</f>
        <v>740.87669176672216</v>
      </c>
    </row>
    <row r="71" spans="1:15">
      <c r="B71" s="49"/>
      <c r="C71" s="47"/>
      <c r="D71" s="47"/>
      <c r="E71" s="47"/>
      <c r="F71" s="47"/>
      <c r="G71" s="47"/>
      <c r="H71" s="47"/>
      <c r="I71" s="291"/>
      <c r="J71" s="292"/>
      <c r="K71" s="293"/>
      <c r="L71" s="50"/>
      <c r="M71" s="299"/>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2996.3350251000556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203921.91494086926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40784.382988173857</v>
      </c>
      <c r="M82" s="858"/>
      <c r="N82" s="51"/>
    </row>
    <row r="83" spans="1:14">
      <c r="B83" s="89" t="s">
        <v>973</v>
      </c>
      <c r="C83" s="90"/>
      <c r="D83" s="90"/>
      <c r="E83" s="90"/>
      <c r="F83" s="90"/>
      <c r="G83" s="90"/>
      <c r="H83" s="90"/>
      <c r="I83" s="87"/>
      <c r="J83" s="88"/>
      <c r="K83" s="303">
        <v>0.05</v>
      </c>
      <c r="L83" s="857">
        <f>N77*K83</f>
        <v>10196.095747043464</v>
      </c>
      <c r="M83" s="858"/>
      <c r="N83" s="51"/>
    </row>
    <row r="84" spans="1:14" ht="15.75" thickBot="1">
      <c r="B84" s="91" t="s">
        <v>974</v>
      </c>
      <c r="C84" s="92"/>
      <c r="D84" s="92"/>
      <c r="E84" s="92"/>
      <c r="F84" s="92"/>
      <c r="G84" s="92"/>
      <c r="H84" s="92"/>
      <c r="I84" s="93"/>
      <c r="J84" s="94"/>
      <c r="K84" s="304">
        <v>0.05</v>
      </c>
      <c r="L84" s="859">
        <f>N77*K84</f>
        <v>10196.095747043464</v>
      </c>
      <c r="M84" s="860"/>
      <c r="N84" s="51"/>
    </row>
    <row r="85" spans="1:14" ht="15.75" thickBot="1">
      <c r="B85" s="823" t="s">
        <v>953</v>
      </c>
      <c r="C85" s="824"/>
      <c r="D85" s="824"/>
      <c r="E85" s="824"/>
      <c r="F85" s="824"/>
      <c r="G85" s="824"/>
      <c r="H85" s="824"/>
      <c r="I85" s="824"/>
      <c r="J85" s="824"/>
      <c r="K85" s="824"/>
      <c r="L85" s="824"/>
      <c r="M85" s="825"/>
      <c r="N85" s="52">
        <f>L82+L83+L84</f>
        <v>61176.574482260788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265098.48942313006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6" t="s">
        <v>2216</v>
      </c>
      <c r="C97" s="227"/>
      <c r="D97" s="227"/>
      <c r="E97" s="227"/>
      <c r="F97" s="227"/>
      <c r="G97" s="227"/>
      <c r="H97" s="227"/>
      <c r="I97" s="227"/>
      <c r="J97" s="227"/>
      <c r="K97" s="227"/>
      <c r="L97" s="227"/>
      <c r="M97" s="227"/>
      <c r="N97" s="228"/>
    </row>
    <row r="98" spans="2:14">
      <c r="B98" s="229"/>
      <c r="C98" s="230"/>
      <c r="D98" s="230"/>
      <c r="E98" s="230"/>
      <c r="F98" s="230"/>
      <c r="G98" s="230"/>
      <c r="H98" s="230"/>
      <c r="I98" s="230"/>
      <c r="J98" s="230"/>
      <c r="K98" s="230"/>
      <c r="L98" s="230"/>
      <c r="M98" s="230"/>
      <c r="N98" s="231"/>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ht="15.75" thickBot="1">
      <c r="B101" s="232"/>
      <c r="C101" s="233"/>
      <c r="D101" s="233"/>
      <c r="E101" s="233"/>
      <c r="F101" s="233"/>
      <c r="G101" s="233"/>
      <c r="H101" s="233"/>
      <c r="I101" s="233"/>
      <c r="J101" s="233"/>
      <c r="K101" s="233"/>
      <c r="L101" s="233"/>
      <c r="M101" s="233"/>
      <c r="N101" s="234"/>
    </row>
    <row r="102" spans="2:14">
      <c r="B102" s="235"/>
      <c r="C102" s="236"/>
      <c r="D102" s="236"/>
      <c r="E102" s="236"/>
      <c r="F102" s="236"/>
      <c r="G102" s="236"/>
      <c r="H102" s="236"/>
      <c r="I102" s="236"/>
      <c r="J102" s="236"/>
      <c r="K102" s="236"/>
      <c r="L102" s="236"/>
      <c r="M102" s="236"/>
      <c r="N102" s="237"/>
    </row>
    <row r="103" spans="2:14">
      <c r="B103" s="221" t="s">
        <v>2217</v>
      </c>
      <c r="C103" s="31"/>
      <c r="D103" s="31"/>
      <c r="E103" s="31"/>
      <c r="F103" s="31"/>
      <c r="G103" s="31"/>
      <c r="H103" s="31"/>
      <c r="I103" s="31"/>
      <c r="J103" s="31"/>
      <c r="K103" s="31"/>
      <c r="L103" s="31"/>
      <c r="M103" s="31"/>
      <c r="N103" s="32"/>
    </row>
    <row r="104" spans="2:14" ht="15" customHeight="1">
      <c r="B104" s="861" t="s">
        <v>2218</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2219</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30"/>
      <c r="C108" s="331"/>
      <c r="D108" s="331"/>
      <c r="E108" s="331"/>
      <c r="F108" s="331"/>
      <c r="G108" s="331"/>
      <c r="H108" s="331"/>
      <c r="I108" s="331"/>
      <c r="J108" s="331"/>
      <c r="K108" s="331"/>
      <c r="L108" s="331"/>
      <c r="M108" s="331"/>
      <c r="N108" s="332"/>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221"/>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0"/>
      <c r="K117" s="800"/>
      <c r="L117" s="800"/>
      <c r="M117" s="800"/>
      <c r="N117" s="801"/>
    </row>
    <row r="118" spans="2:14" ht="15.75" thickBot="1">
      <c r="B118" s="260" t="s">
        <v>2221</v>
      </c>
      <c r="C118" s="392"/>
      <c r="D118" s="392"/>
      <c r="E118" s="57"/>
      <c r="F118" s="57"/>
      <c r="G118" s="57"/>
      <c r="H118" s="57"/>
      <c r="I118" s="57"/>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1087</v>
      </c>
      <c r="C31" s="81" t="s">
        <v>2076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12</v>
      </c>
      <c r="N36" s="271">
        <f>K36/M36</f>
        <v>20164.885746021941</v>
      </c>
    </row>
    <row r="37" spans="1:14">
      <c r="A37" s="113" t="s">
        <v>154</v>
      </c>
      <c r="B37" s="319" t="str">
        <f>VLOOKUP(A37,EQUIPOS!A6:D154,3,FALSE)</f>
        <v>Carrotanque Irrigador de asfalto, 1000 GALONES DE CAPACIDAD</v>
      </c>
      <c r="C37" s="320"/>
      <c r="D37" s="320"/>
      <c r="E37" s="320"/>
      <c r="F37" s="320"/>
      <c r="G37" s="320"/>
      <c r="H37" s="321"/>
      <c r="I37" s="266"/>
      <c r="J37" s="267"/>
      <c r="K37" s="268">
        <f>VLOOKUP(A37,EQUIPOS!A6:D163,4,FALSE)</f>
        <v>286500.8630739561</v>
      </c>
      <c r="L37" s="269"/>
      <c r="M37" s="270">
        <v>12</v>
      </c>
      <c r="N37" s="271">
        <f>K37/M37</f>
        <v>23875.071922829677</v>
      </c>
    </row>
    <row r="38" spans="1:14">
      <c r="A38" s="113" t="s">
        <v>269</v>
      </c>
      <c r="B38" s="319" t="str">
        <f>VLOOKUP(A38,EQUIPOS!A6:D154,3,FALSE)</f>
        <v>Motoniveladora  potencia 215 HP, ancho de cuchilla 4,27 m, peso 18 ton.</v>
      </c>
      <c r="C38" s="320"/>
      <c r="D38" s="320"/>
      <c r="E38" s="320"/>
      <c r="F38" s="320"/>
      <c r="G38" s="320"/>
      <c r="H38" s="321"/>
      <c r="I38" s="266"/>
      <c r="J38" s="267"/>
      <c r="K38" s="268">
        <f>VLOOKUP(A38,EQUIPOS!A6:D163,4,FALSE)</f>
        <v>229200.69045916491</v>
      </c>
      <c r="L38" s="269"/>
      <c r="M38" s="270">
        <v>12</v>
      </c>
      <c r="N38" s="271">
        <f>K38/M38</f>
        <v>19100.057538263743</v>
      </c>
    </row>
    <row r="39" spans="1:14">
      <c r="A39" s="113" t="s">
        <v>299</v>
      </c>
      <c r="B39" s="836" t="str">
        <f>VLOOKUP(A39,EQUIPOS!A7:D154,3,FALSE)</f>
        <v xml:space="preserve">Recicladora, potencia 430HP </v>
      </c>
      <c r="C39" s="837"/>
      <c r="D39" s="837"/>
      <c r="E39" s="837"/>
      <c r="F39" s="837"/>
      <c r="G39" s="837"/>
      <c r="H39" s="838"/>
      <c r="I39" s="266"/>
      <c r="J39" s="267"/>
      <c r="K39" s="268">
        <f>VLOOKUP(A39,EQUIPOS!A7:D164,4,FALSE)</f>
        <v>503828.95776733628</v>
      </c>
      <c r="L39" s="269"/>
      <c r="M39" s="270">
        <v>12</v>
      </c>
      <c r="N39" s="271">
        <f>K39/M39</f>
        <v>41985.746480611357</v>
      </c>
    </row>
    <row r="40" spans="1:14">
      <c r="A40" t="s">
        <v>365</v>
      </c>
      <c r="B40" s="836" t="str">
        <f>VLOOKUP(A40,EQUIPOS!A8:D154,3,FALSE)</f>
        <v xml:space="preserve">Vibrocompatador, potencia 153 HP, peso 10 Ton. </v>
      </c>
      <c r="C40" s="837"/>
      <c r="D40" s="837"/>
      <c r="E40" s="837"/>
      <c r="F40" s="837"/>
      <c r="G40" s="837"/>
      <c r="H40" s="838"/>
      <c r="I40" s="266"/>
      <c r="J40" s="267"/>
      <c r="K40" s="268">
        <f>VLOOKUP(A40,EQUIPOS!A8:D165,4,FALSE)</f>
        <v>181484.54471592366</v>
      </c>
      <c r="L40" s="269"/>
      <c r="M40" s="270">
        <v>12</v>
      </c>
      <c r="N40" s="271">
        <f>K40/M40</f>
        <v>15123.712059660305</v>
      </c>
    </row>
    <row r="41" spans="1:14">
      <c r="B41" s="836"/>
      <c r="C41" s="837"/>
      <c r="D41" s="837"/>
      <c r="E41" s="837"/>
      <c r="F41" s="837"/>
      <c r="G41" s="837"/>
      <c r="H41" s="838"/>
      <c r="I41" s="839"/>
      <c r="J41" s="820"/>
      <c r="K41" s="268"/>
      <c r="L41" s="840"/>
      <c r="M41" s="841"/>
      <c r="N41" s="271"/>
    </row>
    <row r="42" spans="1:14">
      <c r="B42" s="836"/>
      <c r="C42" s="837"/>
      <c r="D42" s="837"/>
      <c r="E42" s="842"/>
      <c r="F42" s="837"/>
      <c r="G42" s="837"/>
      <c r="H42" s="838"/>
      <c r="I42" s="36"/>
      <c r="J42" s="37"/>
      <c r="K42" s="273"/>
      <c r="L42" s="275"/>
      <c r="M42" s="276"/>
      <c r="N42" s="277"/>
    </row>
    <row r="43" spans="1:14">
      <c r="B43" s="843" t="s">
        <v>952</v>
      </c>
      <c r="C43" s="956"/>
      <c r="D43" s="956"/>
      <c r="E43" s="38"/>
      <c r="F43" s="39"/>
      <c r="G43" s="39"/>
      <c r="H43" s="40"/>
      <c r="I43" s="36"/>
      <c r="J43" s="37"/>
      <c r="K43" s="278"/>
      <c r="L43" s="275"/>
      <c r="M43" s="400">
        <v>0.1</v>
      </c>
      <c r="N43" s="343">
        <f>N77*M43</f>
        <v>449.45025376500837</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3">
        <f>SUM(N36:N44)</f>
        <v>120698.92400115203</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t="s">
        <v>774</v>
      </c>
      <c r="B50" s="43" t="str">
        <f>VLOOKUP(A50,MATERIALES!A5:D373,3,FALSE)</f>
        <v>Agua</v>
      </c>
      <c r="C50" s="280"/>
      <c r="D50" s="280"/>
      <c r="E50" s="280"/>
      <c r="F50" s="280"/>
      <c r="G50" s="280"/>
      <c r="H50" s="280"/>
      <c r="I50" s="267"/>
      <c r="J50" s="223" t="str">
        <f>VLOOKUP(A50,MATERIALES!A4:D640,2,FALSE)</f>
        <v>lt</v>
      </c>
      <c r="K50" s="281">
        <v>75</v>
      </c>
      <c r="L50" s="266"/>
      <c r="M50" s="401">
        <f>VLOOKUP(A50,MATERIALES!A5:D396,4,FALSE)</f>
        <v>629.42855674362693</v>
      </c>
      <c r="N50" s="271">
        <f>K50*M50</f>
        <v>47207.14175577202</v>
      </c>
    </row>
    <row r="51" spans="1:14">
      <c r="A51" t="s">
        <v>807</v>
      </c>
      <c r="B51" s="43" t="str">
        <f>VLOOKUP(A51,MATERIALES!A5:D373,3,FALSE)</f>
        <v xml:space="preserve">Cemento Asfáltico </v>
      </c>
      <c r="C51" s="280"/>
      <c r="D51" s="280"/>
      <c r="E51" s="280"/>
      <c r="F51" s="280"/>
      <c r="G51" s="280"/>
      <c r="H51" s="280"/>
      <c r="I51" s="267"/>
      <c r="J51" s="223" t="str">
        <f>VLOOKUP(A51,MATERIALES!A4:D640,2,FALSE)</f>
        <v>kg</v>
      </c>
      <c r="K51" s="281">
        <v>1.3</v>
      </c>
      <c r="L51" s="266"/>
      <c r="M51" s="401">
        <f>VLOOKUP(A51,MATERIALES!A5:D396,4,FALSE)</f>
        <v>2265.9428042770569</v>
      </c>
      <c r="N51" s="271">
        <f>K51*M51</f>
        <v>2945.7256455601741</v>
      </c>
    </row>
    <row r="52" spans="1:14">
      <c r="B52" s="43"/>
      <c r="C52" s="280"/>
      <c r="D52" s="280"/>
      <c r="E52" s="280"/>
      <c r="F52" s="280"/>
      <c r="G52" s="280"/>
      <c r="H52" s="280"/>
      <c r="I52" s="267"/>
      <c r="J52" s="223"/>
      <c r="K52" s="281"/>
      <c r="L52" s="266"/>
      <c r="M52" s="282"/>
      <c r="N52" s="283"/>
    </row>
    <row r="53" spans="1:14">
      <c r="B53" s="43"/>
      <c r="C53" s="280"/>
      <c r="D53" s="280"/>
      <c r="E53" s="280"/>
      <c r="F53" s="280"/>
      <c r="G53" s="280"/>
      <c r="H53" s="280"/>
      <c r="I53" s="267"/>
      <c r="J53" s="223"/>
      <c r="K53" s="281"/>
      <c r="L53" s="266"/>
      <c r="M53" s="282"/>
      <c r="N53" s="283"/>
    </row>
    <row r="54" spans="1:14" ht="15.75" thickBot="1">
      <c r="B54" s="818"/>
      <c r="C54" s="819"/>
      <c r="D54" s="819"/>
      <c r="E54" s="819"/>
      <c r="F54" s="819"/>
      <c r="G54" s="819"/>
      <c r="H54" s="819"/>
      <c r="I54" s="820"/>
      <c r="J54" s="42"/>
      <c r="K54" s="44"/>
      <c r="L54" s="821"/>
      <c r="M54" s="822"/>
      <c r="N54" s="45"/>
    </row>
    <row r="55" spans="1:14" ht="15.75" thickBot="1">
      <c r="B55" s="823" t="s">
        <v>953</v>
      </c>
      <c r="C55" s="824"/>
      <c r="D55" s="824"/>
      <c r="E55" s="824"/>
      <c r="F55" s="824"/>
      <c r="G55" s="824"/>
      <c r="H55" s="824"/>
      <c r="I55" s="824"/>
      <c r="J55" s="824"/>
      <c r="K55" s="824"/>
      <c r="L55" s="824"/>
      <c r="M55" s="825"/>
      <c r="N55" s="393">
        <f>SUM(N50:N54)</f>
        <v>50152.867401332194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294">
        <v>96</v>
      </c>
      <c r="N71" s="394">
        <f>K71/M71</f>
        <v>1111.3150376500832</v>
      </c>
      <c r="O71" s="106"/>
    </row>
    <row r="72" spans="1:15">
      <c r="A72" t="s">
        <v>15</v>
      </c>
      <c r="B72" s="49" t="str">
        <f>VLOOKUP(A72,'MANO DE OBRA'!A8:D69,3,FALSE)</f>
        <v>Obrero (6)</v>
      </c>
      <c r="C72" s="47"/>
      <c r="D72" s="47"/>
      <c r="E72" s="47"/>
      <c r="F72" s="47"/>
      <c r="G72" s="47"/>
      <c r="H72" s="47"/>
      <c r="I72" s="291">
        <f>K72/J72*100</f>
        <v>175560</v>
      </c>
      <c r="J72" s="292">
        <v>185</v>
      </c>
      <c r="K72" s="293">
        <f>VLOOKUP(A72,'MANO DE OBRA'!A8:D100,4,FALSE)</f>
        <v>324786</v>
      </c>
      <c r="L72" s="50"/>
      <c r="M72" s="298">
        <v>96</v>
      </c>
      <c r="N72" s="394">
        <f>K72/M72</f>
        <v>3383.1875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4494.5025376500835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N45+N55+N66+N77</f>
        <v>175346.29394013432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35069.258788026862</v>
      </c>
      <c r="M84" s="858"/>
      <c r="N84" s="51"/>
    </row>
    <row r="85" spans="1:14">
      <c r="B85" s="89" t="s">
        <v>973</v>
      </c>
      <c r="C85" s="90"/>
      <c r="D85" s="90"/>
      <c r="E85" s="90"/>
      <c r="F85" s="90"/>
      <c r="G85" s="90"/>
      <c r="H85" s="90"/>
      <c r="I85" s="87"/>
      <c r="J85" s="88"/>
      <c r="K85" s="303">
        <v>0.05</v>
      </c>
      <c r="L85" s="857">
        <f>N79*K85</f>
        <v>8767.3146970067155</v>
      </c>
      <c r="M85" s="858"/>
      <c r="N85" s="51"/>
    </row>
    <row r="86" spans="1:14" ht="15.75" thickBot="1">
      <c r="B86" s="91" t="s">
        <v>974</v>
      </c>
      <c r="C86" s="92"/>
      <c r="D86" s="92"/>
      <c r="E86" s="92"/>
      <c r="F86" s="92"/>
      <c r="G86" s="92"/>
      <c r="H86" s="92"/>
      <c r="I86" s="93"/>
      <c r="J86" s="94"/>
      <c r="K86" s="304">
        <v>0.05</v>
      </c>
      <c r="L86" s="859">
        <f>N79*K86</f>
        <v>8767.3146970067155</v>
      </c>
      <c r="M86" s="860"/>
      <c r="N86" s="51"/>
    </row>
    <row r="87" spans="1:14" ht="15.75" thickBot="1">
      <c r="B87" s="823" t="s">
        <v>953</v>
      </c>
      <c r="C87" s="824"/>
      <c r="D87" s="824"/>
      <c r="E87" s="824"/>
      <c r="F87" s="824"/>
      <c r="G87" s="824"/>
      <c r="H87" s="824"/>
      <c r="I87" s="824"/>
      <c r="J87" s="824"/>
      <c r="K87" s="824"/>
      <c r="L87" s="824"/>
      <c r="M87" s="825"/>
      <c r="N87" s="52">
        <f>L84+L85+L86</f>
        <v>52603.888182040297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227950.18212217462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6" t="s">
        <v>2216</v>
      </c>
      <c r="C99" s="227"/>
      <c r="D99" s="227"/>
      <c r="E99" s="227"/>
      <c r="F99" s="227"/>
      <c r="G99" s="227"/>
      <c r="H99" s="227"/>
      <c r="I99" s="227"/>
      <c r="J99" s="227"/>
      <c r="K99" s="227"/>
      <c r="L99" s="227"/>
      <c r="M99" s="227"/>
      <c r="N99" s="228"/>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c r="B102" s="229"/>
      <c r="C102" s="230"/>
      <c r="D102" s="230"/>
      <c r="E102" s="230"/>
      <c r="F102" s="230"/>
      <c r="G102" s="230"/>
      <c r="H102" s="230"/>
      <c r="I102" s="230"/>
      <c r="J102" s="230"/>
      <c r="K102" s="230"/>
      <c r="L102" s="230"/>
      <c r="M102" s="230"/>
      <c r="N102" s="231"/>
    </row>
    <row r="103" spans="2:14" ht="15.75" thickBot="1">
      <c r="B103" s="232"/>
      <c r="C103" s="233"/>
      <c r="D103" s="233"/>
      <c r="E103" s="233"/>
      <c r="F103" s="233"/>
      <c r="G103" s="233"/>
      <c r="H103" s="233"/>
      <c r="I103" s="233"/>
      <c r="J103" s="233"/>
      <c r="K103" s="233"/>
      <c r="L103" s="233"/>
      <c r="M103" s="233"/>
      <c r="N103" s="234"/>
    </row>
    <row r="104" spans="2:14">
      <c r="B104" s="235"/>
      <c r="C104" s="236"/>
      <c r="D104" s="236"/>
      <c r="E104" s="236"/>
      <c r="F104" s="236"/>
      <c r="G104" s="236"/>
      <c r="H104" s="236"/>
      <c r="I104" s="236"/>
      <c r="J104" s="236"/>
      <c r="K104" s="236"/>
      <c r="L104" s="236"/>
      <c r="M104" s="236"/>
      <c r="N104" s="237"/>
    </row>
    <row r="105" spans="2:14">
      <c r="B105" s="221" t="s">
        <v>2217</v>
      </c>
      <c r="C105" s="31"/>
      <c r="D105" s="31"/>
      <c r="E105" s="31"/>
      <c r="F105" s="31"/>
      <c r="G105" s="31"/>
      <c r="H105" s="31"/>
      <c r="I105" s="31"/>
      <c r="J105" s="31"/>
      <c r="K105" s="31"/>
      <c r="L105" s="31"/>
      <c r="M105" s="31"/>
      <c r="N105" s="32"/>
    </row>
    <row r="106" spans="2:14" ht="15" customHeight="1">
      <c r="B106" s="861" t="s">
        <v>2218</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2219</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330"/>
      <c r="C112" s="331"/>
      <c r="D112" s="331"/>
      <c r="E112" s="331"/>
      <c r="F112" s="331"/>
      <c r="G112" s="331"/>
      <c r="H112" s="331"/>
      <c r="I112" s="331"/>
      <c r="J112" s="331"/>
      <c r="K112" s="331"/>
      <c r="L112" s="331"/>
      <c r="M112" s="331"/>
      <c r="N112" s="332"/>
    </row>
    <row r="113" spans="2:14">
      <c r="B113" s="221"/>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0"/>
      <c r="K119" s="800"/>
      <c r="L119" s="800"/>
      <c r="M119" s="800"/>
      <c r="N119" s="801"/>
    </row>
    <row r="120" spans="2:14" ht="15.75" thickBot="1">
      <c r="B120" s="260" t="s">
        <v>2221</v>
      </c>
      <c r="C120" s="392"/>
      <c r="D120" s="392"/>
      <c r="E120" s="57"/>
      <c r="F120" s="57"/>
      <c r="G120" s="57"/>
      <c r="H120" s="57"/>
      <c r="I120" s="57"/>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1598</v>
      </c>
      <c r="C31" s="81" t="s">
        <v>2077</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18</v>
      </c>
      <c r="N36" s="271">
        <f>K36/M36</f>
        <v>13443.257164014627</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286500.8630739561</v>
      </c>
      <c r="L37" s="269"/>
      <c r="M37" s="270">
        <v>18</v>
      </c>
      <c r="N37" s="271">
        <f>K37/M37</f>
        <v>15916.714615219784</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269"/>
      <c r="M38" s="270">
        <v>18</v>
      </c>
      <c r="N38" s="271">
        <f>K38/M38</f>
        <v>12733.371692175828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503828.95776733628</v>
      </c>
      <c r="L39" s="840">
        <v>18</v>
      </c>
      <c r="M39" s="841"/>
      <c r="N39" s="271">
        <f>K39/L39</f>
        <v>27990.497653740906</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181484.54471592366</v>
      </c>
      <c r="L40" s="275"/>
      <c r="M40" s="276">
        <v>18</v>
      </c>
      <c r="N40" s="271">
        <f>K40/M40</f>
        <v>10082.474706440204</v>
      </c>
    </row>
    <row r="41" spans="1:14">
      <c r="B41" s="319"/>
      <c r="C41" s="320"/>
      <c r="D41" s="320"/>
      <c r="E41" s="320"/>
      <c r="F41" s="322"/>
      <c r="G41" s="322"/>
      <c r="H41" s="125"/>
      <c r="I41" s="36"/>
      <c r="J41" s="37"/>
      <c r="K41" s="273"/>
      <c r="L41" s="275"/>
      <c r="M41" s="276"/>
      <c r="N41" s="271"/>
    </row>
    <row r="42" spans="1:14">
      <c r="B42" s="843" t="s">
        <v>952</v>
      </c>
      <c r="C42" s="844"/>
      <c r="D42" s="844"/>
      <c r="E42" s="38"/>
      <c r="F42" s="39"/>
      <c r="G42" s="39"/>
      <c r="H42" s="40"/>
      <c r="I42" s="36"/>
      <c r="J42" s="37"/>
      <c r="K42" s="278"/>
      <c r="L42" s="275"/>
      <c r="M42" s="400">
        <v>0.01</v>
      </c>
      <c r="N42" s="343">
        <f>N76*M42</f>
        <v>29.963350251000556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80196.279181842343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565</v>
      </c>
      <c r="B49" s="43" t="str">
        <f>VLOOKUP(A49,MATERIALES!A5:D373,3,FALSE)</f>
        <v>Mezcla densa en Caliente MDC-25</v>
      </c>
      <c r="C49" s="280"/>
      <c r="D49" s="280"/>
      <c r="E49" s="280"/>
      <c r="F49" s="280"/>
      <c r="G49" s="280"/>
      <c r="H49" s="280"/>
      <c r="I49" s="267"/>
      <c r="J49" s="223" t="str">
        <f>VLOOKUP(A49,MATERIALES!A5:D641,2,FALSE)</f>
        <v>m3</v>
      </c>
      <c r="K49" s="281">
        <v>0.153</v>
      </c>
      <c r="L49" s="266"/>
      <c r="M49" s="401">
        <f>VLOOKUP(A49,MATERIALES!A5:D396,4,FALSE)</f>
        <v>475319.26891051733</v>
      </c>
      <c r="N49" s="271">
        <f>K49*M49</f>
        <v>72723.848143309151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72723.848143309151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27">
        <f>VLOOKUP(A59,TRANSPORTE!A5:D117,4,FALSE)</f>
        <v>1802.8023797317558</v>
      </c>
      <c r="M59" s="828"/>
      <c r="N59" s="286">
        <f>K59*L59</f>
        <v>275.82876409895863</v>
      </c>
    </row>
    <row r="60" spans="1:14">
      <c r="B60" s="46"/>
      <c r="C60" s="47"/>
      <c r="D60" s="47"/>
      <c r="E60" s="47"/>
      <c r="F60" s="47"/>
      <c r="G60" s="47"/>
      <c r="H60" s="287"/>
      <c r="I60" s="278"/>
      <c r="J60" s="278"/>
      <c r="K60" s="278"/>
      <c r="L60" s="288"/>
      <c r="M60" s="289"/>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275.82876409895863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156192.29111435052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31238.458222870104</v>
      </c>
      <c r="M83" s="858"/>
      <c r="N83" s="51"/>
    </row>
    <row r="84" spans="1:14">
      <c r="B84" s="89" t="s">
        <v>973</v>
      </c>
      <c r="C84" s="90"/>
      <c r="D84" s="90"/>
      <c r="E84" s="90"/>
      <c r="F84" s="90"/>
      <c r="G84" s="90"/>
      <c r="H84" s="90"/>
      <c r="I84" s="87"/>
      <c r="J84" s="88"/>
      <c r="K84" s="303">
        <v>0.05</v>
      </c>
      <c r="L84" s="857">
        <f>N78*K84</f>
        <v>7809.6145557175259</v>
      </c>
      <c r="M84" s="858"/>
      <c r="N84" s="51"/>
    </row>
    <row r="85" spans="1:14" ht="15.75" thickBot="1">
      <c r="B85" s="91" t="s">
        <v>974</v>
      </c>
      <c r="C85" s="92"/>
      <c r="D85" s="92"/>
      <c r="E85" s="92"/>
      <c r="F85" s="92"/>
      <c r="G85" s="92"/>
      <c r="H85" s="92"/>
      <c r="I85" s="93"/>
      <c r="J85" s="94"/>
      <c r="K85" s="304">
        <v>0.05</v>
      </c>
      <c r="L85" s="859">
        <f>N78*K85</f>
        <v>7809.6145557175259</v>
      </c>
      <c r="M85" s="860"/>
      <c r="N85" s="51"/>
    </row>
    <row r="86" spans="1:14" ht="15.75" thickBot="1">
      <c r="B86" s="823" t="s">
        <v>953</v>
      </c>
      <c r="C86" s="824"/>
      <c r="D86" s="824"/>
      <c r="E86" s="824"/>
      <c r="F86" s="824"/>
      <c r="G86" s="824"/>
      <c r="H86" s="824"/>
      <c r="I86" s="824"/>
      <c r="J86" s="824"/>
      <c r="K86" s="824"/>
      <c r="L86" s="824"/>
      <c r="M86" s="825"/>
      <c r="N86" s="52">
        <f>L83+L84+L85</f>
        <v>46857.687334305156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203049.97844865569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1599</v>
      </c>
      <c r="C31" s="81" t="s">
        <v>2080</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18</v>
      </c>
      <c r="N36" s="271">
        <f>K36/M36</f>
        <v>13443.257164014627</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286500.8630739561</v>
      </c>
      <c r="L37" s="269"/>
      <c r="M37" s="270">
        <v>18</v>
      </c>
      <c r="N37" s="271">
        <f>K37/M37</f>
        <v>15916.714615219784</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269"/>
      <c r="M38" s="270">
        <v>18</v>
      </c>
      <c r="N38" s="271">
        <f>K38/M38</f>
        <v>12733.371692175828</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503828.95776733628</v>
      </c>
      <c r="L39" s="840">
        <v>18</v>
      </c>
      <c r="M39" s="841"/>
      <c r="N39" s="271">
        <f>K39/L39</f>
        <v>27990.497653740906</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181484.54471592366</v>
      </c>
      <c r="L40" s="275"/>
      <c r="M40" s="276">
        <v>18</v>
      </c>
      <c r="N40" s="271">
        <f>K40/M40</f>
        <v>10082.474706440204</v>
      </c>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29.963350251000556</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80196.279181842343</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425883.95006387291</v>
      </c>
      <c r="N49" s="271">
        <f>K49*M49</f>
        <v>65160.244359772551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65160.244359772551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27">
        <f>VLOOKUP(A59,TRANSPORTE!A5:D117,4,FALSE)</f>
        <v>1802.8023797317558</v>
      </c>
      <c r="M59" s="828"/>
      <c r="N59" s="286">
        <f>K59*L59</f>
        <v>275.82876409895863</v>
      </c>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275.82876409895863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144</v>
      </c>
      <c r="N70" s="394">
        <f>K70/M70</f>
        <v>2255.4583333333335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144</v>
      </c>
      <c r="N71" s="394">
        <f>K71/M71</f>
        <v>740.87669176672216</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2996.3350251000556</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148628.6873308139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29725.737466162784</v>
      </c>
      <c r="M83" s="858"/>
      <c r="N83" s="51"/>
    </row>
    <row r="84" spans="1:14">
      <c r="B84" s="89" t="s">
        <v>973</v>
      </c>
      <c r="C84" s="90"/>
      <c r="D84" s="90"/>
      <c r="E84" s="90"/>
      <c r="F84" s="90"/>
      <c r="G84" s="90"/>
      <c r="H84" s="90"/>
      <c r="I84" s="87"/>
      <c r="J84" s="88"/>
      <c r="K84" s="303">
        <v>0.05</v>
      </c>
      <c r="L84" s="857">
        <f>N78*K84</f>
        <v>7431.4343665406959</v>
      </c>
      <c r="M84" s="858"/>
      <c r="N84" s="51"/>
    </row>
    <row r="85" spans="1:14" ht="15.75" thickBot="1">
      <c r="B85" s="91" t="s">
        <v>974</v>
      </c>
      <c r="C85" s="92"/>
      <c r="D85" s="92"/>
      <c r="E85" s="92"/>
      <c r="F85" s="92"/>
      <c r="G85" s="92"/>
      <c r="H85" s="92"/>
      <c r="I85" s="93"/>
      <c r="J85" s="94"/>
      <c r="K85" s="304">
        <v>0.05</v>
      </c>
      <c r="L85" s="859">
        <f>N78*K85</f>
        <v>7431.4343665406959</v>
      </c>
      <c r="M85" s="860"/>
      <c r="N85" s="51"/>
    </row>
    <row r="86" spans="1:14" ht="15.75" thickBot="1">
      <c r="B86" s="823" t="s">
        <v>953</v>
      </c>
      <c r="C86" s="824"/>
      <c r="D86" s="824"/>
      <c r="E86" s="824"/>
      <c r="F86" s="824"/>
      <c r="G86" s="824"/>
      <c r="H86" s="824"/>
      <c r="I86" s="824"/>
      <c r="J86" s="824"/>
      <c r="K86" s="824"/>
      <c r="L86" s="824"/>
      <c r="M86" s="825"/>
      <c r="N86" s="52">
        <f>L83+L84+L85</f>
        <v>44588.606199244168</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193217.29353005806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1600</v>
      </c>
      <c r="C31" s="81" t="s">
        <v>2081</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15</v>
      </c>
      <c r="N36" s="271">
        <f>K36/M36</f>
        <v>16131.908596817553</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286500.8630739561</v>
      </c>
      <c r="L37" s="269"/>
      <c r="M37" s="270">
        <v>15</v>
      </c>
      <c r="N37" s="271">
        <f>K37/M37</f>
        <v>19100.05753826374</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269"/>
      <c r="M38" s="270">
        <v>15</v>
      </c>
      <c r="N38" s="271">
        <f>K38/M38</f>
        <v>15280.046030610994</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503828.95776733628</v>
      </c>
      <c r="L39" s="840">
        <v>15</v>
      </c>
      <c r="M39" s="841"/>
      <c r="N39" s="271">
        <f>K39/L39</f>
        <v>33588.597184489088</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181484.54471592366</v>
      </c>
      <c r="L40" s="275"/>
      <c r="M40" s="276">
        <v>15</v>
      </c>
      <c r="N40" s="271">
        <f>K40/M40</f>
        <v>12098.969647728245</v>
      </c>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35.956020301200674</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96235.535018210838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565</v>
      </c>
      <c r="B49" s="43" t="str">
        <f>VLOOKUP(A49,MATERIALES!A4:D373,3,FALSE)</f>
        <v>Mezcla densa en Caliente MDC-25</v>
      </c>
      <c r="C49" s="280"/>
      <c r="D49" s="280"/>
      <c r="E49" s="280"/>
      <c r="F49" s="280"/>
      <c r="G49" s="280"/>
      <c r="H49" s="280"/>
      <c r="I49" s="267"/>
      <c r="J49" s="223" t="str">
        <f>VLOOKUP(A49,MATERIALES!A5:D641,2,FALSE)</f>
        <v>m3</v>
      </c>
      <c r="K49" s="281">
        <v>0.153</v>
      </c>
      <c r="L49" s="266"/>
      <c r="M49" s="401">
        <f>VLOOKUP(A49,MATERIALES!A5:D396,4,FALSE)</f>
        <v>475319.26891051733</v>
      </c>
      <c r="N49" s="271">
        <f>K49*M49</f>
        <v>72723.848143309151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72723.848143309151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1364</v>
      </c>
      <c r="B59" s="46" t="str">
        <f>VLOOKUP(A59,TRANSPORTE!A5:D117,3,FALSE)</f>
        <v>Transporte de Mezcla densa en Caliente MDC-25</v>
      </c>
      <c r="C59" s="316"/>
      <c r="D59" s="316"/>
      <c r="E59" s="316"/>
      <c r="F59" s="316"/>
      <c r="G59" s="316"/>
      <c r="H59" s="310" t="s">
        <v>1468</v>
      </c>
      <c r="I59" s="412">
        <v>0.153</v>
      </c>
      <c r="J59" s="285">
        <v>1</v>
      </c>
      <c r="K59" s="412">
        <f>I59*J59</f>
        <v>0.153</v>
      </c>
      <c r="L59" s="827">
        <f>VLOOKUP(A59,TRANSPORTE!A5:D117,4,FALSE)</f>
        <v>1802.8023797317558</v>
      </c>
      <c r="M59" s="828"/>
      <c r="N59" s="286">
        <f>K59*L59</f>
        <v>275.82876409895863</v>
      </c>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275.82876409895863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172830.81395573902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34566.162791147806</v>
      </c>
      <c r="M83" s="858"/>
      <c r="N83" s="51"/>
    </row>
    <row r="84" spans="1:14">
      <c r="B84" s="89" t="s">
        <v>973</v>
      </c>
      <c r="C84" s="90"/>
      <c r="D84" s="90"/>
      <c r="E84" s="90"/>
      <c r="F84" s="90"/>
      <c r="G84" s="90"/>
      <c r="H84" s="90"/>
      <c r="I84" s="87"/>
      <c r="J84" s="88"/>
      <c r="K84" s="303">
        <v>0.05</v>
      </c>
      <c r="L84" s="857">
        <f>N78*K84</f>
        <v>8641.5406977869516</v>
      </c>
      <c r="M84" s="858"/>
      <c r="N84" s="51"/>
    </row>
    <row r="85" spans="1:14" ht="15.75" thickBot="1">
      <c r="B85" s="91" t="s">
        <v>974</v>
      </c>
      <c r="C85" s="92"/>
      <c r="D85" s="92"/>
      <c r="E85" s="92"/>
      <c r="F85" s="92"/>
      <c r="G85" s="92"/>
      <c r="H85" s="92"/>
      <c r="I85" s="93"/>
      <c r="J85" s="94"/>
      <c r="K85" s="304">
        <v>0.05</v>
      </c>
      <c r="L85" s="859">
        <f>N78*K85</f>
        <v>8641.5406977869516</v>
      </c>
      <c r="M85" s="860"/>
      <c r="N85" s="51"/>
    </row>
    <row r="86" spans="1:14" ht="15.75" thickBot="1">
      <c r="B86" s="823" t="s">
        <v>953</v>
      </c>
      <c r="C86" s="824"/>
      <c r="D86" s="824"/>
      <c r="E86" s="824"/>
      <c r="F86" s="824"/>
      <c r="G86" s="824"/>
      <c r="H86" s="824"/>
      <c r="I86" s="824"/>
      <c r="J86" s="824"/>
      <c r="K86" s="824"/>
      <c r="L86" s="824"/>
      <c r="M86" s="825"/>
      <c r="N86" s="52">
        <f>L83+L84+L85</f>
        <v>51849.244186721706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224680.05814246074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1601</v>
      </c>
      <c r="C31" s="81" t="s">
        <v>2084</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270">
        <v>15</v>
      </c>
      <c r="N36" s="271">
        <f>K36/M36</f>
        <v>16131.908596817553</v>
      </c>
    </row>
    <row r="37" spans="1:14">
      <c r="A37" s="113" t="s">
        <v>154</v>
      </c>
      <c r="B37" s="836" t="str">
        <f>VLOOKUP(A37,EQUIPOS!A7:D154,3,FALSE)</f>
        <v>Carrotanque Irrigador de asfalto, 1000 GALONES DE CAPACIDAD</v>
      </c>
      <c r="C37" s="837"/>
      <c r="D37" s="837"/>
      <c r="E37" s="837"/>
      <c r="F37" s="837"/>
      <c r="G37" s="837"/>
      <c r="H37" s="838"/>
      <c r="I37" s="266"/>
      <c r="J37" s="267"/>
      <c r="K37" s="268">
        <f>VLOOKUP(A37,EQUIPOS!A7:D164,4,FALSE)</f>
        <v>286500.8630739561</v>
      </c>
      <c r="L37" s="269"/>
      <c r="M37" s="270">
        <v>15</v>
      </c>
      <c r="N37" s="271">
        <f>K37/M37</f>
        <v>19100.05753826374</v>
      </c>
    </row>
    <row r="38" spans="1:14">
      <c r="A38" t="s">
        <v>269</v>
      </c>
      <c r="B38" s="836" t="str">
        <f>VLOOKUP(A38,EQUIPOS!A8:D154,3,FALSE)</f>
        <v>Motoniveladora  potencia 215 HP, ancho de cuchilla 4,27 m, peso 18 ton.</v>
      </c>
      <c r="C38" s="837"/>
      <c r="D38" s="837"/>
      <c r="E38" s="837"/>
      <c r="F38" s="837"/>
      <c r="G38" s="837"/>
      <c r="H38" s="838"/>
      <c r="I38" s="266"/>
      <c r="J38" s="267"/>
      <c r="K38" s="268">
        <f>VLOOKUP(A38,EQUIPOS!A8:D165,4,FALSE)</f>
        <v>229200.69045916491</v>
      </c>
      <c r="L38" s="269"/>
      <c r="M38" s="270">
        <v>15</v>
      </c>
      <c r="N38" s="271">
        <f>K38/M38</f>
        <v>15280.046030610994</v>
      </c>
    </row>
    <row r="39" spans="1:14">
      <c r="A39" t="s">
        <v>299</v>
      </c>
      <c r="B39" s="836" t="str">
        <f>VLOOKUP(A39,EQUIPOS!A9:D154,3,FALSE)</f>
        <v xml:space="preserve">Recicladora, potencia 430HP </v>
      </c>
      <c r="C39" s="837"/>
      <c r="D39" s="837"/>
      <c r="E39" s="837"/>
      <c r="F39" s="837"/>
      <c r="G39" s="837"/>
      <c r="H39" s="838"/>
      <c r="I39" s="839"/>
      <c r="J39" s="820"/>
      <c r="K39" s="268">
        <f>VLOOKUP(A39,EQUIPOS!A9:D166,4,FALSE)</f>
        <v>503828.95776733628</v>
      </c>
      <c r="L39" s="840">
        <v>15</v>
      </c>
      <c r="M39" s="841"/>
      <c r="N39" s="271">
        <f>K39/L39</f>
        <v>33588.597184489088</v>
      </c>
    </row>
    <row r="40" spans="1:14">
      <c r="A40" t="s">
        <v>365</v>
      </c>
      <c r="B40" s="836" t="str">
        <f>VLOOKUP(A40,EQUIPOS!A10:D154,3,FALSE)</f>
        <v xml:space="preserve">Vibrocompatador, potencia 153 HP, peso 10 Ton. </v>
      </c>
      <c r="C40" s="837"/>
      <c r="D40" s="837"/>
      <c r="E40" s="837"/>
      <c r="F40" s="837"/>
      <c r="G40" s="837"/>
      <c r="H40" s="838"/>
      <c r="I40" s="36"/>
      <c r="J40" s="37"/>
      <c r="K40" s="268">
        <f>VLOOKUP(A40,EQUIPOS!A10:D167,4,FALSE)</f>
        <v>181484.54471592366</v>
      </c>
      <c r="L40" s="275"/>
      <c r="M40" s="276">
        <v>15</v>
      </c>
      <c r="N40" s="271">
        <f>K40/M40</f>
        <v>12098.969647728245</v>
      </c>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35.956020301200674</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96235.535018210838</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563</v>
      </c>
      <c r="B49" s="43" t="str">
        <f>VLOOKUP(A49,MATERIALES!A4:D373,3,FALSE)</f>
        <v>Mezcla densa en Caliente MDC-19</v>
      </c>
      <c r="C49" s="280"/>
      <c r="D49" s="280"/>
      <c r="E49" s="280"/>
      <c r="F49" s="280"/>
      <c r="G49" s="280"/>
      <c r="H49" s="280"/>
      <c r="I49" s="267"/>
      <c r="J49" s="223" t="str">
        <f>VLOOKUP(A49,MATERIALES!A5:D641,2,FALSE)</f>
        <v>m3</v>
      </c>
      <c r="K49" s="281">
        <v>0.153</v>
      </c>
      <c r="L49" s="266"/>
      <c r="M49" s="401">
        <f>VLOOKUP(A49,MATERIALES!A5:D396,4,FALSE)</f>
        <v>425883.95006387291</v>
      </c>
      <c r="N49" s="271">
        <f>K49*M49</f>
        <v>65160.244359772551</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65160.244359772551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1362</v>
      </c>
      <c r="B59" s="46" t="str">
        <f>VLOOKUP(A59,TRANSPORTE!A5:D117,3,FALSE)</f>
        <v>Transporte de Mezcla Densa en Caliente MDC-19</v>
      </c>
      <c r="C59" s="316"/>
      <c r="D59" s="316"/>
      <c r="E59" s="316"/>
      <c r="F59" s="316"/>
      <c r="G59" s="316"/>
      <c r="H59" s="310" t="s">
        <v>1468</v>
      </c>
      <c r="I59" s="412">
        <v>0.153</v>
      </c>
      <c r="J59" s="285">
        <v>1</v>
      </c>
      <c r="K59" s="412">
        <f>I59*J59</f>
        <v>0.153</v>
      </c>
      <c r="L59" s="827">
        <f>VLOOKUP(A59,TRANSPORTE!A5:D117,4,FALSE)</f>
        <v>1802.8023797317558</v>
      </c>
      <c r="M59" s="828"/>
      <c r="N59" s="286">
        <f>K59*L59</f>
        <v>275.82876409895863</v>
      </c>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275.82876409895863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120</v>
      </c>
      <c r="N70" s="394">
        <f>K70/M70</f>
        <v>2706.55</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120</v>
      </c>
      <c r="N71" s="394">
        <f>K71/M71</f>
        <v>889.05203012006655</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3595.602030120067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165267.21017220241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33053.442034440486</v>
      </c>
      <c r="M83" s="858"/>
      <c r="N83" s="51"/>
    </row>
    <row r="84" spans="1:14">
      <c r="B84" s="89" t="s">
        <v>973</v>
      </c>
      <c r="C84" s="90"/>
      <c r="D84" s="90"/>
      <c r="E84" s="90"/>
      <c r="F84" s="90"/>
      <c r="G84" s="90"/>
      <c r="H84" s="90"/>
      <c r="I84" s="87"/>
      <c r="J84" s="88"/>
      <c r="K84" s="303">
        <v>0.05</v>
      </c>
      <c r="L84" s="857">
        <f>N78*K84</f>
        <v>8263.3605086101215</v>
      </c>
      <c r="M84" s="858"/>
      <c r="N84" s="51"/>
    </row>
    <row r="85" spans="1:14" ht="15.75" thickBot="1">
      <c r="B85" s="91" t="s">
        <v>974</v>
      </c>
      <c r="C85" s="92"/>
      <c r="D85" s="92"/>
      <c r="E85" s="92"/>
      <c r="F85" s="92"/>
      <c r="G85" s="92"/>
      <c r="H85" s="92"/>
      <c r="I85" s="93"/>
      <c r="J85" s="94"/>
      <c r="K85" s="304">
        <v>0.05</v>
      </c>
      <c r="L85" s="859">
        <f>N78*K85</f>
        <v>8263.3605086101215</v>
      </c>
      <c r="M85" s="860"/>
      <c r="N85" s="51"/>
    </row>
    <row r="86" spans="1:14" ht="15.75" thickBot="1">
      <c r="B86" s="823" t="s">
        <v>953</v>
      </c>
      <c r="C86" s="824"/>
      <c r="D86" s="824"/>
      <c r="E86" s="824"/>
      <c r="F86" s="824"/>
      <c r="G86" s="824"/>
      <c r="H86" s="824"/>
      <c r="I86" s="824"/>
      <c r="J86" s="824"/>
      <c r="K86" s="824"/>
      <c r="L86" s="824"/>
      <c r="M86" s="825"/>
      <c r="N86" s="52">
        <f>L83+L84+L85</f>
        <v>49580.163051660733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214847.37322386313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1088</v>
      </c>
      <c r="C31" s="81" t="s">
        <v>2085</v>
      </c>
      <c r="D31" s="82"/>
      <c r="E31" s="82"/>
      <c r="F31" s="82"/>
      <c r="G31" s="82"/>
      <c r="H31" s="82"/>
      <c r="I31" s="82"/>
      <c r="J31" s="83"/>
      <c r="K31" s="307"/>
      <c r="L31" s="305" t="s">
        <v>233</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t="s">
        <v>952</v>
      </c>
      <c r="C42" s="844"/>
      <c r="D42" s="844"/>
      <c r="E42" s="38"/>
      <c r="F42" s="39"/>
      <c r="G42" s="39"/>
      <c r="H42" s="40"/>
      <c r="I42" s="36"/>
      <c r="J42" s="37"/>
      <c r="K42" s="278"/>
      <c r="L42" s="275"/>
      <c r="M42" s="400">
        <v>0.01</v>
      </c>
      <c r="N42" s="343">
        <f>N76*M42</f>
        <v>4.3147224361440797</v>
      </c>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f>SUM(N36:N43)</f>
        <v>4.3147224361440797</v>
      </c>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887</v>
      </c>
      <c r="B49" s="43" t="str">
        <f>VLOOKUP(A49,MATERIALES!A4:D373,3,FALSE)</f>
        <v>Geotextil Nt Repav 450 O Similar (Proveedores Pavco, Lafayet, Geomatrix, Tensar, Omnes U Otros)</v>
      </c>
      <c r="C49" s="280"/>
      <c r="D49" s="280"/>
      <c r="E49" s="280"/>
      <c r="F49" s="280"/>
      <c r="G49" s="280"/>
      <c r="H49" s="280"/>
      <c r="I49" s="267"/>
      <c r="J49" s="223" t="str">
        <f>VLOOKUP(A49,MATERIALES!A5:D641,2,FALSE)</f>
        <v>m2</v>
      </c>
      <c r="K49" s="281">
        <v>1.0549999999999999</v>
      </c>
      <c r="L49" s="266"/>
      <c r="M49" s="401">
        <f>VLOOKUP(A49,MATERIALES!A5:D396,4,FALSE)</f>
        <v>2692.7439438375814</v>
      </c>
      <c r="N49" s="271">
        <f>K49*M49</f>
        <v>2840.844860748648</v>
      </c>
    </row>
    <row r="50" spans="1:14">
      <c r="A50" s="115"/>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2840.844860748648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t="s">
        <v>15</v>
      </c>
      <c r="B70" s="49" t="str">
        <f>VLOOKUP(A70,'MANO DE OBRA'!A8:D68,3,FALSE)</f>
        <v>Obrero (6)</v>
      </c>
      <c r="C70" s="47"/>
      <c r="D70" s="47"/>
      <c r="E70" s="47"/>
      <c r="F70" s="47"/>
      <c r="G70" s="47"/>
      <c r="H70" s="47"/>
      <c r="I70" s="291">
        <f>K70/J70*100</f>
        <v>175560</v>
      </c>
      <c r="J70" s="292">
        <v>185</v>
      </c>
      <c r="K70" s="293">
        <f>VLOOKUP(A70,'MANO DE OBRA'!A8:D99,4,FALSE)</f>
        <v>324786</v>
      </c>
      <c r="L70" s="50"/>
      <c r="M70" s="294">
        <v>1000</v>
      </c>
      <c r="N70" s="394">
        <f>K70/M70</f>
        <v>324.786</v>
      </c>
      <c r="O70" s="106"/>
    </row>
    <row r="71" spans="1:15">
      <c r="A71"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298">
        <v>1000</v>
      </c>
      <c r="N71" s="394">
        <f>K71/M71</f>
        <v>106.68624361440799</v>
      </c>
    </row>
    <row r="72" spans="1:15">
      <c r="B72" s="49"/>
      <c r="C72" s="47"/>
      <c r="D72" s="47"/>
      <c r="E72" s="47"/>
      <c r="F72" s="47"/>
      <c r="G72" s="47"/>
      <c r="H72" s="47"/>
      <c r="I72" s="291"/>
      <c r="J72" s="292"/>
      <c r="K72" s="293"/>
      <c r="L72" s="50"/>
      <c r="M72" s="299"/>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431.472243614408</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N44+N54+N65+N76</f>
        <v>3276.6318267992001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655.32636535984011</v>
      </c>
      <c r="M83" s="858"/>
      <c r="N83" s="51"/>
    </row>
    <row r="84" spans="1:14">
      <c r="B84" s="89" t="s">
        <v>973</v>
      </c>
      <c r="C84" s="90"/>
      <c r="D84" s="90"/>
      <c r="E84" s="90"/>
      <c r="F84" s="90"/>
      <c r="G84" s="90"/>
      <c r="H84" s="90"/>
      <c r="I84" s="87"/>
      <c r="J84" s="88"/>
      <c r="K84" s="303">
        <v>0.05</v>
      </c>
      <c r="L84" s="857">
        <f>N78*K84</f>
        <v>163.83159133996003</v>
      </c>
      <c r="M84" s="858"/>
      <c r="N84" s="51"/>
    </row>
    <row r="85" spans="1:14" ht="15.75" thickBot="1">
      <c r="B85" s="91" t="s">
        <v>974</v>
      </c>
      <c r="C85" s="92"/>
      <c r="D85" s="92"/>
      <c r="E85" s="92"/>
      <c r="F85" s="92"/>
      <c r="G85" s="92"/>
      <c r="H85" s="92"/>
      <c r="I85" s="93"/>
      <c r="J85" s="94"/>
      <c r="K85" s="304">
        <v>0.05</v>
      </c>
      <c r="L85" s="859">
        <f>N78*K85</f>
        <v>163.83159133996003</v>
      </c>
      <c r="M85" s="860"/>
      <c r="N85" s="51"/>
    </row>
    <row r="86" spans="1:14" ht="15.75" thickBot="1">
      <c r="B86" s="823" t="s">
        <v>953</v>
      </c>
      <c r="C86" s="824"/>
      <c r="D86" s="824"/>
      <c r="E86" s="824"/>
      <c r="F86" s="824"/>
      <c r="G86" s="824"/>
      <c r="H86" s="824"/>
      <c r="I86" s="824"/>
      <c r="J86" s="824"/>
      <c r="K86" s="824"/>
      <c r="L86" s="824"/>
      <c r="M86" s="825"/>
      <c r="N86" s="52">
        <f>L83+L84+L85</f>
        <v>982.98954803976017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4259.62137483896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0"/>
      <c r="K118" s="800"/>
      <c r="L118" s="800"/>
      <c r="M118" s="800"/>
      <c r="N118" s="801"/>
    </row>
    <row r="119" spans="2:14" ht="15.75" thickBot="1">
      <c r="B119" s="260" t="s">
        <v>2221</v>
      </c>
      <c r="C119" s="392"/>
      <c r="D119" s="392"/>
      <c r="E119" s="57"/>
      <c r="F119" s="57"/>
      <c r="G119" s="57"/>
      <c r="H119" s="57"/>
      <c r="I119" s="57"/>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1089</v>
      </c>
      <c r="C31" s="217" t="s">
        <v>2086</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164</v>
      </c>
      <c r="B36" s="836" t="str">
        <f>VLOOKUP(A36,EQUIPOS!A6:D154,3,FALSE)</f>
        <v>Compactador manual de rodillo</v>
      </c>
      <c r="C36" s="837"/>
      <c r="D36" s="837"/>
      <c r="E36" s="837"/>
      <c r="F36" s="837"/>
      <c r="G36" s="837"/>
      <c r="H36" s="838"/>
      <c r="I36" s="266"/>
      <c r="J36" s="267"/>
      <c r="K36" s="268">
        <f>VLOOKUP(A36,EQUIPOS!A6:D163,4,FALSE)</f>
        <v>60495.230239791985</v>
      </c>
      <c r="L36" s="269"/>
      <c r="M36" s="270">
        <v>2</v>
      </c>
      <c r="N36" s="271">
        <f>K36/M36</f>
        <v>30247.615119895992</v>
      </c>
    </row>
    <row r="37" spans="1:14">
      <c r="A37" s="113" t="s">
        <v>180</v>
      </c>
      <c r="B37" s="836" t="str">
        <f>VLOOKUP(A37,EQUIPOS!A7:D154,3,FALSE)</f>
        <v>Compresor 120 HP, con martillo.</v>
      </c>
      <c r="C37" s="837"/>
      <c r="D37" s="837"/>
      <c r="E37" s="837"/>
      <c r="F37" s="837"/>
      <c r="G37" s="837"/>
      <c r="H37" s="838"/>
      <c r="I37" s="266"/>
      <c r="J37" s="267"/>
      <c r="K37" s="268">
        <f>VLOOKUP(A37,EQUIPOS!A7:D164,4,FALSE)</f>
        <v>217780.76605703699</v>
      </c>
      <c r="L37" s="269"/>
      <c r="M37" s="270">
        <v>4</v>
      </c>
      <c r="N37" s="271">
        <f>K37/M37</f>
        <v>54445.191514259248</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6"/>
      <c r="J38" s="267"/>
      <c r="K38" s="268">
        <f>VLOOKUP(A38,EQUIPOS!A8:D165,4,FALSE)</f>
        <v>72593.588685679017</v>
      </c>
      <c r="L38" s="269"/>
      <c r="M38" s="270">
        <v>10</v>
      </c>
      <c r="N38" s="271">
        <f>K38/M38</f>
        <v>7259.3588685679015</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66"/>
      <c r="J39" s="267"/>
      <c r="K39" s="268">
        <f>VLOOKUP(A39,EQUIPOS!A9:D166,4,FALSE)</f>
        <v>241938.518831433</v>
      </c>
      <c r="L39" s="269"/>
      <c r="M39" s="270">
        <v>10</v>
      </c>
      <c r="N39" s="271">
        <f>K39/M39</f>
        <v>24193.851883143299</v>
      </c>
    </row>
    <row r="40" spans="1:14">
      <c r="A40" t="s">
        <v>129</v>
      </c>
      <c r="B40" s="836" t="str">
        <f>VLOOKUP(A40,EQUIPOS!A10:D154,3,FALSE)</f>
        <v xml:space="preserve">Buldozer, Potencia al volante de 140 HP, motor de 2200 RPM, longitud de hoja 4,80m. </v>
      </c>
      <c r="C40" s="837"/>
      <c r="D40" s="837"/>
      <c r="E40" s="837"/>
      <c r="F40" s="837"/>
      <c r="G40" s="837"/>
      <c r="H40" s="838"/>
      <c r="I40" s="266"/>
      <c r="J40" s="267"/>
      <c r="K40" s="268">
        <f>VLOOKUP(A40,EQUIPOS!A10:D167,4,FALSE)</f>
        <v>315150.9493813517</v>
      </c>
      <c r="L40" s="269"/>
      <c r="M40" s="270">
        <v>100</v>
      </c>
      <c r="N40" s="271">
        <f>K40/M40</f>
        <v>3151.5094938135171</v>
      </c>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N80*M46</f>
        <v>1348.350761295025</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120645.87764097498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442</v>
      </c>
      <c r="B53" s="43" t="str">
        <f>VLOOKUP(A53,MATERIALES!A5:D373,3,FALSE)</f>
        <v>Derechos de explotación y/o disposición de materiales</v>
      </c>
      <c r="C53" s="280"/>
      <c r="D53" s="280"/>
      <c r="E53" s="280"/>
      <c r="F53" s="280"/>
      <c r="G53" s="280"/>
      <c r="H53" s="280"/>
      <c r="I53" s="267"/>
      <c r="J53" s="223" t="str">
        <f>VLOOKUP(A53,MATERIALES!A7:D645,2,FALSE)</f>
        <v>m3</v>
      </c>
      <c r="K53" s="281">
        <v>1</v>
      </c>
      <c r="L53" s="266"/>
      <c r="M53" s="401">
        <f>VLOOKUP(A53,MATERIALES!A5:D396,4,FALSE)</f>
        <v>5022.3825079664839</v>
      </c>
      <c r="N53" s="271">
        <f>K53*M53</f>
        <v>5022.3825079664839</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5022.3825079664839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1256</v>
      </c>
      <c r="B63" s="46" t="str">
        <f>VLOOKUP(A63,TRANSPORTE!A5:D117,3,FALSE)</f>
        <v>Transporte de material de excavación</v>
      </c>
      <c r="C63" s="316"/>
      <c r="D63" s="316"/>
      <c r="E63" s="316"/>
      <c r="F63" s="316"/>
      <c r="G63" s="316"/>
      <c r="H63" s="310" t="s">
        <v>1468</v>
      </c>
      <c r="I63" s="278">
        <v>1.3</v>
      </c>
      <c r="J63" s="285">
        <v>1</v>
      </c>
      <c r="K63" s="278">
        <f>I63*J63</f>
        <v>1.3</v>
      </c>
      <c r="L63" s="827">
        <f>VLOOKUP(A63,TRANSPORTE!A5:D117,4,FALSE)</f>
        <v>1802.8023797317558</v>
      </c>
      <c r="M63" s="828"/>
      <c r="N63" s="286">
        <f>K63*L63</f>
        <v>2343.6430936512825</v>
      </c>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f>N63+N64+N65+N66+N67</f>
        <v>2343.6430936512825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32</v>
      </c>
      <c r="N74" s="394">
        <f>K74/M74</f>
        <v>10149.5625</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32</v>
      </c>
      <c r="N75" s="394">
        <f>K75/M75</f>
        <v>3333.9451129502495</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127"/>
    </row>
    <row r="80" spans="1:15" ht="15.75" thickBot="1">
      <c r="B80" s="829" t="s">
        <v>953</v>
      </c>
      <c r="C80" s="830"/>
      <c r="D80" s="830"/>
      <c r="E80" s="830"/>
      <c r="F80" s="830"/>
      <c r="G80" s="830"/>
      <c r="H80" s="830"/>
      <c r="I80" s="830"/>
      <c r="J80" s="830"/>
      <c r="K80" s="830"/>
      <c r="L80" s="830"/>
      <c r="M80" s="831"/>
      <c r="N80" s="459">
        <f>SUM(N74:N79)</f>
        <v>13483.507612950249</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141495.41085554298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28299.082171108599</v>
      </c>
      <c r="M87" s="858"/>
      <c r="N87" s="51"/>
    </row>
    <row r="88" spans="1:14">
      <c r="B88" s="89" t="s">
        <v>973</v>
      </c>
      <c r="C88" s="90"/>
      <c r="D88" s="90"/>
      <c r="E88" s="90"/>
      <c r="F88" s="90"/>
      <c r="G88" s="90"/>
      <c r="H88" s="90"/>
      <c r="I88" s="87"/>
      <c r="J88" s="88"/>
      <c r="K88" s="303">
        <v>0.05</v>
      </c>
      <c r="L88" s="857">
        <f>N82*K88</f>
        <v>7074.7705427771498</v>
      </c>
      <c r="M88" s="858"/>
      <c r="N88" s="51"/>
    </row>
    <row r="89" spans="1:14" ht="15.75" thickBot="1">
      <c r="B89" s="91" t="s">
        <v>974</v>
      </c>
      <c r="C89" s="92"/>
      <c r="D89" s="92"/>
      <c r="E89" s="92"/>
      <c r="F89" s="92"/>
      <c r="G89" s="92"/>
      <c r="H89" s="92"/>
      <c r="I89" s="93"/>
      <c r="J89" s="94"/>
      <c r="K89" s="304">
        <v>0.05</v>
      </c>
      <c r="L89" s="859">
        <f>N82*K89</f>
        <v>7074.7705427771498</v>
      </c>
      <c r="M89" s="860"/>
      <c r="N89" s="51"/>
    </row>
    <row r="90" spans="1:14" ht="15.75" thickBot="1">
      <c r="B90" s="823" t="s">
        <v>953</v>
      </c>
      <c r="C90" s="824"/>
      <c r="D90" s="824"/>
      <c r="E90" s="824"/>
      <c r="F90" s="824"/>
      <c r="G90" s="824"/>
      <c r="H90" s="824"/>
      <c r="I90" s="824"/>
      <c r="J90" s="824"/>
      <c r="K90" s="824"/>
      <c r="L90" s="824"/>
      <c r="M90" s="825"/>
      <c r="N90" s="52">
        <f>L87+L88+L89</f>
        <v>42448.623256662897</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183944.03411220587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1602</v>
      </c>
      <c r="C31" s="81" t="s">
        <v>2087</v>
      </c>
      <c r="D31" s="82"/>
      <c r="E31" s="82"/>
      <c r="F31" s="82"/>
      <c r="G31" s="82"/>
      <c r="H31" s="82"/>
      <c r="I31" s="82"/>
      <c r="J31" s="83"/>
      <c r="K31" s="307"/>
      <c r="L31" s="305" t="s">
        <v>387</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270">
        <v>2</v>
      </c>
      <c r="N36" s="271">
        <f>K36/M36</f>
        <v>8702.1290186014703</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266"/>
      <c r="J37" s="267"/>
      <c r="K37" s="268">
        <f>VLOOKUP(A37,EQUIPOS!A7:D164,4,FALSE)</f>
        <v>241938.518831433</v>
      </c>
      <c r="L37" s="269"/>
      <c r="M37" s="270">
        <v>10</v>
      </c>
      <c r="N37" s="271">
        <f>K37/M37</f>
        <v>24193.851883143299</v>
      </c>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266"/>
      <c r="J39" s="267"/>
      <c r="K39" s="268"/>
      <c r="L39" s="269"/>
      <c r="M39" s="270"/>
      <c r="N39" s="271"/>
    </row>
    <row r="40" spans="1:14">
      <c r="B40" s="836"/>
      <c r="C40" s="837"/>
      <c r="D40" s="837"/>
      <c r="E40" s="837"/>
      <c r="F40" s="837"/>
      <c r="G40" s="837"/>
      <c r="H40" s="838"/>
      <c r="I40" s="266"/>
      <c r="J40" s="267"/>
      <c r="K40" s="268"/>
      <c r="L40" s="269"/>
      <c r="M40" s="270"/>
      <c r="N40" s="271"/>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0.05</v>
      </c>
      <c r="N46" s="343">
        <f>N80*M46</f>
        <v>269.67015225900496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33165.651054003778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B53" s="43"/>
      <c r="C53" s="280"/>
      <c r="D53" s="280"/>
      <c r="E53" s="280"/>
      <c r="F53" s="280"/>
      <c r="G53" s="280"/>
      <c r="H53" s="280"/>
      <c r="I53" s="267"/>
      <c r="J53" s="223"/>
      <c r="K53" s="281"/>
      <c r="L53" s="266"/>
      <c r="M53" s="401"/>
      <c r="N53" s="271"/>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B63" s="46"/>
      <c r="C63" s="316"/>
      <c r="D63" s="316"/>
      <c r="E63" s="316"/>
      <c r="F63" s="316"/>
      <c r="G63" s="316"/>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15</v>
      </c>
      <c r="B74" s="49" t="str">
        <f>VLOOKUP(A74,'MANO DE OBRA'!A8:D68,3,FALSE)</f>
        <v>Obrero (6)</v>
      </c>
      <c r="C74" s="47"/>
      <c r="D74" s="47"/>
      <c r="E74" s="47"/>
      <c r="F74" s="47"/>
      <c r="G74" s="47"/>
      <c r="H74" s="47"/>
      <c r="I74" s="291">
        <f>K74/J74*100</f>
        <v>175560</v>
      </c>
      <c r="J74" s="292">
        <v>185</v>
      </c>
      <c r="K74" s="293">
        <f>VLOOKUP(A74,'MANO DE OBRA'!A8:D99,4,FALSE)</f>
        <v>324786</v>
      </c>
      <c r="L74" s="50"/>
      <c r="M74" s="294">
        <v>80</v>
      </c>
      <c r="N74" s="394">
        <f>K74/M74</f>
        <v>4059.8249999999998</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80</v>
      </c>
      <c r="N75" s="394">
        <f>K75/M75</f>
        <v>1333.5780451800997</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5393.4030451800991</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38559.054099183879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7711.8108198367763</v>
      </c>
      <c r="M87" s="858"/>
      <c r="N87" s="51"/>
    </row>
    <row r="88" spans="1:14">
      <c r="B88" s="89" t="s">
        <v>973</v>
      </c>
      <c r="C88" s="90"/>
      <c r="D88" s="90"/>
      <c r="E88" s="90"/>
      <c r="F88" s="90"/>
      <c r="G88" s="90"/>
      <c r="H88" s="90"/>
      <c r="I88" s="87"/>
      <c r="J88" s="88"/>
      <c r="K88" s="303">
        <v>0.05</v>
      </c>
      <c r="L88" s="857">
        <f>N82*K88</f>
        <v>1927.9527049591941</v>
      </c>
      <c r="M88" s="858"/>
      <c r="N88" s="51"/>
    </row>
    <row r="89" spans="1:14" ht="15.75" thickBot="1">
      <c r="B89" s="91" t="s">
        <v>974</v>
      </c>
      <c r="C89" s="92"/>
      <c r="D89" s="92"/>
      <c r="E89" s="92"/>
      <c r="F89" s="92"/>
      <c r="G89" s="92"/>
      <c r="H89" s="92"/>
      <c r="I89" s="93"/>
      <c r="J89" s="94"/>
      <c r="K89" s="304">
        <v>0.05</v>
      </c>
      <c r="L89" s="859">
        <f>N82*K89</f>
        <v>1927.9527049591941</v>
      </c>
      <c r="M89" s="860"/>
      <c r="N89" s="51"/>
    </row>
    <row r="90" spans="1:14" ht="15.75" thickBot="1">
      <c r="B90" s="823" t="s">
        <v>953</v>
      </c>
      <c r="C90" s="824"/>
      <c r="D90" s="824"/>
      <c r="E90" s="824"/>
      <c r="F90" s="824"/>
      <c r="G90" s="824"/>
      <c r="H90" s="824"/>
      <c r="I90" s="824"/>
      <c r="J90" s="824"/>
      <c r="K90" s="824"/>
      <c r="L90" s="824"/>
      <c r="M90" s="825"/>
      <c r="N90" s="52">
        <f>L87+L88+L89</f>
        <v>11567.716229755164</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50126.770328939041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1090</v>
      </c>
      <c r="C31" s="81" t="s">
        <v>2038</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6"/>
      <c r="J36" s="267"/>
      <c r="K36" s="268">
        <f>VLOOKUP(A36,EQUIPOS!A6:D163,4,FALSE)</f>
        <v>3445.3244220466572</v>
      </c>
      <c r="L36" s="269"/>
      <c r="M36" s="270">
        <v>60</v>
      </c>
      <c r="N36" s="271">
        <f>K36/M36</f>
        <v>57.422073700777624</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60</v>
      </c>
      <c r="N37" s="271">
        <f>K37/M37</f>
        <v>1814.8492671707443</v>
      </c>
    </row>
    <row r="38" spans="1:14">
      <c r="A38" t="s">
        <v>138</v>
      </c>
      <c r="B38" s="836" t="str">
        <f>VLOOKUP(A38,EQUIPOS!A8:D154,3,FALSE)</f>
        <v>Camioneta D-300</v>
      </c>
      <c r="C38" s="837"/>
      <c r="D38" s="837"/>
      <c r="E38" s="837"/>
      <c r="F38" s="837"/>
      <c r="G38" s="837"/>
      <c r="H38" s="838"/>
      <c r="I38" s="266"/>
      <c r="J38" s="267"/>
      <c r="K38" s="268">
        <f>VLOOKUP(A38,EQUIPOS!A8:D165,4,FALSE)</f>
        <v>60495.230239791985</v>
      </c>
      <c r="L38" s="269"/>
      <c r="M38" s="270">
        <v>60</v>
      </c>
      <c r="N38" s="271">
        <f>K38/M38</f>
        <v>1008.2538373298664</v>
      </c>
    </row>
    <row r="39" spans="1:14">
      <c r="B39" s="836"/>
      <c r="C39" s="837"/>
      <c r="D39" s="837"/>
      <c r="E39" s="837"/>
      <c r="F39" s="837"/>
      <c r="G39" s="837"/>
      <c r="H39" s="838"/>
      <c r="I39" s="266"/>
      <c r="J39" s="267"/>
      <c r="K39" s="268"/>
      <c r="L39" s="269"/>
      <c r="M39" s="270"/>
      <c r="N39" s="271"/>
    </row>
    <row r="40" spans="1:14">
      <c r="B40" s="836"/>
      <c r="C40" s="837"/>
      <c r="D40" s="837"/>
      <c r="E40" s="837"/>
      <c r="F40" s="837"/>
      <c r="G40" s="837"/>
      <c r="H40" s="838"/>
      <c r="I40" s="266"/>
      <c r="J40" s="267"/>
      <c r="K40" s="268"/>
      <c r="L40" s="269"/>
      <c r="M40" s="270"/>
      <c r="N40" s="271"/>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0.05</v>
      </c>
      <c r="N46" s="343">
        <f>N80*M46</f>
        <v>22.390442043167496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2902.9156202445561</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860</v>
      </c>
      <c r="B53" s="43" t="str">
        <f>VLOOKUP(A53,MATERIALES!A5:D373,3,FALSE)</f>
        <v>Emulsión CRR-2</v>
      </c>
      <c r="C53" s="280"/>
      <c r="D53" s="280"/>
      <c r="E53" s="280"/>
      <c r="F53" s="280"/>
      <c r="G53" s="280"/>
      <c r="H53" s="280"/>
      <c r="I53" s="267"/>
      <c r="J53" s="223" t="str">
        <f>VLOOKUP(A53,MATERIALES!A7:D645,2,FALSE)</f>
        <v>lt</v>
      </c>
      <c r="K53" s="281">
        <v>0.12</v>
      </c>
      <c r="L53" s="266"/>
      <c r="M53" s="401">
        <f>VLOOKUP(A53,MATERIALES!A5:D396,4,FALSE)</f>
        <v>6608.9998458080827</v>
      </c>
      <c r="N53" s="271">
        <f>K53*M53</f>
        <v>793.07998149696994</v>
      </c>
    </row>
    <row r="54" spans="1:14">
      <c r="A54" s="116"/>
      <c r="B54" s="43"/>
      <c r="C54" s="280"/>
      <c r="D54" s="280"/>
      <c r="E54" s="280"/>
      <c r="F54" s="280"/>
      <c r="G54" s="280"/>
      <c r="H54" s="280"/>
      <c r="I54" s="267"/>
      <c r="J54" s="223"/>
      <c r="K54" s="281"/>
      <c r="L54" s="266"/>
      <c r="M54" s="401"/>
      <c r="N54" s="271"/>
    </row>
    <row r="55" spans="1:14">
      <c r="B55" s="43"/>
      <c r="C55" s="280"/>
      <c r="D55" s="280"/>
      <c r="E55" s="280"/>
      <c r="F55" s="280"/>
      <c r="G55" s="280"/>
      <c r="H55" s="280"/>
      <c r="I55" s="267"/>
      <c r="J55" s="223"/>
      <c r="K55" s="281"/>
      <c r="L55" s="266"/>
      <c r="M55" s="282"/>
      <c r="N55" s="283"/>
    </row>
    <row r="56" spans="1:14">
      <c r="B56" s="43"/>
      <c r="C56" s="280"/>
      <c r="D56" s="280"/>
      <c r="E56" s="280"/>
      <c r="F56" s="280"/>
      <c r="G56" s="280"/>
      <c r="H56" s="280"/>
      <c r="I56" s="267"/>
      <c r="J56" s="223"/>
      <c r="K56" s="281"/>
      <c r="L56" s="266"/>
      <c r="M56" s="282"/>
      <c r="N56" s="283"/>
    </row>
    <row r="57" spans="1:14" ht="15.75" thickBot="1">
      <c r="B57" s="818"/>
      <c r="C57" s="819"/>
      <c r="D57" s="819"/>
      <c r="E57" s="819"/>
      <c r="F57" s="819"/>
      <c r="G57" s="819"/>
      <c r="H57" s="819"/>
      <c r="I57" s="820"/>
      <c r="J57" s="42"/>
      <c r="K57" s="44"/>
      <c r="L57" s="821"/>
      <c r="M57" s="822"/>
      <c r="N57" s="45"/>
    </row>
    <row r="58" spans="1:14" ht="15.75" thickBot="1">
      <c r="B58" s="823" t="s">
        <v>953</v>
      </c>
      <c r="C58" s="824"/>
      <c r="D58" s="824"/>
      <c r="E58" s="824"/>
      <c r="F58" s="824"/>
      <c r="G58" s="824"/>
      <c r="H58" s="824"/>
      <c r="I58" s="824"/>
      <c r="J58" s="824"/>
      <c r="K58" s="824"/>
      <c r="L58" s="824"/>
      <c r="M58" s="825"/>
      <c r="N58" s="393">
        <f>SUM(N53:N57)</f>
        <v>793.07998149696994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B63" s="46"/>
      <c r="C63" s="316"/>
      <c r="D63" s="316"/>
      <c r="E63" s="316"/>
      <c r="F63" s="316"/>
      <c r="G63" s="316"/>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c r="B66" s="46"/>
      <c r="C66" s="47"/>
      <c r="D66" s="47"/>
      <c r="E66" s="47"/>
      <c r="F66" s="47"/>
      <c r="G66" s="47"/>
      <c r="H66" s="287"/>
      <c r="I66" s="278"/>
      <c r="J66" s="278"/>
      <c r="K66" s="278"/>
      <c r="L66" s="288"/>
      <c r="M66" s="289"/>
      <c r="N66" s="290"/>
    </row>
    <row r="67" spans="1:15">
      <c r="B67" s="46"/>
      <c r="C67" s="47"/>
      <c r="D67" s="47"/>
      <c r="E67" s="47"/>
      <c r="F67" s="47"/>
      <c r="G67" s="47"/>
      <c r="H67" s="287"/>
      <c r="I67" s="278"/>
      <c r="J67" s="278"/>
      <c r="K67" s="278"/>
      <c r="L67" s="288"/>
      <c r="M67" s="289"/>
      <c r="N67" s="290"/>
    </row>
    <row r="68" spans="1:15" ht="15.75" thickBot="1">
      <c r="B68" s="446"/>
      <c r="C68" s="447"/>
      <c r="D68" s="447"/>
      <c r="E68" s="447"/>
      <c r="F68" s="447"/>
      <c r="G68" s="447"/>
      <c r="H68" s="48"/>
      <c r="I68" s="126"/>
      <c r="J68" s="126"/>
      <c r="K68" s="126"/>
      <c r="L68" s="812"/>
      <c r="M68" s="813"/>
      <c r="N68" s="127"/>
    </row>
    <row r="69" spans="1:15" ht="15.75" thickBot="1">
      <c r="B69" s="829" t="s">
        <v>953</v>
      </c>
      <c r="C69" s="830"/>
      <c r="D69" s="830"/>
      <c r="E69" s="830"/>
      <c r="F69" s="830"/>
      <c r="G69" s="830"/>
      <c r="H69" s="830"/>
      <c r="I69" s="830"/>
      <c r="J69" s="830"/>
      <c r="K69" s="830"/>
      <c r="L69" s="830"/>
      <c r="M69" s="831"/>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49" t="s">
        <v>963</v>
      </c>
      <c r="C73" s="850"/>
      <c r="D73" s="850"/>
      <c r="E73" s="850"/>
      <c r="F73" s="850"/>
      <c r="G73" s="850"/>
      <c r="H73" s="850"/>
      <c r="I73" s="73" t="s">
        <v>964</v>
      </c>
      <c r="J73" s="75" t="s">
        <v>1410</v>
      </c>
      <c r="K73" s="74" t="s">
        <v>966</v>
      </c>
      <c r="L73" s="851" t="s">
        <v>950</v>
      </c>
      <c r="M73" s="852"/>
      <c r="N73" s="98" t="s">
        <v>951</v>
      </c>
    </row>
    <row r="74" spans="1:15">
      <c r="A74" t="s">
        <v>7</v>
      </c>
      <c r="B74" s="49" t="str">
        <f>VLOOKUP(A74,'MANO DE OBRA'!A8:D68,3,FALSE)</f>
        <v>Obrero (2)</v>
      </c>
      <c r="C74" s="47"/>
      <c r="D74" s="47"/>
      <c r="E74" s="47"/>
      <c r="F74" s="47"/>
      <c r="G74" s="47"/>
      <c r="H74" s="47"/>
      <c r="I74" s="291">
        <f>K74/J74*100</f>
        <v>58520.000000000007</v>
      </c>
      <c r="J74" s="292">
        <v>185</v>
      </c>
      <c r="K74" s="293">
        <f>VLOOKUP(A74,'MANO DE OBRA'!A8:D99,4,FALSE)</f>
        <v>108262</v>
      </c>
      <c r="L74" s="50"/>
      <c r="M74" s="294">
        <v>480</v>
      </c>
      <c r="N74" s="394">
        <f>K74/M74</f>
        <v>225.54583333333332</v>
      </c>
      <c r="O74" s="106"/>
    </row>
    <row r="75" spans="1:15">
      <c r="A75" t="s">
        <v>30</v>
      </c>
      <c r="B75" s="49" t="str">
        <f>VLOOKUP(A75,'MANO DE OBRA'!A8:D69,3,FALSE)</f>
        <v>Oficial</v>
      </c>
      <c r="C75" s="47"/>
      <c r="D75" s="47"/>
      <c r="E75" s="47"/>
      <c r="F75" s="47"/>
      <c r="G75" s="47"/>
      <c r="H75" s="47"/>
      <c r="I75" s="291">
        <f>K75/J75*100</f>
        <v>57668.23979157189</v>
      </c>
      <c r="J75" s="292">
        <v>185</v>
      </c>
      <c r="K75" s="293">
        <f>VLOOKUP(A75,'MANO DE OBRA'!A8:D100,4,FALSE)</f>
        <v>106686.24361440798</v>
      </c>
      <c r="L75" s="50"/>
      <c r="M75" s="298">
        <v>480</v>
      </c>
      <c r="N75" s="394">
        <f>K75/M75</f>
        <v>222.26300753001664</v>
      </c>
    </row>
    <row r="76" spans="1:15">
      <c r="B76" s="49"/>
      <c r="C76" s="47"/>
      <c r="D76" s="47"/>
      <c r="E76" s="47"/>
      <c r="F76" s="47"/>
      <c r="G76" s="47"/>
      <c r="H76" s="47"/>
      <c r="I76" s="291"/>
      <c r="J76" s="292"/>
      <c r="K76" s="293"/>
      <c r="L76" s="50"/>
      <c r="M76" s="299"/>
      <c r="N76" s="394"/>
    </row>
    <row r="77" spans="1:15">
      <c r="B77" s="49"/>
      <c r="C77" s="47"/>
      <c r="D77" s="47"/>
      <c r="E77" s="47"/>
      <c r="F77" s="47"/>
      <c r="G77" s="47"/>
      <c r="H77" s="47"/>
      <c r="I77" s="278"/>
      <c r="J77" s="296"/>
      <c r="K77" s="297"/>
      <c r="L77" s="317"/>
      <c r="M77" s="299"/>
      <c r="N77" s="295"/>
    </row>
    <row r="78" spans="1:15">
      <c r="B78" s="49"/>
      <c r="C78" s="47"/>
      <c r="D78" s="47"/>
      <c r="E78" s="47"/>
      <c r="F78" s="47"/>
      <c r="G78" s="47"/>
      <c r="H78" s="47"/>
      <c r="I78" s="278"/>
      <c r="J78" s="296"/>
      <c r="K78" s="297"/>
      <c r="L78" s="317"/>
      <c r="M78" s="299"/>
      <c r="N78" s="295"/>
    </row>
    <row r="79" spans="1:15" ht="15.75" thickBot="1">
      <c r="B79" s="810"/>
      <c r="C79" s="811"/>
      <c r="D79" s="811"/>
      <c r="E79" s="811"/>
      <c r="F79" s="811"/>
      <c r="G79" s="811"/>
      <c r="H79" s="811"/>
      <c r="I79" s="126"/>
      <c r="J79" s="126"/>
      <c r="K79" s="126"/>
      <c r="L79" s="911"/>
      <c r="M79" s="911"/>
      <c r="N79" s="45"/>
    </row>
    <row r="80" spans="1:15" ht="15.75" thickBot="1">
      <c r="B80" s="829" t="s">
        <v>953</v>
      </c>
      <c r="C80" s="830"/>
      <c r="D80" s="830"/>
      <c r="E80" s="830"/>
      <c r="F80" s="830"/>
      <c r="G80" s="830"/>
      <c r="H80" s="830"/>
      <c r="I80" s="830"/>
      <c r="J80" s="830"/>
      <c r="K80" s="830"/>
      <c r="L80" s="830"/>
      <c r="M80" s="831"/>
      <c r="N80" s="300">
        <f>SUM(N74:N79)</f>
        <v>447.80884086334993</v>
      </c>
    </row>
    <row r="81" spans="1:14" ht="15.75" thickBot="1">
      <c r="B81" s="33"/>
      <c r="C81" s="34"/>
      <c r="D81" s="34"/>
      <c r="E81" s="34"/>
      <c r="F81" s="34"/>
      <c r="G81" s="34"/>
      <c r="H81" s="34"/>
      <c r="I81" s="34"/>
      <c r="J81" s="34"/>
      <c r="K81" s="34"/>
      <c r="L81" s="34"/>
      <c r="M81" s="34"/>
      <c r="N81" s="35"/>
    </row>
    <row r="82" spans="1:14" ht="15.75" thickBot="1">
      <c r="B82" s="823" t="s">
        <v>967</v>
      </c>
      <c r="C82" s="824"/>
      <c r="D82" s="824"/>
      <c r="E82" s="824"/>
      <c r="F82" s="824"/>
      <c r="G82" s="824"/>
      <c r="H82" s="824"/>
      <c r="I82" s="824"/>
      <c r="J82" s="824"/>
      <c r="K82" s="824"/>
      <c r="L82" s="824"/>
      <c r="M82" s="825"/>
      <c r="N82" s="99">
        <f>N48+N58+N69+N80</f>
        <v>4143.8044426048764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4" t="s">
        <v>969</v>
      </c>
      <c r="C86" s="815"/>
      <c r="D86" s="815"/>
      <c r="E86" s="815"/>
      <c r="F86" s="815"/>
      <c r="G86" s="815"/>
      <c r="H86" s="815"/>
      <c r="I86" s="313"/>
      <c r="J86" s="333"/>
      <c r="K86" s="301" t="s">
        <v>970</v>
      </c>
      <c r="L86" s="853" t="s">
        <v>971</v>
      </c>
      <c r="M86" s="854"/>
      <c r="N86" s="302"/>
    </row>
    <row r="87" spans="1:14">
      <c r="B87" s="855" t="s">
        <v>972</v>
      </c>
      <c r="C87" s="856"/>
      <c r="D87" s="856"/>
      <c r="E87" s="856"/>
      <c r="F87" s="856"/>
      <c r="G87" s="856"/>
      <c r="H87" s="856"/>
      <c r="I87" s="87"/>
      <c r="J87" s="88"/>
      <c r="K87" s="303">
        <v>0.2</v>
      </c>
      <c r="L87" s="857">
        <f>N82*K87</f>
        <v>828.7608885209753</v>
      </c>
      <c r="M87" s="858"/>
      <c r="N87" s="51"/>
    </row>
    <row r="88" spans="1:14">
      <c r="B88" s="89" t="s">
        <v>973</v>
      </c>
      <c r="C88" s="90"/>
      <c r="D88" s="90"/>
      <c r="E88" s="90"/>
      <c r="F88" s="90"/>
      <c r="G88" s="90"/>
      <c r="H88" s="90"/>
      <c r="I88" s="87"/>
      <c r="J88" s="88"/>
      <c r="K88" s="303">
        <v>0.05</v>
      </c>
      <c r="L88" s="857">
        <f>N82*K88</f>
        <v>207.19022213024382</v>
      </c>
      <c r="M88" s="858"/>
      <c r="N88" s="51"/>
    </row>
    <row r="89" spans="1:14" ht="15.75" thickBot="1">
      <c r="B89" s="91" t="s">
        <v>974</v>
      </c>
      <c r="C89" s="92"/>
      <c r="D89" s="92"/>
      <c r="E89" s="92"/>
      <c r="F89" s="92"/>
      <c r="G89" s="92"/>
      <c r="H89" s="92"/>
      <c r="I89" s="93"/>
      <c r="J89" s="94"/>
      <c r="K89" s="304">
        <v>0.05</v>
      </c>
      <c r="L89" s="859">
        <f>N82*K89</f>
        <v>207.19022213024382</v>
      </c>
      <c r="M89" s="860"/>
      <c r="N89" s="51"/>
    </row>
    <row r="90" spans="1:14" ht="15.75" thickBot="1">
      <c r="B90" s="823" t="s">
        <v>953</v>
      </c>
      <c r="C90" s="824"/>
      <c r="D90" s="824"/>
      <c r="E90" s="824"/>
      <c r="F90" s="824"/>
      <c r="G90" s="824"/>
      <c r="H90" s="824"/>
      <c r="I90" s="824"/>
      <c r="J90" s="824"/>
      <c r="K90" s="824"/>
      <c r="L90" s="824"/>
      <c r="M90" s="825"/>
      <c r="N90" s="52">
        <f>L87+L88+L89</f>
        <v>1243.141332781463</v>
      </c>
    </row>
    <row r="91" spans="1:14" ht="15.75" thickBot="1">
      <c r="B91" s="33"/>
      <c r="C91" s="34"/>
      <c r="D91" s="34"/>
      <c r="E91" s="34"/>
      <c r="F91" s="34"/>
      <c r="G91" s="34"/>
      <c r="H91" s="34"/>
      <c r="I91" s="34"/>
      <c r="J91" s="34"/>
      <c r="K91" s="34"/>
      <c r="L91" s="34"/>
      <c r="M91" s="34"/>
      <c r="N91" s="35"/>
    </row>
    <row r="92" spans="1:14" ht="15.75" thickBot="1">
      <c r="A92" t="s">
        <v>2016</v>
      </c>
      <c r="B92" s="823" t="s">
        <v>975</v>
      </c>
      <c r="C92" s="824"/>
      <c r="D92" s="824"/>
      <c r="E92" s="824"/>
      <c r="F92" s="824"/>
      <c r="G92" s="824"/>
      <c r="H92" s="824"/>
      <c r="I92" s="824"/>
      <c r="J92" s="824"/>
      <c r="K92" s="824"/>
      <c r="L92" s="824"/>
      <c r="M92" s="825"/>
      <c r="N92" s="187">
        <f>N82+N90</f>
        <v>5386.9457753863389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6" t="s">
        <v>2216</v>
      </c>
      <c r="C102" s="227"/>
      <c r="D102" s="227"/>
      <c r="E102" s="227"/>
      <c r="F102" s="227"/>
      <c r="G102" s="227"/>
      <c r="H102" s="227"/>
      <c r="I102" s="227"/>
      <c r="J102" s="227"/>
      <c r="K102" s="227"/>
      <c r="L102" s="227"/>
      <c r="M102" s="227"/>
      <c r="N102" s="228"/>
    </row>
    <row r="103" spans="2:14">
      <c r="B103" s="229"/>
      <c r="C103" s="230"/>
      <c r="D103" s="230"/>
      <c r="E103" s="230"/>
      <c r="F103" s="230"/>
      <c r="G103" s="230"/>
      <c r="H103" s="230"/>
      <c r="I103" s="230"/>
      <c r="J103" s="230"/>
      <c r="K103" s="230"/>
      <c r="L103" s="230"/>
      <c r="M103" s="230"/>
      <c r="N103" s="231"/>
    </row>
    <row r="104" spans="2:14">
      <c r="B104" s="229"/>
      <c r="C104" s="230"/>
      <c r="D104" s="230"/>
      <c r="E104" s="230"/>
      <c r="F104" s="230"/>
      <c r="G104" s="230"/>
      <c r="H104" s="230"/>
      <c r="I104" s="230"/>
      <c r="J104" s="230"/>
      <c r="K104" s="230"/>
      <c r="L104" s="230"/>
      <c r="M104" s="230"/>
      <c r="N104" s="231"/>
    </row>
    <row r="105" spans="2:14">
      <c r="B105" s="229"/>
      <c r="C105" s="230"/>
      <c r="D105" s="230"/>
      <c r="E105" s="230"/>
      <c r="F105" s="230"/>
      <c r="G105" s="230"/>
      <c r="H105" s="230"/>
      <c r="I105" s="230"/>
      <c r="J105" s="230"/>
      <c r="K105" s="230"/>
      <c r="L105" s="230"/>
      <c r="M105" s="230"/>
      <c r="N105" s="231"/>
    </row>
    <row r="106" spans="2:14" ht="15.75" thickBot="1">
      <c r="B106" s="232"/>
      <c r="C106" s="233"/>
      <c r="D106" s="233"/>
      <c r="E106" s="233"/>
      <c r="F106" s="233"/>
      <c r="G106" s="233"/>
      <c r="H106" s="233"/>
      <c r="I106" s="233"/>
      <c r="J106" s="233"/>
      <c r="K106" s="233"/>
      <c r="L106" s="233"/>
      <c r="M106" s="233"/>
      <c r="N106" s="234"/>
    </row>
    <row r="107" spans="2:14">
      <c r="B107" s="235"/>
      <c r="C107" s="236"/>
      <c r="D107" s="236"/>
      <c r="E107" s="236"/>
      <c r="F107" s="236"/>
      <c r="G107" s="236"/>
      <c r="H107" s="236"/>
      <c r="I107" s="236"/>
      <c r="J107" s="236"/>
      <c r="K107" s="236"/>
      <c r="L107" s="236"/>
      <c r="M107" s="236"/>
      <c r="N107" s="237"/>
    </row>
    <row r="108" spans="2:14">
      <c r="B108" s="221" t="s">
        <v>2217</v>
      </c>
      <c r="C108" s="31"/>
      <c r="D108" s="31"/>
      <c r="E108" s="31"/>
      <c r="F108" s="31"/>
      <c r="G108" s="31"/>
      <c r="H108" s="31"/>
      <c r="I108" s="31"/>
      <c r="J108" s="31"/>
      <c r="K108" s="31"/>
      <c r="L108" s="31"/>
      <c r="M108" s="31"/>
      <c r="N108" s="32"/>
    </row>
    <row r="109" spans="2:14" ht="15" customHeight="1">
      <c r="B109" s="861" t="s">
        <v>2218</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2219</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30"/>
      <c r="C113" s="331"/>
      <c r="D113" s="331"/>
      <c r="E113" s="331"/>
      <c r="F113" s="331"/>
      <c r="G113" s="331"/>
      <c r="H113" s="331"/>
      <c r="I113" s="331"/>
      <c r="J113" s="331"/>
      <c r="K113" s="331"/>
      <c r="L113" s="331"/>
      <c r="M113" s="331"/>
      <c r="N113" s="332"/>
    </row>
    <row r="114" spans="2:14">
      <c r="B114" s="330"/>
      <c r="C114" s="331"/>
      <c r="D114" s="331"/>
      <c r="E114" s="331"/>
      <c r="F114" s="331"/>
      <c r="G114" s="331"/>
      <c r="H114" s="331"/>
      <c r="I114" s="331"/>
      <c r="J114" s="331"/>
      <c r="K114" s="331"/>
      <c r="L114" s="331"/>
      <c r="M114" s="331"/>
      <c r="N114" s="332"/>
    </row>
    <row r="115" spans="2:14">
      <c r="B115" s="330"/>
      <c r="C115" s="331"/>
      <c r="D115" s="331"/>
      <c r="E115" s="331"/>
      <c r="F115" s="331"/>
      <c r="G115" s="331"/>
      <c r="H115" s="331"/>
      <c r="I115" s="331"/>
      <c r="J115" s="331"/>
      <c r="K115" s="331"/>
      <c r="L115" s="331"/>
      <c r="M115" s="331"/>
      <c r="N115" s="332"/>
    </row>
    <row r="116" spans="2:14">
      <c r="B116" s="221"/>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0"/>
      <c r="K122" s="800"/>
      <c r="L122" s="800"/>
      <c r="M122" s="800"/>
      <c r="N122" s="801"/>
    </row>
    <row r="123" spans="2:14" ht="15.75" thickBot="1">
      <c r="B123" s="260" t="s">
        <v>2221</v>
      </c>
      <c r="C123" s="392"/>
      <c r="D123" s="392"/>
      <c r="E123" s="57"/>
      <c r="F123" s="57"/>
      <c r="G123" s="57"/>
      <c r="H123" s="57"/>
      <c r="I123" s="57"/>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1091</v>
      </c>
      <c r="C31" s="81" t="s">
        <v>1605</v>
      </c>
      <c r="D31" s="82"/>
      <c r="E31" s="82"/>
      <c r="F31" s="82"/>
      <c r="G31" s="82"/>
      <c r="H31" s="82"/>
      <c r="I31" s="82"/>
      <c r="J31" s="83"/>
      <c r="K31" s="307"/>
      <c r="L31" s="305" t="s">
        <v>144</v>
      </c>
      <c r="M31" s="202"/>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1603</v>
      </c>
      <c r="B36" s="836" t="str">
        <f>VLOOKUP(A36,EQUIPOS!A6:D154,3,FALSE)</f>
        <v>Derretidora de asfalto (crafco o similar)</v>
      </c>
      <c r="C36" s="837"/>
      <c r="D36" s="837"/>
      <c r="E36" s="837"/>
      <c r="F36" s="837"/>
      <c r="G36" s="837"/>
      <c r="H36" s="838"/>
      <c r="I36" s="266"/>
      <c r="J36" s="267"/>
      <c r="K36" s="268">
        <f>VLOOKUP(A36,EQUIPOS!A6:D163,4,FALSE)</f>
        <v>3445.3244220466572</v>
      </c>
      <c r="L36" s="269"/>
      <c r="M36" s="270">
        <v>60</v>
      </c>
      <c r="N36" s="271">
        <f t="shared" ref="N36:N39" si="0">K36/M36</f>
        <v>57.422073700777624</v>
      </c>
    </row>
    <row r="37" spans="1:14">
      <c r="A37" s="113" t="s">
        <v>324</v>
      </c>
      <c r="B37" s="836" t="str">
        <f>VLOOKUP(A37,EQUIPOS!A7:D154,3,FALSE)</f>
        <v xml:space="preserve">Ruteadora </v>
      </c>
      <c r="C37" s="837"/>
      <c r="D37" s="837"/>
      <c r="E37" s="837"/>
      <c r="F37" s="837"/>
      <c r="G37" s="837"/>
      <c r="H37" s="838"/>
      <c r="I37" s="266"/>
      <c r="J37" s="267"/>
      <c r="K37" s="268">
        <f>VLOOKUP(A37,EQUIPOS!A7:D164,4,FALSE)</f>
        <v>5888.4133528232915</v>
      </c>
      <c r="L37" s="269"/>
      <c r="M37" s="270">
        <v>60</v>
      </c>
      <c r="N37" s="271">
        <f t="shared" si="0"/>
        <v>98.140222547054861</v>
      </c>
    </row>
    <row r="38" spans="1:14">
      <c r="A38" t="s">
        <v>176</v>
      </c>
      <c r="B38" s="836" t="str">
        <f>VLOOKUP(A38,EQUIPOS!A8:D154,3,FALSE)</f>
        <v xml:space="preserve">Compresor (barrido y soplado)
</v>
      </c>
      <c r="C38" s="837"/>
      <c r="D38" s="837"/>
      <c r="E38" s="837"/>
      <c r="F38" s="837"/>
      <c r="G38" s="837"/>
      <c r="H38" s="838"/>
      <c r="I38" s="266"/>
      <c r="J38" s="267"/>
      <c r="K38" s="268">
        <f>VLOOKUP(A38,EQUIPOS!A8:D165,4,FALSE)</f>
        <v>108890.95603024466</v>
      </c>
      <c r="L38" s="269"/>
      <c r="M38" s="270">
        <v>60</v>
      </c>
      <c r="N38" s="271">
        <f t="shared" si="0"/>
        <v>1814.8492671707443</v>
      </c>
    </row>
    <row r="39" spans="1:14">
      <c r="A39" t="s">
        <v>138</v>
      </c>
      <c r="B39" s="836" t="str">
        <f>VLOOKUP(A39,EQUIPOS!A9:D154,3,FALSE)</f>
        <v>Camioneta D-300</v>
      </c>
      <c r="C39" s="837"/>
      <c r="D39" s="837"/>
      <c r="E39" s="837"/>
      <c r="F39" s="837"/>
      <c r="G39" s="837"/>
      <c r="H39" s="838"/>
      <c r="I39" s="266"/>
      <c r="J39" s="267"/>
      <c r="K39" s="268">
        <f>VLOOKUP(A39,EQUIPOS!A9:D166,4,FALSE)</f>
        <v>60495.230239791985</v>
      </c>
      <c r="L39" s="269"/>
      <c r="M39" s="270">
        <v>60</v>
      </c>
      <c r="N39" s="271">
        <f t="shared" si="0"/>
        <v>1008.2538373298664</v>
      </c>
    </row>
    <row r="40" spans="1:14">
      <c r="B40" s="836"/>
      <c r="C40" s="837"/>
      <c r="D40" s="837"/>
      <c r="E40" s="837"/>
      <c r="F40" s="837"/>
      <c r="G40" s="837"/>
      <c r="H40" s="838"/>
      <c r="I40" s="266"/>
      <c r="J40" s="267"/>
      <c r="K40" s="268"/>
      <c r="L40" s="269"/>
      <c r="M40" s="270"/>
      <c r="N40" s="271"/>
    </row>
    <row r="41" spans="1:14">
      <c r="B41" s="836"/>
      <c r="C41" s="837"/>
      <c r="D41" s="837"/>
      <c r="E41" s="837"/>
      <c r="F41" s="837"/>
      <c r="G41" s="837"/>
      <c r="H41" s="838"/>
      <c r="I41" s="266"/>
      <c r="J41" s="267"/>
      <c r="K41" s="268"/>
      <c r="L41" s="269"/>
      <c r="M41" s="270"/>
      <c r="N41" s="271"/>
    </row>
    <row r="42" spans="1:14">
      <c r="B42" s="836"/>
      <c r="C42" s="837"/>
      <c r="D42" s="837"/>
      <c r="E42" s="837"/>
      <c r="F42" s="837"/>
      <c r="G42" s="837"/>
      <c r="H42" s="838"/>
      <c r="I42" s="266"/>
      <c r="J42" s="267"/>
      <c r="K42" s="268"/>
      <c r="L42" s="269"/>
      <c r="M42" s="270"/>
      <c r="N42" s="271"/>
    </row>
    <row r="43" spans="1:14">
      <c r="B43" s="836"/>
      <c r="C43" s="837"/>
      <c r="D43" s="837"/>
      <c r="E43" s="837"/>
      <c r="F43" s="837"/>
      <c r="G43" s="837"/>
      <c r="H43" s="838"/>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0.05</v>
      </c>
      <c r="N46" s="343">
        <f>N84*M46</f>
        <v>22.390442043167496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3001.0558427916108</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t="s">
        <v>799</v>
      </c>
      <c r="B53" s="43" t="str">
        <f>VLOOKUP(A53,MATERIALES!A5:D373,3,FALSE)</f>
        <v>Arena de Trituración</v>
      </c>
      <c r="C53" s="280"/>
      <c r="D53" s="280"/>
      <c r="E53" s="280"/>
      <c r="F53" s="280"/>
      <c r="G53" s="280"/>
      <c r="H53" s="280"/>
      <c r="I53" s="267"/>
      <c r="J53" s="223" t="str">
        <f>VLOOKUP(A53,MATERIALES!A7:D645,2,FALSE)</f>
        <v>m3</v>
      </c>
      <c r="K53" s="281">
        <v>7.0000000000000001E-3</v>
      </c>
      <c r="L53" s="266"/>
      <c r="M53" s="401">
        <f>VLOOKUP(A53,MATERIALES!A5:D396,4,FALSE)</f>
        <v>281122.89501628594</v>
      </c>
      <c r="N53" s="271">
        <f t="shared" ref="N53:N54" si="1">K53*M53</f>
        <v>1967.8602651140015</v>
      </c>
    </row>
    <row r="54" spans="1:14">
      <c r="A54" s="116" t="s">
        <v>860</v>
      </c>
      <c r="B54" s="43" t="str">
        <f>VLOOKUP(A54,MATERIALES!A6:D373,3,FALSE)</f>
        <v>Emulsión CRR-2</v>
      </c>
      <c r="C54" s="280"/>
      <c r="D54" s="280"/>
      <c r="E54" s="280"/>
      <c r="F54" s="280"/>
      <c r="G54" s="280"/>
      <c r="H54" s="280"/>
      <c r="I54" s="267"/>
      <c r="J54" s="223" t="str">
        <f>VLOOKUP(A54,MATERIALES!A8:D646,2,FALSE)</f>
        <v>lt</v>
      </c>
      <c r="K54" s="281">
        <v>0.12</v>
      </c>
      <c r="L54" s="266"/>
      <c r="M54" s="401">
        <f>VLOOKUP(A54,MATERIALES!A6:D397,4,FALSE)</f>
        <v>6608.9998458080827</v>
      </c>
      <c r="N54" s="271">
        <f t="shared" si="1"/>
        <v>793.07998149696994</v>
      </c>
    </row>
    <row r="55" spans="1:14">
      <c r="A55" s="116"/>
      <c r="B55" s="43"/>
      <c r="C55" s="280"/>
      <c r="D55" s="280"/>
      <c r="E55" s="280"/>
      <c r="F55" s="280"/>
      <c r="G55" s="280"/>
      <c r="H55" s="280"/>
      <c r="I55" s="267"/>
      <c r="J55" s="223"/>
      <c r="K55" s="281"/>
      <c r="L55" s="266"/>
      <c r="M55" s="401"/>
      <c r="N55" s="271"/>
    </row>
    <row r="56" spans="1:14">
      <c r="A56" s="116"/>
      <c r="B56" s="43"/>
      <c r="C56" s="280"/>
      <c r="D56" s="280"/>
      <c r="E56" s="280"/>
      <c r="F56" s="280"/>
      <c r="G56" s="280"/>
      <c r="H56" s="280"/>
      <c r="I56" s="267"/>
      <c r="J56" s="223"/>
      <c r="K56" s="281"/>
      <c r="L56" s="266"/>
      <c r="M56" s="401"/>
      <c r="N56" s="271"/>
    </row>
    <row r="57" spans="1:14">
      <c r="A57" s="116"/>
      <c r="B57" s="43"/>
      <c r="C57" s="280"/>
      <c r="D57" s="280"/>
      <c r="E57" s="280"/>
      <c r="F57" s="280"/>
      <c r="G57" s="280"/>
      <c r="H57" s="280"/>
      <c r="I57" s="267"/>
      <c r="J57" s="223"/>
      <c r="K57" s="281"/>
      <c r="L57" s="266"/>
      <c r="M57" s="401"/>
      <c r="N57" s="271"/>
    </row>
    <row r="58" spans="1:14">
      <c r="A58" s="116"/>
      <c r="B58" s="43"/>
      <c r="C58" s="280"/>
      <c r="D58" s="280"/>
      <c r="E58" s="280"/>
      <c r="F58" s="280"/>
      <c r="G58" s="280"/>
      <c r="H58" s="280"/>
      <c r="I58" s="267"/>
      <c r="J58" s="223"/>
      <c r="K58" s="281"/>
      <c r="L58" s="266"/>
      <c r="M58" s="401"/>
      <c r="N58" s="271"/>
    </row>
    <row r="59" spans="1:14">
      <c r="B59" s="43"/>
      <c r="C59" s="280"/>
      <c r="D59" s="280"/>
      <c r="E59" s="280"/>
      <c r="F59" s="280"/>
      <c r="G59" s="280"/>
      <c r="H59" s="280"/>
      <c r="I59" s="267"/>
      <c r="J59" s="223"/>
      <c r="K59" s="281"/>
      <c r="L59" s="266"/>
      <c r="M59" s="282"/>
      <c r="N59" s="283"/>
    </row>
    <row r="60" spans="1:14">
      <c r="B60" s="43"/>
      <c r="C60" s="280"/>
      <c r="D60" s="280"/>
      <c r="E60" s="280"/>
      <c r="F60" s="280"/>
      <c r="G60" s="280"/>
      <c r="H60" s="280"/>
      <c r="I60" s="267"/>
      <c r="J60" s="223"/>
      <c r="K60" s="281"/>
      <c r="L60" s="266"/>
      <c r="M60" s="282"/>
      <c r="N60" s="283"/>
    </row>
    <row r="61" spans="1:14" ht="15.75" thickBot="1">
      <c r="B61" s="818"/>
      <c r="C61" s="819"/>
      <c r="D61" s="819"/>
      <c r="E61" s="819"/>
      <c r="F61" s="819"/>
      <c r="G61" s="819"/>
      <c r="H61" s="819"/>
      <c r="I61" s="820"/>
      <c r="J61" s="42"/>
      <c r="K61" s="44"/>
      <c r="L61" s="821"/>
      <c r="M61" s="822"/>
      <c r="N61" s="45"/>
    </row>
    <row r="62" spans="1:14" ht="15.75" thickBot="1">
      <c r="B62" s="823" t="s">
        <v>953</v>
      </c>
      <c r="C62" s="824"/>
      <c r="D62" s="824"/>
      <c r="E62" s="824"/>
      <c r="F62" s="824"/>
      <c r="G62" s="824"/>
      <c r="H62" s="824"/>
      <c r="I62" s="824"/>
      <c r="J62" s="824"/>
      <c r="K62" s="824"/>
      <c r="L62" s="824"/>
      <c r="M62" s="825"/>
      <c r="N62" s="393">
        <f>SUM(N53:N61)</f>
        <v>2760.9402466109714</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2" t="s">
        <v>957</v>
      </c>
      <c r="C66" s="313"/>
      <c r="D66" s="313"/>
      <c r="E66" s="313"/>
      <c r="F66" s="313"/>
      <c r="G66" s="313"/>
      <c r="H66" s="73" t="s">
        <v>945</v>
      </c>
      <c r="I66" s="74" t="s">
        <v>958</v>
      </c>
      <c r="J66" s="75" t="s">
        <v>959</v>
      </c>
      <c r="K66" s="73" t="s">
        <v>960</v>
      </c>
      <c r="L66" s="826" t="s">
        <v>961</v>
      </c>
      <c r="M66" s="799"/>
      <c r="N66" s="76" t="s">
        <v>951</v>
      </c>
    </row>
    <row r="67" spans="1:15">
      <c r="A67" t="s">
        <v>1227</v>
      </c>
      <c r="B67" s="46" t="str">
        <f>VLOOKUP(A67,TRANSPORTE!A5:D117,3,FALSE)</f>
        <v>Transporte de Arena</v>
      </c>
      <c r="C67" s="316"/>
      <c r="D67" s="316"/>
      <c r="E67" s="316"/>
      <c r="F67" s="316"/>
      <c r="G67" s="316"/>
      <c r="H67" s="310" t="s">
        <v>339</v>
      </c>
      <c r="I67" s="412">
        <v>7.0000000000000001E-3</v>
      </c>
      <c r="J67" s="285">
        <v>1</v>
      </c>
      <c r="K67" s="412">
        <f>I67*J67</f>
        <v>7.0000000000000001E-3</v>
      </c>
      <c r="L67" s="827">
        <f>VLOOKUP(A67,TRANSPORTE!A6:D120,4,FALSE)</f>
        <v>1802.8023797317558</v>
      </c>
      <c r="M67" s="828"/>
      <c r="N67" s="286">
        <f>L67*K67</f>
        <v>12.61961665812229</v>
      </c>
    </row>
    <row r="68" spans="1:15">
      <c r="B68" s="46"/>
      <c r="C68" s="47"/>
      <c r="D68" s="47"/>
      <c r="E68" s="47"/>
      <c r="F68" s="47"/>
      <c r="G68" s="47"/>
      <c r="H68" s="310"/>
      <c r="I68" s="278"/>
      <c r="J68" s="285"/>
      <c r="K68" s="278"/>
      <c r="L68" s="827"/>
      <c r="M68" s="828"/>
      <c r="N68" s="286"/>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c r="B71" s="46"/>
      <c r="C71" s="47"/>
      <c r="D71" s="47"/>
      <c r="E71" s="47"/>
      <c r="F71" s="47"/>
      <c r="G71" s="47"/>
      <c r="H71" s="287"/>
      <c r="I71" s="278"/>
      <c r="J71" s="278"/>
      <c r="K71" s="278"/>
      <c r="L71" s="288"/>
      <c r="M71" s="289"/>
      <c r="N71" s="290"/>
    </row>
    <row r="72" spans="1:15" ht="15.75" thickBot="1">
      <c r="B72" s="446"/>
      <c r="C72" s="447"/>
      <c r="D72" s="447"/>
      <c r="E72" s="447"/>
      <c r="F72" s="447"/>
      <c r="G72" s="447"/>
      <c r="H72" s="48"/>
      <c r="I72" s="126"/>
      <c r="J72" s="126"/>
      <c r="K72" s="126"/>
      <c r="L72" s="812"/>
      <c r="M72" s="813"/>
      <c r="N72" s="127"/>
    </row>
    <row r="73" spans="1:15" ht="15.75" thickBot="1">
      <c r="B73" s="829" t="s">
        <v>953</v>
      </c>
      <c r="C73" s="830"/>
      <c r="D73" s="830"/>
      <c r="E73" s="830"/>
      <c r="F73" s="830"/>
      <c r="G73" s="830"/>
      <c r="H73" s="830"/>
      <c r="I73" s="830"/>
      <c r="J73" s="830"/>
      <c r="K73" s="830"/>
      <c r="L73" s="830"/>
      <c r="M73" s="831"/>
      <c r="N73" s="104">
        <f>N67+N68+N69+N70+N71</f>
        <v>12.61961665812229</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49" t="s">
        <v>963</v>
      </c>
      <c r="C77" s="850"/>
      <c r="D77" s="850"/>
      <c r="E77" s="850"/>
      <c r="F77" s="850"/>
      <c r="G77" s="850"/>
      <c r="H77" s="850"/>
      <c r="I77" s="73" t="s">
        <v>964</v>
      </c>
      <c r="J77" s="75" t="s">
        <v>1410</v>
      </c>
      <c r="K77" s="74" t="s">
        <v>966</v>
      </c>
      <c r="L77" s="851" t="s">
        <v>950</v>
      </c>
      <c r="M77" s="852"/>
      <c r="N77" s="98" t="s">
        <v>951</v>
      </c>
    </row>
    <row r="78" spans="1:15">
      <c r="A78" t="s">
        <v>7</v>
      </c>
      <c r="B78" s="49" t="str">
        <f>VLOOKUP(A78,'MANO DE OBRA'!A8:D68,3,FALSE)</f>
        <v>Obrero (2)</v>
      </c>
      <c r="C78" s="47"/>
      <c r="D78" s="47"/>
      <c r="E78" s="47"/>
      <c r="F78" s="47"/>
      <c r="G78" s="47"/>
      <c r="H78" s="47"/>
      <c r="I78" s="291">
        <f>K78/J78*100</f>
        <v>58520.000000000007</v>
      </c>
      <c r="J78" s="292">
        <v>185</v>
      </c>
      <c r="K78" s="293">
        <f>VLOOKUP(A78,'MANO DE OBRA'!A8:D99,4,FALSE)</f>
        <v>108262</v>
      </c>
      <c r="L78" s="50"/>
      <c r="M78" s="294">
        <v>480</v>
      </c>
      <c r="N78" s="394">
        <f>K78/M78</f>
        <v>225.54583333333332</v>
      </c>
      <c r="O78" s="106"/>
    </row>
    <row r="79" spans="1:15">
      <c r="A79" t="s">
        <v>30</v>
      </c>
      <c r="B79" s="49" t="str">
        <f>VLOOKUP(A79,'MANO DE OBRA'!A8:D69,3,FALSE)</f>
        <v>Oficial</v>
      </c>
      <c r="C79" s="47"/>
      <c r="D79" s="47"/>
      <c r="E79" s="47"/>
      <c r="F79" s="47"/>
      <c r="G79" s="47"/>
      <c r="H79" s="47"/>
      <c r="I79" s="291">
        <f>K79/J79*100</f>
        <v>57668.23979157189</v>
      </c>
      <c r="J79" s="292">
        <v>185</v>
      </c>
      <c r="K79" s="293">
        <f>VLOOKUP(A79,'MANO DE OBRA'!A8:D100,4,FALSE)</f>
        <v>106686.24361440798</v>
      </c>
      <c r="L79" s="50"/>
      <c r="M79" s="298">
        <v>480</v>
      </c>
      <c r="N79" s="394">
        <f>K79/M79</f>
        <v>222.26300753001664</v>
      </c>
    </row>
    <row r="80" spans="1:15">
      <c r="B80" s="49"/>
      <c r="C80" s="47"/>
      <c r="D80" s="47"/>
      <c r="E80" s="47"/>
      <c r="F80" s="47"/>
      <c r="G80" s="47"/>
      <c r="H80" s="47"/>
      <c r="I80" s="291"/>
      <c r="J80" s="292"/>
      <c r="K80" s="293"/>
      <c r="L80" s="50"/>
      <c r="M80" s="299"/>
      <c r="N80" s="394"/>
    </row>
    <row r="81" spans="1:14">
      <c r="B81" s="49"/>
      <c r="C81" s="47"/>
      <c r="D81" s="47"/>
      <c r="E81" s="47"/>
      <c r="F81" s="47"/>
      <c r="G81" s="47"/>
      <c r="H81" s="47"/>
      <c r="I81" s="278"/>
      <c r="J81" s="296"/>
      <c r="K81" s="297"/>
      <c r="L81" s="317"/>
      <c r="M81" s="299"/>
      <c r="N81" s="295"/>
    </row>
    <row r="82" spans="1:14">
      <c r="B82" s="49"/>
      <c r="C82" s="47"/>
      <c r="D82" s="47"/>
      <c r="E82" s="47"/>
      <c r="F82" s="47"/>
      <c r="G82" s="47"/>
      <c r="H82" s="47"/>
      <c r="I82" s="278"/>
      <c r="J82" s="296"/>
      <c r="K82" s="297"/>
      <c r="L82" s="317"/>
      <c r="M82" s="299"/>
      <c r="N82" s="295"/>
    </row>
    <row r="83" spans="1:14" ht="15.75" thickBot="1">
      <c r="B83" s="810"/>
      <c r="C83" s="811"/>
      <c r="D83" s="811"/>
      <c r="E83" s="811"/>
      <c r="F83" s="811"/>
      <c r="G83" s="811"/>
      <c r="H83" s="811"/>
      <c r="I83" s="126"/>
      <c r="J83" s="126"/>
      <c r="K83" s="126"/>
      <c r="L83" s="911"/>
      <c r="M83" s="911"/>
      <c r="N83" s="45"/>
    </row>
    <row r="84" spans="1:14" ht="15.75" thickBot="1">
      <c r="B84" s="829" t="s">
        <v>953</v>
      </c>
      <c r="C84" s="830"/>
      <c r="D84" s="830"/>
      <c r="E84" s="830"/>
      <c r="F84" s="830"/>
      <c r="G84" s="830"/>
      <c r="H84" s="830"/>
      <c r="I84" s="830"/>
      <c r="J84" s="830"/>
      <c r="K84" s="830"/>
      <c r="L84" s="830"/>
      <c r="M84" s="831"/>
      <c r="N84" s="300">
        <f>SUM(N78:N83)</f>
        <v>447.80884086334993</v>
      </c>
    </row>
    <row r="85" spans="1:14" ht="15.75" thickBot="1">
      <c r="B85" s="33"/>
      <c r="C85" s="34"/>
      <c r="D85" s="34"/>
      <c r="E85" s="34"/>
      <c r="F85" s="34"/>
      <c r="G85" s="34"/>
      <c r="H85" s="34"/>
      <c r="I85" s="34"/>
      <c r="J85" s="34"/>
      <c r="K85" s="34"/>
      <c r="L85" s="34"/>
      <c r="M85" s="34"/>
      <c r="N85" s="35"/>
    </row>
    <row r="86" spans="1:14" ht="15.75" thickBot="1">
      <c r="B86" s="823" t="s">
        <v>967</v>
      </c>
      <c r="C86" s="824"/>
      <c r="D86" s="824"/>
      <c r="E86" s="824"/>
      <c r="F86" s="824"/>
      <c r="G86" s="824"/>
      <c r="H86" s="824"/>
      <c r="I86" s="824"/>
      <c r="J86" s="824"/>
      <c r="K86" s="824"/>
      <c r="L86" s="824"/>
      <c r="M86" s="825"/>
      <c r="N86" s="99">
        <f>N48+N62+N73+N84</f>
        <v>6222.424546924055</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4" t="s">
        <v>969</v>
      </c>
      <c r="C90" s="815"/>
      <c r="D90" s="815"/>
      <c r="E90" s="815"/>
      <c r="F90" s="815"/>
      <c r="G90" s="815"/>
      <c r="H90" s="815"/>
      <c r="I90" s="313"/>
      <c r="J90" s="333"/>
      <c r="K90" s="301" t="s">
        <v>970</v>
      </c>
      <c r="L90" s="853" t="s">
        <v>971</v>
      </c>
      <c r="M90" s="854"/>
      <c r="N90" s="302"/>
    </row>
    <row r="91" spans="1:14">
      <c r="B91" s="855" t="s">
        <v>972</v>
      </c>
      <c r="C91" s="856"/>
      <c r="D91" s="856"/>
      <c r="E91" s="856"/>
      <c r="F91" s="856"/>
      <c r="G91" s="856"/>
      <c r="H91" s="856"/>
      <c r="I91" s="87"/>
      <c r="J91" s="88"/>
      <c r="K91" s="303">
        <v>0.2</v>
      </c>
      <c r="L91" s="857">
        <f>N86*K91</f>
        <v>1244.4849093848111</v>
      </c>
      <c r="M91" s="858"/>
      <c r="N91" s="51"/>
    </row>
    <row r="92" spans="1:14">
      <c r="B92" s="89" t="s">
        <v>973</v>
      </c>
      <c r="C92" s="90"/>
      <c r="D92" s="90"/>
      <c r="E92" s="90"/>
      <c r="F92" s="90"/>
      <c r="G92" s="90"/>
      <c r="H92" s="90"/>
      <c r="I92" s="87"/>
      <c r="J92" s="88"/>
      <c r="K92" s="303">
        <v>0.05</v>
      </c>
      <c r="L92" s="857">
        <f>N86*K92</f>
        <v>311.12122734620277</v>
      </c>
      <c r="M92" s="858"/>
      <c r="N92" s="51"/>
    </row>
    <row r="93" spans="1:14" ht="15.75" thickBot="1">
      <c r="B93" s="91" t="s">
        <v>974</v>
      </c>
      <c r="C93" s="92"/>
      <c r="D93" s="92"/>
      <c r="E93" s="92"/>
      <c r="F93" s="92"/>
      <c r="G93" s="92"/>
      <c r="H93" s="92"/>
      <c r="I93" s="93"/>
      <c r="J93" s="94"/>
      <c r="K93" s="304">
        <v>0.05</v>
      </c>
      <c r="L93" s="859">
        <f>N86*K93</f>
        <v>311.12122734620277</v>
      </c>
      <c r="M93" s="860"/>
      <c r="N93" s="51"/>
    </row>
    <row r="94" spans="1:14" ht="15.75" thickBot="1">
      <c r="B94" s="823" t="s">
        <v>953</v>
      </c>
      <c r="C94" s="824"/>
      <c r="D94" s="824"/>
      <c r="E94" s="824"/>
      <c r="F94" s="824"/>
      <c r="G94" s="824"/>
      <c r="H94" s="824"/>
      <c r="I94" s="824"/>
      <c r="J94" s="824"/>
      <c r="K94" s="824"/>
      <c r="L94" s="824"/>
      <c r="M94" s="825"/>
      <c r="N94" s="52">
        <f>L91+L92+L93</f>
        <v>1866.7273640772169</v>
      </c>
    </row>
    <row r="95" spans="1:14" ht="15.75" thickBot="1">
      <c r="B95" s="33"/>
      <c r="C95" s="34"/>
      <c r="D95" s="34"/>
      <c r="E95" s="34"/>
      <c r="F95" s="34"/>
      <c r="G95" s="34"/>
      <c r="H95" s="34"/>
      <c r="I95" s="34"/>
      <c r="J95" s="34"/>
      <c r="K95" s="34"/>
      <c r="L95" s="34"/>
      <c r="M95" s="34"/>
      <c r="N95" s="35"/>
    </row>
    <row r="96" spans="1:14" ht="15.75" thickBot="1">
      <c r="A96" t="s">
        <v>2016</v>
      </c>
      <c r="B96" s="823" t="s">
        <v>975</v>
      </c>
      <c r="C96" s="824"/>
      <c r="D96" s="824"/>
      <c r="E96" s="824"/>
      <c r="F96" s="824"/>
      <c r="G96" s="824"/>
      <c r="H96" s="824"/>
      <c r="I96" s="824"/>
      <c r="J96" s="824"/>
      <c r="K96" s="824"/>
      <c r="L96" s="824"/>
      <c r="M96" s="825"/>
      <c r="N96" s="187">
        <f>N86+N94</f>
        <v>8089.1519110012723</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6" t="s">
        <v>2216</v>
      </c>
      <c r="C106" s="227"/>
      <c r="D106" s="227"/>
      <c r="E106" s="227"/>
      <c r="F106" s="227"/>
      <c r="G106" s="227"/>
      <c r="H106" s="227"/>
      <c r="I106" s="227"/>
      <c r="J106" s="227"/>
      <c r="K106" s="227"/>
      <c r="L106" s="227"/>
      <c r="M106" s="227"/>
      <c r="N106" s="228"/>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c r="B109" s="229"/>
      <c r="C109" s="230"/>
      <c r="D109" s="230"/>
      <c r="E109" s="230"/>
      <c r="F109" s="230"/>
      <c r="G109" s="230"/>
      <c r="H109" s="230"/>
      <c r="I109" s="230"/>
      <c r="J109" s="230"/>
      <c r="K109" s="230"/>
      <c r="L109" s="230"/>
      <c r="M109" s="230"/>
      <c r="N109" s="231"/>
    </row>
    <row r="110" spans="2:14" ht="15.75" thickBot="1">
      <c r="B110" s="232"/>
      <c r="C110" s="233"/>
      <c r="D110" s="233"/>
      <c r="E110" s="233"/>
      <c r="F110" s="233"/>
      <c r="G110" s="233"/>
      <c r="H110" s="233"/>
      <c r="I110" s="233"/>
      <c r="J110" s="233"/>
      <c r="K110" s="233"/>
      <c r="L110" s="233"/>
      <c r="M110" s="233"/>
      <c r="N110" s="234"/>
    </row>
    <row r="111" spans="2:14">
      <c r="B111" s="235"/>
      <c r="C111" s="236"/>
      <c r="D111" s="236"/>
      <c r="E111" s="236"/>
      <c r="F111" s="236"/>
      <c r="G111" s="236"/>
      <c r="H111" s="236"/>
      <c r="I111" s="236"/>
      <c r="J111" s="236"/>
      <c r="K111" s="236"/>
      <c r="L111" s="236"/>
      <c r="M111" s="236"/>
      <c r="N111" s="237"/>
    </row>
    <row r="112" spans="2:14">
      <c r="B112" s="221" t="s">
        <v>2217</v>
      </c>
      <c r="C112" s="31"/>
      <c r="D112" s="31"/>
      <c r="E112" s="31"/>
      <c r="F112" s="31"/>
      <c r="G112" s="31"/>
      <c r="H112" s="31"/>
      <c r="I112" s="31"/>
      <c r="J112" s="31"/>
      <c r="K112" s="31"/>
      <c r="L112" s="31"/>
      <c r="M112" s="31"/>
      <c r="N112" s="32"/>
    </row>
    <row r="113" spans="2:14" ht="15" customHeight="1">
      <c r="B113" s="861" t="s">
        <v>2218</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2219</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330"/>
      <c r="C119" s="331"/>
      <c r="D119" s="331"/>
      <c r="E119" s="331"/>
      <c r="F119" s="331"/>
      <c r="G119" s="331"/>
      <c r="H119" s="331"/>
      <c r="I119" s="331"/>
      <c r="J119" s="331"/>
      <c r="K119" s="331"/>
      <c r="L119" s="331"/>
      <c r="M119" s="331"/>
      <c r="N119" s="332"/>
    </row>
    <row r="120" spans="2:14">
      <c r="B120" s="221"/>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0"/>
      <c r="K126" s="800"/>
      <c r="L126" s="800"/>
      <c r="M126" s="800"/>
      <c r="N126" s="801"/>
    </row>
    <row r="127" spans="2:14" ht="15.75" thickBot="1">
      <c r="B127" s="260" t="s">
        <v>2221</v>
      </c>
      <c r="C127" s="392"/>
      <c r="D127" s="392"/>
      <c r="E127" s="57"/>
      <c r="F127" s="57"/>
      <c r="G127" s="57"/>
      <c r="H127" s="57"/>
      <c r="I127" s="57"/>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1092</v>
      </c>
      <c r="C31" s="81" t="s">
        <v>2039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270">
        <v>6.25</v>
      </c>
      <c r="N36" s="271">
        <f t="shared" ref="N36:N41" si="0">K36/M36</f>
        <v>616.91400796485493</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v>
      </c>
      <c r="N37" s="271">
        <f t="shared" si="0"/>
        <v>2177.8191206048932</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6"/>
      <c r="J38" s="267"/>
      <c r="K38" s="268">
        <f>VLOOKUP(A38,EQUIPOS!A8:D165,4,FALSE)</f>
        <v>72593.588685679017</v>
      </c>
      <c r="L38" s="269"/>
      <c r="M38" s="270">
        <v>3.75</v>
      </c>
      <c r="N38" s="271">
        <f t="shared" si="0"/>
        <v>19358.290316181072</v>
      </c>
    </row>
    <row r="39" spans="1:14">
      <c r="A39" t="s">
        <v>228</v>
      </c>
      <c r="B39" s="836" t="str">
        <f>VLOOKUP(A39,EQUIPOS!A9:D154,3,FALSE)</f>
        <v xml:space="preserve">Formaleta metálica (concreto hidráulico)
</v>
      </c>
      <c r="C39" s="837"/>
      <c r="D39" s="837"/>
      <c r="E39" s="837"/>
      <c r="F39" s="837"/>
      <c r="G39" s="837"/>
      <c r="H39" s="838"/>
      <c r="I39" s="266"/>
      <c r="J39" s="267"/>
      <c r="K39" s="268">
        <f>VLOOKUP(A39,EQUIPOS!A9:D166,4,FALSE)</f>
        <v>6589.51985070099</v>
      </c>
      <c r="L39" s="269"/>
      <c r="M39" s="270">
        <v>6.25</v>
      </c>
      <c r="N39" s="271">
        <f t="shared" si="0"/>
        <v>1054.3231761121583</v>
      </c>
    </row>
    <row r="40" spans="1:14">
      <c r="A40" t="s">
        <v>301</v>
      </c>
      <c r="B40" s="836" t="str">
        <f>VLOOKUP(A40,EQUIPOS!A10:D154,3,FALSE)</f>
        <v>Regla vibratoria, de longitud de 3 a 5 m, motor de 3600 rpm, potencia 6 HP</v>
      </c>
      <c r="C40" s="837"/>
      <c r="D40" s="837"/>
      <c r="E40" s="837"/>
      <c r="F40" s="837"/>
      <c r="G40" s="837"/>
      <c r="H40" s="838"/>
      <c r="I40" s="266"/>
      <c r="J40" s="267"/>
      <c r="K40" s="268">
        <f>VLOOKUP(A40,EQUIPOS!A10:D167,4,FALSE)</f>
        <v>26618.222186475119</v>
      </c>
      <c r="L40" s="269"/>
      <c r="M40" s="270">
        <v>6.25</v>
      </c>
      <c r="N40" s="271">
        <f t="shared" si="0"/>
        <v>4258.9155498360187</v>
      </c>
    </row>
    <row r="41" spans="1:14">
      <c r="A41" t="s">
        <v>363</v>
      </c>
      <c r="B41" s="836" t="str">
        <f>VLOOKUP(A41,EQUIPOS!A11:D155,3,FALSE)</f>
        <v>Vibrador de concreto, Motor de 3 hp a 18.000 rpm Mangueras de 4 mt</v>
      </c>
      <c r="C41" s="837"/>
      <c r="D41" s="837"/>
      <c r="E41" s="837"/>
      <c r="F41" s="837"/>
      <c r="G41" s="837"/>
      <c r="H41" s="838"/>
      <c r="I41" s="266"/>
      <c r="J41" s="267"/>
      <c r="K41" s="268">
        <f>VLOOKUP(A41,EQUIPOS!A11:D168,4,FALSE)</f>
        <v>11460.034522958244</v>
      </c>
      <c r="L41" s="269"/>
      <c r="M41" s="270">
        <v>6.25</v>
      </c>
      <c r="N41" s="271">
        <f t="shared" si="0"/>
        <v>1833.6055236733189</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N83*M46</f>
        <v>971.20648722881606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30271.074181601132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s="144" t="s">
        <v>382</v>
      </c>
      <c r="B53" s="43" t="str">
        <f>VLOOKUP(A53,MATERIALES!A5:D373,3,FALSE)</f>
        <v>Barras de transferencia de carga (1'')</v>
      </c>
      <c r="C53" s="280"/>
      <c r="D53" s="280"/>
      <c r="E53" s="280"/>
      <c r="F53" s="280"/>
      <c r="G53" s="280"/>
      <c r="H53" s="280"/>
      <c r="I53" s="267"/>
      <c r="J53" s="223" t="str">
        <f>VLOOKUP(A53,MATERIALES!A7:D645,2,FALSE)</f>
        <v>kg</v>
      </c>
      <c r="K53" s="406">
        <v>6.1342592592592586</v>
      </c>
      <c r="L53" s="266"/>
      <c r="M53" s="401">
        <f>VLOOKUP(A53,MATERIALES!A5:D396,4,FALSE)</f>
        <v>7529.6126414190876</v>
      </c>
      <c r="N53" s="271">
        <f>K53*M53</f>
        <v>46188.596064260601</v>
      </c>
    </row>
    <row r="54" spans="1:14">
      <c r="A54" s="144" t="s">
        <v>384</v>
      </c>
      <c r="B54" s="43" t="str">
        <f>VLOOKUP(A54,MATERIALES!A6:D373,3,FALSE)</f>
        <v>Barras de unión de 1/2´´</v>
      </c>
      <c r="C54" s="280"/>
      <c r="D54" s="280"/>
      <c r="E54" s="280"/>
      <c r="F54" s="280"/>
      <c r="G54" s="280"/>
      <c r="H54" s="280"/>
      <c r="I54" s="267"/>
      <c r="J54" s="223" t="str">
        <f>VLOOKUP(A54,MATERIALES!A8:D646,2,FALSE)</f>
        <v>kg</v>
      </c>
      <c r="K54" s="281">
        <v>0.37037037037037041</v>
      </c>
      <c r="L54" s="266"/>
      <c r="M54" s="401">
        <f>VLOOKUP(A54,MATERIALES!A6:D397,4,FALSE)</f>
        <v>5035.4284539490154</v>
      </c>
      <c r="N54" s="271">
        <f>K54*M54</f>
        <v>1864.9735014625985</v>
      </c>
    </row>
    <row r="55" spans="1:14">
      <c r="A55" s="144" t="s">
        <v>417</v>
      </c>
      <c r="B55" s="43" t="str">
        <f>VLOOKUP(A55,MATERIALES!A6:D373,3,FALSE)</f>
        <v>Cintilla De Poliuretano (Sikarod) (Pavimentos De Concreto Hidráulico)</v>
      </c>
      <c r="C55" s="280"/>
      <c r="D55" s="280"/>
      <c r="E55" s="280"/>
      <c r="F55" s="280"/>
      <c r="G55" s="280"/>
      <c r="H55" s="280"/>
      <c r="I55" s="267"/>
      <c r="J55" s="223" t="str">
        <f>VLOOKUP(A55,MATERIALES!A9:D647,2,FALSE)</f>
        <v>m</v>
      </c>
      <c r="K55" s="281">
        <v>1.1111111111111112</v>
      </c>
      <c r="L55" s="266"/>
      <c r="M55" s="401">
        <f>VLOOKUP(A55,MATERIALES!A6:D398,4,FALSE)</f>
        <v>994.49711965493043</v>
      </c>
      <c r="N55" s="271">
        <f>K55*M55</f>
        <v>1104.9967996165894</v>
      </c>
    </row>
    <row r="56" spans="1:14">
      <c r="A56" s="144" t="s">
        <v>646</v>
      </c>
      <c r="B56" s="43" t="str">
        <f>VLOOKUP(A56,MATERIALES!A6:D373,3,FALSE)</f>
        <v>Sello de silicona o sellador autonivelante</v>
      </c>
      <c r="C56" s="280"/>
      <c r="D56" s="280"/>
      <c r="E56" s="280"/>
      <c r="F56" s="280"/>
      <c r="G56" s="280"/>
      <c r="H56" s="280"/>
      <c r="I56" s="267"/>
      <c r="J56" s="223" t="str">
        <f>VLOOKUP(A56,MATERIALES!A10:D648,2,FALSE)</f>
        <v>m</v>
      </c>
      <c r="K56" s="281">
        <v>1.1111111111111112</v>
      </c>
      <c r="L56" s="266"/>
      <c r="M56" s="401">
        <f>VLOOKUP(A56,MATERIALES!A6:D399,4,FALSE)</f>
        <v>6873.3598396404059</v>
      </c>
      <c r="N56" s="271">
        <f>K56*M56</f>
        <v>7637.0664884893404</v>
      </c>
    </row>
    <row r="57" spans="1:14">
      <c r="A57" s="144" t="s">
        <v>778</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0" t="str">
        <f>VLOOKUP(A57,MATERIALES!A11:D649,2,FALSE)</f>
        <v>kg</v>
      </c>
      <c r="K57" s="44">
        <v>1.1200000000000001</v>
      </c>
      <c r="L57" s="827">
        <f>VLOOKUP(A57,MATERIALES!A4:D373,4,FALSE)</f>
        <v>15423.404213504351</v>
      </c>
      <c r="M57" s="828"/>
      <c r="N57" s="271">
        <f>K57*L57</f>
        <v>17274.212719124876</v>
      </c>
    </row>
    <row r="58" spans="1:14">
      <c r="A58" s="144" t="s">
        <v>838</v>
      </c>
      <c r="B58" s="315" t="str">
        <f>VLOOKUP(A58,MATERIALES!A8:D373,3,FALSE)</f>
        <v>Concreto hidráulico para pavimento MR-43</v>
      </c>
      <c r="C58" s="316"/>
      <c r="D58" s="316"/>
      <c r="E58" s="316"/>
      <c r="F58" s="316"/>
      <c r="G58" s="316"/>
      <c r="H58" s="316"/>
      <c r="I58" s="316"/>
      <c r="J58" s="310" t="str">
        <f>VLOOKUP(A58,MATERIALES!A11:D650,2,FALSE)</f>
        <v>m3</v>
      </c>
      <c r="K58" s="44">
        <v>1.01</v>
      </c>
      <c r="L58" s="317"/>
      <c r="M58" s="413">
        <f>VLOOKUP(A58,MATERIALES!A8:D401,4,FALSE)</f>
        <v>1059499.9856360166</v>
      </c>
      <c r="N58" s="271">
        <f>K58*M58</f>
        <v>1070094.9854923768</v>
      </c>
    </row>
    <row r="59" spans="1:14">
      <c r="B59" s="315"/>
      <c r="C59" s="316"/>
      <c r="D59" s="316"/>
      <c r="E59" s="316"/>
      <c r="F59" s="316"/>
      <c r="G59" s="316"/>
      <c r="H59" s="316"/>
      <c r="I59" s="316"/>
      <c r="J59" s="44"/>
      <c r="K59" s="44"/>
      <c r="L59" s="317"/>
      <c r="M59" s="318"/>
      <c r="N59" s="45"/>
    </row>
    <row r="60" spans="1:14" ht="15.75" thickBot="1">
      <c r="B60" s="308"/>
      <c r="C60" s="309"/>
      <c r="D60" s="309"/>
      <c r="E60" s="309"/>
      <c r="F60" s="309"/>
      <c r="G60" s="309"/>
      <c r="H60" s="309"/>
      <c r="I60" s="309"/>
      <c r="J60" s="126"/>
      <c r="K60" s="126"/>
      <c r="L60" s="324"/>
      <c r="M60" s="323"/>
      <c r="N60" s="127"/>
    </row>
    <row r="61" spans="1:14" ht="15.75" thickBot="1">
      <c r="B61" s="823" t="s">
        <v>953</v>
      </c>
      <c r="C61" s="824"/>
      <c r="D61" s="824"/>
      <c r="E61" s="824"/>
      <c r="F61" s="824"/>
      <c r="G61" s="824"/>
      <c r="H61" s="824"/>
      <c r="I61" s="824"/>
      <c r="J61" s="824"/>
      <c r="K61" s="824"/>
      <c r="L61" s="824"/>
      <c r="M61" s="825"/>
      <c r="N61" s="393">
        <f>SUM(N53:N60)</f>
        <v>1144164.8310653309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27">
        <f>VLOOKUP(A66,TRANSPORTE!A5:D117,4,FALSE)</f>
        <v>1802.8023797317558</v>
      </c>
      <c r="M66" s="828"/>
      <c r="N66" s="286">
        <f>K66*L66</f>
        <v>1820.8304035290732</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1820.8304035290732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59">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1185968.8005227493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237193.76010454987</v>
      </c>
      <c r="M90" s="858"/>
      <c r="N90" s="51"/>
    </row>
    <row r="91" spans="1:14">
      <c r="B91" s="89" t="s">
        <v>973</v>
      </c>
      <c r="C91" s="90"/>
      <c r="D91" s="90"/>
      <c r="E91" s="90"/>
      <c r="F91" s="90"/>
      <c r="G91" s="90"/>
      <c r="H91" s="90"/>
      <c r="I91" s="87"/>
      <c r="J91" s="88"/>
      <c r="K91" s="303">
        <v>0.05</v>
      </c>
      <c r="L91" s="857">
        <f>N85*K91</f>
        <v>59298.440026137469</v>
      </c>
      <c r="M91" s="858"/>
      <c r="N91" s="51"/>
    </row>
    <row r="92" spans="1:14" ht="15.75" thickBot="1">
      <c r="B92" s="91" t="s">
        <v>974</v>
      </c>
      <c r="C92" s="92"/>
      <c r="D92" s="92"/>
      <c r="E92" s="92"/>
      <c r="F92" s="92"/>
      <c r="G92" s="92"/>
      <c r="H92" s="92"/>
      <c r="I92" s="93"/>
      <c r="J92" s="94"/>
      <c r="K92" s="304">
        <v>0.05</v>
      </c>
      <c r="L92" s="859">
        <f>N85*K92</f>
        <v>59298.440026137469</v>
      </c>
      <c r="M92" s="860"/>
      <c r="N92" s="51"/>
    </row>
    <row r="93" spans="1:14" ht="15.75" thickBot="1">
      <c r="B93" s="823" t="s">
        <v>953</v>
      </c>
      <c r="C93" s="824"/>
      <c r="D93" s="824"/>
      <c r="E93" s="824"/>
      <c r="F93" s="824"/>
      <c r="G93" s="824"/>
      <c r="H93" s="824"/>
      <c r="I93" s="824"/>
      <c r="J93" s="824"/>
      <c r="K93" s="824"/>
      <c r="L93" s="824"/>
      <c r="M93" s="825"/>
      <c r="N93" s="52">
        <f>L90+L91+L92</f>
        <v>355790.64015682478</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1541759.4406795742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0" t="s">
        <v>2221</v>
      </c>
      <c r="C126" s="392"/>
      <c r="D126" s="392"/>
      <c r="E126" s="57"/>
      <c r="F126" s="57"/>
      <c r="G126" s="57"/>
      <c r="H126" s="57"/>
      <c r="I126" s="57"/>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5.75" hidden="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1624</v>
      </c>
      <c r="C31" s="81" t="s">
        <v>1623</v>
      </c>
      <c r="D31" s="82"/>
      <c r="E31" s="82"/>
      <c r="F31" s="82"/>
      <c r="G31" s="82"/>
      <c r="H31" s="82"/>
      <c r="I31" s="82"/>
      <c r="J31" s="83"/>
      <c r="K31" s="307"/>
      <c r="L31" s="305" t="s">
        <v>387</v>
      </c>
      <c r="M31" s="202"/>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270">
        <v>6.25</v>
      </c>
      <c r="N36" s="271">
        <f t="shared" ref="N36:N41" si="0">K36/M36</f>
        <v>616.91400796485493</v>
      </c>
    </row>
    <row r="37" spans="1:14">
      <c r="A37" s="113" t="s">
        <v>176</v>
      </c>
      <c r="B37" s="836" t="str">
        <f>VLOOKUP(A37,EQUIPOS!A7:D154,3,FALSE)</f>
        <v xml:space="preserve">Compresor (barrido y soplado)
</v>
      </c>
      <c r="C37" s="837"/>
      <c r="D37" s="837"/>
      <c r="E37" s="837"/>
      <c r="F37" s="837"/>
      <c r="G37" s="837"/>
      <c r="H37" s="838"/>
      <c r="I37" s="266"/>
      <c r="J37" s="267"/>
      <c r="K37" s="268">
        <f>VLOOKUP(A37,EQUIPOS!A7:D164,4,FALSE)</f>
        <v>108890.95603024466</v>
      </c>
      <c r="L37" s="269"/>
      <c r="M37" s="270">
        <v>50</v>
      </c>
      <c r="N37" s="271">
        <f t="shared" si="0"/>
        <v>2177.8191206048932</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66"/>
      <c r="J38" s="267"/>
      <c r="K38" s="268">
        <f>VLOOKUP(A38,EQUIPOS!A8:D165,4,FALSE)</f>
        <v>72593.588685679017</v>
      </c>
      <c r="L38" s="269"/>
      <c r="M38" s="270">
        <v>3.75</v>
      </c>
      <c r="N38" s="271">
        <f t="shared" si="0"/>
        <v>19358.290316181072</v>
      </c>
    </row>
    <row r="39" spans="1:14">
      <c r="A39" t="s">
        <v>228</v>
      </c>
      <c r="B39" s="836" t="str">
        <f>VLOOKUP(A39,EQUIPOS!A9:D154,3,FALSE)</f>
        <v xml:space="preserve">Formaleta metálica (concreto hidráulico)
</v>
      </c>
      <c r="C39" s="837"/>
      <c r="D39" s="837"/>
      <c r="E39" s="837"/>
      <c r="F39" s="837"/>
      <c r="G39" s="837"/>
      <c r="H39" s="838"/>
      <c r="I39" s="266"/>
      <c r="J39" s="267"/>
      <c r="K39" s="268">
        <f>VLOOKUP(A39,EQUIPOS!A9:D166,4,FALSE)</f>
        <v>6589.51985070099</v>
      </c>
      <c r="L39" s="269"/>
      <c r="M39" s="270">
        <v>6.25</v>
      </c>
      <c r="N39" s="271">
        <f t="shared" si="0"/>
        <v>1054.3231761121583</v>
      </c>
    </row>
    <row r="40" spans="1:14">
      <c r="A40" t="s">
        <v>301</v>
      </c>
      <c r="B40" s="836" t="str">
        <f>VLOOKUP(A40,EQUIPOS!A10:D154,3,FALSE)</f>
        <v>Regla vibratoria, de longitud de 3 a 5 m, motor de 3600 rpm, potencia 6 HP</v>
      </c>
      <c r="C40" s="837"/>
      <c r="D40" s="837"/>
      <c r="E40" s="837"/>
      <c r="F40" s="837"/>
      <c r="G40" s="837"/>
      <c r="H40" s="838"/>
      <c r="I40" s="266"/>
      <c r="J40" s="267"/>
      <c r="K40" s="268">
        <f>VLOOKUP(A40,EQUIPOS!A10:D167,4,FALSE)</f>
        <v>26618.222186475119</v>
      </c>
      <c r="L40" s="269"/>
      <c r="M40" s="270">
        <v>6.25</v>
      </c>
      <c r="N40" s="271">
        <f t="shared" si="0"/>
        <v>4258.9155498360187</v>
      </c>
    </row>
    <row r="41" spans="1:14">
      <c r="A41" t="s">
        <v>363</v>
      </c>
      <c r="B41" s="836" t="str">
        <f>VLOOKUP(A41,EQUIPOS!A11:D155,3,FALSE)</f>
        <v>Vibrador de concreto, Motor de 3 hp a 18.000 rpm Mangueras de 4 mt</v>
      </c>
      <c r="C41" s="837"/>
      <c r="D41" s="837"/>
      <c r="E41" s="837"/>
      <c r="F41" s="837"/>
      <c r="G41" s="837"/>
      <c r="H41" s="838"/>
      <c r="I41" s="266"/>
      <c r="J41" s="267"/>
      <c r="K41" s="268">
        <f>VLOOKUP(A41,EQUIPOS!A11:D168,4,FALSE)</f>
        <v>11460.034522958244</v>
      </c>
      <c r="L41" s="269"/>
      <c r="M41" s="270">
        <v>6.25</v>
      </c>
      <c r="N41" s="271">
        <f t="shared" si="0"/>
        <v>1833.6055236733189</v>
      </c>
    </row>
    <row r="42" spans="1:14">
      <c r="B42" s="319"/>
      <c r="C42" s="320"/>
      <c r="D42" s="320"/>
      <c r="E42" s="320"/>
      <c r="F42" s="320"/>
      <c r="G42" s="320"/>
      <c r="H42" s="321"/>
      <c r="I42" s="266"/>
      <c r="J42" s="267"/>
      <c r="K42" s="268"/>
      <c r="L42" s="269"/>
      <c r="M42" s="270"/>
      <c r="N42" s="271"/>
    </row>
    <row r="43" spans="1:14">
      <c r="B43" s="319"/>
      <c r="C43" s="320"/>
      <c r="D43" s="320"/>
      <c r="E43" s="320"/>
      <c r="F43" s="320"/>
      <c r="G43" s="320"/>
      <c r="H43" s="321"/>
      <c r="I43" s="266"/>
      <c r="J43" s="267"/>
      <c r="K43" s="268"/>
      <c r="L43" s="269"/>
      <c r="M43" s="270"/>
      <c r="N43" s="271"/>
    </row>
    <row r="44" spans="1:14">
      <c r="B44" s="836"/>
      <c r="C44" s="837"/>
      <c r="D44" s="837"/>
      <c r="E44" s="837"/>
      <c r="F44" s="837"/>
      <c r="G44" s="837"/>
      <c r="H44" s="838"/>
      <c r="I44" s="839"/>
      <c r="J44" s="820"/>
      <c r="K44" s="268"/>
      <c r="L44" s="840"/>
      <c r="M44" s="841"/>
      <c r="N44" s="271"/>
    </row>
    <row r="45" spans="1:14">
      <c r="B45" s="836"/>
      <c r="C45" s="837"/>
      <c r="D45" s="837"/>
      <c r="E45" s="842"/>
      <c r="F45" s="837"/>
      <c r="G45" s="837"/>
      <c r="H45" s="838"/>
      <c r="I45" s="36"/>
      <c r="J45" s="37"/>
      <c r="K45" s="273"/>
      <c r="L45" s="275"/>
      <c r="M45" s="276"/>
      <c r="N45" s="277"/>
    </row>
    <row r="46" spans="1:14">
      <c r="B46" s="843" t="s">
        <v>952</v>
      </c>
      <c r="C46" s="844"/>
      <c r="D46" s="844"/>
      <c r="E46" s="38"/>
      <c r="F46" s="39"/>
      <c r="G46" s="39"/>
      <c r="H46" s="40"/>
      <c r="I46" s="36"/>
      <c r="J46" s="37"/>
      <c r="K46" s="278"/>
      <c r="L46" s="275"/>
      <c r="M46" s="400">
        <v>0.1</v>
      </c>
      <c r="N46" s="343">
        <f>N83*M46</f>
        <v>971.20648722881606</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SUM(N36:N47)</f>
        <v>30271.074181601132</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s="144" t="s">
        <v>382</v>
      </c>
      <c r="B53" s="43" t="str">
        <f>VLOOKUP(A53,MATERIALES!A5:D373,3,FALSE)</f>
        <v>Barras de transferencia de carga (1'')</v>
      </c>
      <c r="C53" s="280"/>
      <c r="D53" s="280"/>
      <c r="E53" s="280"/>
      <c r="F53" s="280"/>
      <c r="G53" s="280"/>
      <c r="H53" s="280"/>
      <c r="I53" s="267"/>
      <c r="J53" s="223" t="s">
        <v>377</v>
      </c>
      <c r="K53" s="281">
        <v>6.1342592592592586</v>
      </c>
      <c r="L53" s="266"/>
      <c r="M53" s="401">
        <f>VLOOKUP(A53,MATERIALES!A5:D396,4,FALSE)</f>
        <v>7529.6126414190876</v>
      </c>
      <c r="N53" s="271">
        <f>K53*M53</f>
        <v>46188.596064260601</v>
      </c>
    </row>
    <row r="54" spans="1:14">
      <c r="A54" s="144" t="s">
        <v>751</v>
      </c>
      <c r="B54" s="43" t="str">
        <f>VLOOKUP(A54,MATERIALES!A6:D373,3,FALSE)</f>
        <v>Aditivo Acelerante de Fraguado</v>
      </c>
      <c r="C54" s="280"/>
      <c r="D54" s="280"/>
      <c r="E54" s="280"/>
      <c r="F54" s="280"/>
      <c r="G54" s="280"/>
      <c r="H54" s="280"/>
      <c r="I54" s="267"/>
      <c r="J54" s="223" t="s">
        <v>377</v>
      </c>
      <c r="K54" s="281">
        <v>1.1200000000000001</v>
      </c>
      <c r="L54" s="266"/>
      <c r="M54" s="401">
        <f>VLOOKUP(A54,MATERIALES!A6:D397,4,FALSE)</f>
        <v>16848.913285087358</v>
      </c>
      <c r="N54" s="271">
        <f>K54*M54</f>
        <v>18870.782879297843</v>
      </c>
    </row>
    <row r="55" spans="1:14">
      <c r="A55" s="144" t="s">
        <v>384</v>
      </c>
      <c r="B55" s="43" t="str">
        <f>VLOOKUP(A55,MATERIALES!A6:D373,3,FALSE)</f>
        <v>Barras de unión de 1/2´´</v>
      </c>
      <c r="C55" s="280"/>
      <c r="D55" s="280"/>
      <c r="E55" s="280"/>
      <c r="F55" s="280"/>
      <c r="G55" s="280"/>
      <c r="H55" s="280"/>
      <c r="I55" s="267"/>
      <c r="J55" s="223" t="s">
        <v>377</v>
      </c>
      <c r="K55" s="281">
        <v>0.37037037037037041</v>
      </c>
      <c r="L55" s="266"/>
      <c r="M55" s="401">
        <f>VLOOKUP(A55,MATERIALES!A6:D398,4,FALSE)</f>
        <v>5035.4284539490154</v>
      </c>
      <c r="N55" s="271">
        <f>K55*M55</f>
        <v>1864.9735014625985</v>
      </c>
    </row>
    <row r="56" spans="1:14">
      <c r="A56" s="144" t="s">
        <v>417</v>
      </c>
      <c r="B56" s="43" t="str">
        <f>VLOOKUP(A56,MATERIALES!A6:D373,3,FALSE)</f>
        <v>Cintilla De Poliuretano (Sikarod) (Pavimentos De Concreto Hidráulico)</v>
      </c>
      <c r="C56" s="280"/>
      <c r="D56" s="280"/>
      <c r="E56" s="280"/>
      <c r="F56" s="280"/>
      <c r="G56" s="280"/>
      <c r="H56" s="280"/>
      <c r="I56" s="267"/>
      <c r="J56" s="223" t="s">
        <v>144</v>
      </c>
      <c r="K56" s="281">
        <v>1.1111111111111112</v>
      </c>
      <c r="L56" s="266"/>
      <c r="M56" s="401">
        <f>VLOOKUP(A56,MATERIALES!A6:D399,4,FALSE)</f>
        <v>994.49711965493043</v>
      </c>
      <c r="N56" s="271">
        <f>K56*M56</f>
        <v>1104.9967996165894</v>
      </c>
    </row>
    <row r="57" spans="1:14">
      <c r="A57" s="144" t="s">
        <v>646</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10" t="s">
        <v>144</v>
      </c>
      <c r="K57" s="44">
        <v>1.1111111111111112</v>
      </c>
      <c r="L57" s="827">
        <f>VLOOKUP(A57,MATERIALES!A4:D373,4,FALSE)</f>
        <v>6873.3598396404059</v>
      </c>
      <c r="M57" s="828"/>
      <c r="N57" s="271">
        <f>K57*L57</f>
        <v>7637.0664884893404</v>
      </c>
    </row>
    <row r="58" spans="1:14">
      <c r="A58" s="144" t="s">
        <v>778</v>
      </c>
      <c r="B58" s="315" t="str">
        <f>VLOOKUP(A58,MATERIALES!A8:D373,3,FALSE)</f>
        <v>Antisol blanco (presentación 20 kg)</v>
      </c>
      <c r="C58" s="316"/>
      <c r="D58" s="316"/>
      <c r="E58" s="316"/>
      <c r="F58" s="316"/>
      <c r="G58" s="316"/>
      <c r="H58" s="316"/>
      <c r="I58" s="316"/>
      <c r="J58" s="310" t="s">
        <v>377</v>
      </c>
      <c r="K58" s="44">
        <v>1.1200000000000001</v>
      </c>
      <c r="L58" s="414"/>
      <c r="M58" s="413">
        <f>VLOOKUP(A58,MATERIALES!A8:D401,4,FALSE)</f>
        <v>15423.404213504351</v>
      </c>
      <c r="N58" s="271">
        <f>K58*M58</f>
        <v>17274.212719124876</v>
      </c>
    </row>
    <row r="59" spans="1:14">
      <c r="A59" t="s">
        <v>838</v>
      </c>
      <c r="B59" s="315" t="str">
        <f>VLOOKUP(A59,MATERIALES!A9:D373,3,FALSE)</f>
        <v>Concreto hidráulico para pavimento MR-43</v>
      </c>
      <c r="C59" s="316"/>
      <c r="D59" s="316"/>
      <c r="E59" s="316"/>
      <c r="F59" s="316"/>
      <c r="G59" s="316"/>
      <c r="H59" s="316"/>
      <c r="I59" s="316"/>
      <c r="J59" s="310" t="s">
        <v>387</v>
      </c>
      <c r="K59" s="44">
        <v>1.01</v>
      </c>
      <c r="L59" s="414"/>
      <c r="M59" s="413">
        <f>VLOOKUP(A59,MATERIALES!A9:D402,4,FALSE)</f>
        <v>1059499.9856360166</v>
      </c>
      <c r="N59" s="271">
        <f>K59*M59</f>
        <v>1070094.9854923768</v>
      </c>
    </row>
    <row r="60" spans="1:14" ht="15.75" thickBot="1">
      <c r="B60" s="308"/>
      <c r="C60" s="309"/>
      <c r="D60" s="309"/>
      <c r="E60" s="309"/>
      <c r="F60" s="309"/>
      <c r="G60" s="309"/>
      <c r="H60" s="309"/>
      <c r="I60" s="309"/>
      <c r="J60" s="126"/>
      <c r="K60" s="126"/>
      <c r="L60" s="324"/>
      <c r="M60" s="323"/>
      <c r="N60" s="127"/>
    </row>
    <row r="61" spans="1:14" ht="15.75" thickBot="1">
      <c r="B61" s="823" t="s">
        <v>953</v>
      </c>
      <c r="C61" s="824"/>
      <c r="D61" s="824"/>
      <c r="E61" s="824"/>
      <c r="F61" s="824"/>
      <c r="G61" s="824"/>
      <c r="H61" s="824"/>
      <c r="I61" s="824"/>
      <c r="J61" s="824"/>
      <c r="K61" s="824"/>
      <c r="L61" s="824"/>
      <c r="M61" s="825"/>
      <c r="N61" s="393">
        <f>SUM(N53:N60)</f>
        <v>1163035.6139446287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A66" t="s">
        <v>1239</v>
      </c>
      <c r="B66" s="46" t="str">
        <f>VLOOKUP(A66,TRANSPORTE!A5:D117,3,FALSE)</f>
        <v>Transporte de concreto</v>
      </c>
      <c r="C66" s="316"/>
      <c r="D66" s="316"/>
      <c r="E66" s="316"/>
      <c r="F66" s="316"/>
      <c r="G66" s="316"/>
      <c r="H66" s="310" t="s">
        <v>1468</v>
      </c>
      <c r="I66" s="278">
        <v>1.01</v>
      </c>
      <c r="J66" s="285">
        <v>1</v>
      </c>
      <c r="K66" s="278">
        <f>I66*J66</f>
        <v>1.01</v>
      </c>
      <c r="L66" s="827">
        <f>VLOOKUP(A66,TRANSPORTE!A5:D117,4,FALSE)</f>
        <v>1802.8023797317558</v>
      </c>
      <c r="M66" s="828"/>
      <c r="N66" s="286">
        <f>K66*L66</f>
        <v>1820.8304035290732</v>
      </c>
    </row>
    <row r="67" spans="1:15">
      <c r="B67" s="46"/>
      <c r="C67" s="47"/>
      <c r="D67" s="47"/>
      <c r="E67" s="47"/>
      <c r="F67" s="47"/>
      <c r="G67" s="47"/>
      <c r="H67" s="287"/>
      <c r="I67" s="278"/>
      <c r="J67" s="278"/>
      <c r="K67" s="278"/>
      <c r="L67" s="288"/>
      <c r="M67" s="289"/>
      <c r="N67" s="290"/>
    </row>
    <row r="68" spans="1:15">
      <c r="B68" s="46"/>
      <c r="C68" s="47"/>
      <c r="D68" s="47"/>
      <c r="E68" s="47"/>
      <c r="F68" s="47"/>
      <c r="G68" s="47"/>
      <c r="H68" s="287"/>
      <c r="I68" s="278"/>
      <c r="J68" s="278"/>
      <c r="K68" s="278"/>
      <c r="L68" s="288"/>
      <c r="M68" s="289"/>
      <c r="N68" s="290"/>
    </row>
    <row r="69" spans="1:15">
      <c r="B69" s="46"/>
      <c r="C69" s="47"/>
      <c r="D69" s="47"/>
      <c r="E69" s="47"/>
      <c r="F69" s="47"/>
      <c r="G69" s="47"/>
      <c r="H69" s="287"/>
      <c r="I69" s="278"/>
      <c r="J69" s="278"/>
      <c r="K69" s="278"/>
      <c r="L69" s="288"/>
      <c r="M69" s="289"/>
      <c r="N69" s="290"/>
    </row>
    <row r="70" spans="1:15">
      <c r="B70" s="46"/>
      <c r="C70" s="47"/>
      <c r="D70" s="47"/>
      <c r="E70" s="47"/>
      <c r="F70" s="47"/>
      <c r="G70" s="47"/>
      <c r="H70" s="287"/>
      <c r="I70" s="278"/>
      <c r="J70" s="278"/>
      <c r="K70" s="278"/>
      <c r="L70" s="288"/>
      <c r="M70" s="289"/>
      <c r="N70" s="290"/>
    </row>
    <row r="71" spans="1:15" ht="15.75" thickBot="1">
      <c r="B71" s="308"/>
      <c r="C71" s="309"/>
      <c r="D71" s="309"/>
      <c r="E71" s="309"/>
      <c r="F71" s="309"/>
      <c r="G71" s="309"/>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f>N66+N67+N68+N69+N70</f>
        <v>1820.8304035290732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45" t="s">
        <v>17</v>
      </c>
      <c r="B77" s="49" t="str">
        <f>VLOOKUP(A77,'MANO DE OBRA'!A8:D68,3,FALSE)</f>
        <v>Obrero (7)</v>
      </c>
      <c r="C77" s="47"/>
      <c r="D77" s="47"/>
      <c r="E77" s="47"/>
      <c r="F77" s="47"/>
      <c r="G77" s="47"/>
      <c r="H77" s="47"/>
      <c r="I77" s="291">
        <f>K77/J77*100</f>
        <v>204819.99999999997</v>
      </c>
      <c r="J77" s="292">
        <v>185</v>
      </c>
      <c r="K77" s="293">
        <f>VLOOKUP(A77,'MANO DE OBRA'!A8:D99,4,FALSE)</f>
        <v>378917</v>
      </c>
      <c r="L77" s="50"/>
      <c r="M77" s="294">
        <v>50</v>
      </c>
      <c r="N77" s="394">
        <f>K77/M77</f>
        <v>7578.34</v>
      </c>
      <c r="O77" s="106"/>
    </row>
    <row r="78" spans="1:15">
      <c r="A78" s="145" t="s">
        <v>30</v>
      </c>
      <c r="B78" s="49" t="str">
        <f>VLOOKUP(A78,'MANO DE OBRA'!A8:D69,3,FALSE)</f>
        <v>Oficial</v>
      </c>
      <c r="C78" s="47"/>
      <c r="D78" s="47"/>
      <c r="E78" s="47"/>
      <c r="F78" s="47"/>
      <c r="G78" s="47"/>
      <c r="H78" s="47"/>
      <c r="I78" s="291">
        <f>K78/J78*100</f>
        <v>57668.23979157189</v>
      </c>
      <c r="J78" s="292">
        <v>185</v>
      </c>
      <c r="K78" s="293">
        <f>VLOOKUP(A78,'MANO DE OBRA'!A8:D100,4,FALSE)</f>
        <v>106686.24361440798</v>
      </c>
      <c r="L78" s="50"/>
      <c r="M78" s="298">
        <v>50</v>
      </c>
      <c r="N78" s="394">
        <f>K78/M78</f>
        <v>2133.7248722881595</v>
      </c>
    </row>
    <row r="79" spans="1:15">
      <c r="B79" s="49"/>
      <c r="C79" s="47"/>
      <c r="D79" s="47"/>
      <c r="E79" s="47"/>
      <c r="F79" s="47"/>
      <c r="G79" s="47"/>
      <c r="H79" s="47"/>
      <c r="I79" s="278"/>
      <c r="J79" s="296"/>
      <c r="K79" s="297"/>
      <c r="L79" s="50"/>
      <c r="M79" s="299"/>
      <c r="N79" s="295"/>
    </row>
    <row r="80" spans="1:15">
      <c r="B80" s="49"/>
      <c r="C80" s="47"/>
      <c r="D80" s="47"/>
      <c r="E80" s="47"/>
      <c r="F80" s="47"/>
      <c r="G80" s="47"/>
      <c r="H80" s="47"/>
      <c r="I80" s="278"/>
      <c r="J80" s="296"/>
      <c r="K80" s="297"/>
      <c r="L80" s="317"/>
      <c r="M80" s="299"/>
      <c r="N80" s="295"/>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45"/>
    </row>
    <row r="83" spans="1:14" ht="15.75" thickBot="1">
      <c r="B83" s="829" t="s">
        <v>953</v>
      </c>
      <c r="C83" s="830"/>
      <c r="D83" s="830"/>
      <c r="E83" s="830"/>
      <c r="F83" s="830"/>
      <c r="G83" s="830"/>
      <c r="H83" s="830"/>
      <c r="I83" s="830"/>
      <c r="J83" s="830"/>
      <c r="K83" s="830"/>
      <c r="L83" s="830"/>
      <c r="M83" s="831"/>
      <c r="N83" s="300">
        <f>SUM(N77:N82)</f>
        <v>9712.0648722881597</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1204839.5834020472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240967.91668040946</v>
      </c>
      <c r="M90" s="858"/>
      <c r="N90" s="51"/>
    </row>
    <row r="91" spans="1:14">
      <c r="B91" s="89" t="s">
        <v>973</v>
      </c>
      <c r="C91" s="90"/>
      <c r="D91" s="90"/>
      <c r="E91" s="90"/>
      <c r="F91" s="90"/>
      <c r="G91" s="90"/>
      <c r="H91" s="90"/>
      <c r="I91" s="87"/>
      <c r="J91" s="88"/>
      <c r="K91" s="303">
        <v>0.05</v>
      </c>
      <c r="L91" s="857">
        <f>N85*K91</f>
        <v>60241.979170102364</v>
      </c>
      <c r="M91" s="858"/>
      <c r="N91" s="51"/>
    </row>
    <row r="92" spans="1:14" ht="15.75" thickBot="1">
      <c r="B92" s="91" t="s">
        <v>974</v>
      </c>
      <c r="C92" s="92"/>
      <c r="D92" s="92"/>
      <c r="E92" s="92"/>
      <c r="F92" s="92"/>
      <c r="G92" s="92"/>
      <c r="H92" s="92"/>
      <c r="I92" s="93"/>
      <c r="J92" s="94"/>
      <c r="K92" s="304">
        <v>0.05</v>
      </c>
      <c r="L92" s="859">
        <f>N85*K92</f>
        <v>60241.979170102364</v>
      </c>
      <c r="M92" s="860"/>
      <c r="N92" s="51"/>
    </row>
    <row r="93" spans="1:14" ht="15.75" thickBot="1">
      <c r="B93" s="823" t="s">
        <v>953</v>
      </c>
      <c r="C93" s="824"/>
      <c r="D93" s="824"/>
      <c r="E93" s="824"/>
      <c r="F93" s="824"/>
      <c r="G93" s="824"/>
      <c r="H93" s="824"/>
      <c r="I93" s="824"/>
      <c r="J93" s="824"/>
      <c r="K93" s="824"/>
      <c r="L93" s="824"/>
      <c r="M93" s="825"/>
      <c r="N93" s="52">
        <f>L90+L91+L92</f>
        <v>361451.87502061424</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1566291.4584226613</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6" t="s">
        <v>2216</v>
      </c>
      <c r="C105" s="227"/>
      <c r="D105" s="227"/>
      <c r="E105" s="227"/>
      <c r="F105" s="227"/>
      <c r="G105" s="227"/>
      <c r="H105" s="227"/>
      <c r="I105" s="227"/>
      <c r="J105" s="227"/>
      <c r="K105" s="227"/>
      <c r="L105" s="227"/>
      <c r="M105" s="227"/>
      <c r="N105" s="228"/>
    </row>
    <row r="106" spans="2:14">
      <c r="B106" s="229"/>
      <c r="C106" s="230"/>
      <c r="D106" s="230"/>
      <c r="E106" s="230"/>
      <c r="F106" s="230"/>
      <c r="G106" s="230"/>
      <c r="H106" s="230"/>
      <c r="I106" s="230"/>
      <c r="J106" s="230"/>
      <c r="K106" s="230"/>
      <c r="L106" s="230"/>
      <c r="M106" s="230"/>
      <c r="N106" s="231"/>
    </row>
    <row r="107" spans="2:14">
      <c r="B107" s="229"/>
      <c r="C107" s="230"/>
      <c r="D107" s="230"/>
      <c r="E107" s="230"/>
      <c r="F107" s="230"/>
      <c r="G107" s="230"/>
      <c r="H107" s="230"/>
      <c r="I107" s="230"/>
      <c r="J107" s="230"/>
      <c r="K107" s="230"/>
      <c r="L107" s="230"/>
      <c r="M107" s="230"/>
      <c r="N107" s="231"/>
    </row>
    <row r="108" spans="2:14">
      <c r="B108" s="229"/>
      <c r="C108" s="230"/>
      <c r="D108" s="230"/>
      <c r="E108" s="230"/>
      <c r="F108" s="230"/>
      <c r="G108" s="230"/>
      <c r="H108" s="230"/>
      <c r="I108" s="230"/>
      <c r="J108" s="230"/>
      <c r="K108" s="230"/>
      <c r="L108" s="230"/>
      <c r="M108" s="230"/>
      <c r="N108" s="231"/>
    </row>
    <row r="109" spans="2:14" ht="15.75" thickBot="1">
      <c r="B109" s="232"/>
      <c r="C109" s="233"/>
      <c r="D109" s="233"/>
      <c r="E109" s="233"/>
      <c r="F109" s="233"/>
      <c r="G109" s="233"/>
      <c r="H109" s="233"/>
      <c r="I109" s="233"/>
      <c r="J109" s="233"/>
      <c r="K109" s="233"/>
      <c r="L109" s="233"/>
      <c r="M109" s="233"/>
      <c r="N109" s="234"/>
    </row>
    <row r="110" spans="2:14">
      <c r="B110" s="235"/>
      <c r="C110" s="236"/>
      <c r="D110" s="236"/>
      <c r="E110" s="236"/>
      <c r="F110" s="236"/>
      <c r="G110" s="236"/>
      <c r="H110" s="236"/>
      <c r="I110" s="236"/>
      <c r="J110" s="236"/>
      <c r="K110" s="236"/>
      <c r="L110" s="236"/>
      <c r="M110" s="236"/>
      <c r="N110" s="237"/>
    </row>
    <row r="111" spans="2:14">
      <c r="B111" s="221" t="s">
        <v>2217</v>
      </c>
      <c r="C111" s="31"/>
      <c r="D111" s="31"/>
      <c r="E111" s="31"/>
      <c r="F111" s="31"/>
      <c r="G111" s="31"/>
      <c r="H111" s="31"/>
      <c r="I111" s="31"/>
      <c r="J111" s="31"/>
      <c r="K111" s="31"/>
      <c r="L111" s="31"/>
      <c r="M111" s="31"/>
      <c r="N111" s="32"/>
    </row>
    <row r="112" spans="2:14" ht="15" customHeight="1">
      <c r="B112" s="861" t="s">
        <v>2218</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2219</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30"/>
      <c r="C116" s="331"/>
      <c r="D116" s="331"/>
      <c r="E116" s="331"/>
      <c r="F116" s="331"/>
      <c r="G116" s="331"/>
      <c r="H116" s="331"/>
      <c r="I116" s="331"/>
      <c r="J116" s="331"/>
      <c r="K116" s="331"/>
      <c r="L116" s="331"/>
      <c r="M116" s="331"/>
      <c r="N116" s="332"/>
    </row>
    <row r="117" spans="2:14">
      <c r="B117" s="330"/>
      <c r="C117" s="331"/>
      <c r="D117" s="331"/>
      <c r="E117" s="331"/>
      <c r="F117" s="331"/>
      <c r="G117" s="331"/>
      <c r="H117" s="331"/>
      <c r="I117" s="331"/>
      <c r="J117" s="331"/>
      <c r="K117" s="331"/>
      <c r="L117" s="331"/>
      <c r="M117" s="331"/>
      <c r="N117" s="332"/>
    </row>
    <row r="118" spans="2:14">
      <c r="B118" s="330"/>
      <c r="C118" s="331"/>
      <c r="D118" s="331"/>
      <c r="E118" s="331"/>
      <c r="F118" s="331"/>
      <c r="G118" s="331"/>
      <c r="H118" s="331"/>
      <c r="I118" s="331"/>
      <c r="J118" s="331"/>
      <c r="K118" s="331"/>
      <c r="L118" s="331"/>
      <c r="M118" s="331"/>
      <c r="N118" s="332"/>
    </row>
    <row r="119" spans="2:14">
      <c r="B119" s="221"/>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0"/>
      <c r="K125" s="800"/>
      <c r="L125" s="800"/>
      <c r="M125" s="800"/>
      <c r="N125" s="801"/>
    </row>
    <row r="126" spans="2:14" ht="15.75" customHeight="1" thickBot="1">
      <c r="B126" s="260" t="s">
        <v>2221</v>
      </c>
      <c r="C126" s="392"/>
      <c r="D126" s="392"/>
      <c r="E126" s="57"/>
      <c r="F126" s="57"/>
      <c r="G126" s="57"/>
      <c r="H126" s="57"/>
      <c r="I126" s="57"/>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29.25" customHeight="1" thickBot="1">
      <c r="A31" s="157" t="s">
        <v>1845</v>
      </c>
      <c r="B31" s="80" t="s">
        <v>1093</v>
      </c>
      <c r="C31" s="963" t="s">
        <v>1625</v>
      </c>
      <c r="D31" s="964"/>
      <c r="E31" s="964"/>
      <c r="F31" s="964"/>
      <c r="G31" s="964"/>
      <c r="H31" s="964"/>
      <c r="I31" s="964"/>
      <c r="J31" s="964"/>
      <c r="K31" s="467"/>
      <c r="L31" s="305" t="s">
        <v>377</v>
      </c>
      <c r="M31" s="202"/>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c r="C42" s="844"/>
      <c r="D42" s="844"/>
      <c r="E42" s="38"/>
      <c r="F42" s="39"/>
      <c r="G42" s="39"/>
      <c r="H42" s="40"/>
      <c r="I42" s="36"/>
      <c r="J42" s="37"/>
      <c r="K42" s="278"/>
      <c r="L42" s="275"/>
      <c r="M42" s="400"/>
      <c r="N42" s="343"/>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824</v>
      </c>
      <c r="B49" s="43" t="str">
        <f>VLOOKUP(A49,MATERIALES!A4:D373,3,FALSE)</f>
        <v>Cemento Porthland Norma ASTM C150 Tipo _______</v>
      </c>
      <c r="C49" s="280"/>
      <c r="D49" s="280"/>
      <c r="E49" s="280"/>
      <c r="F49" s="280"/>
      <c r="G49" s="280"/>
      <c r="H49" s="280"/>
      <c r="I49" s="267"/>
      <c r="J49" s="415" t="str">
        <f>VLOOKUP(A49,MATERIALES!A5:D641,2,FALSE)</f>
        <v>kg</v>
      </c>
      <c r="K49" s="281">
        <v>1</v>
      </c>
      <c r="L49" s="266"/>
      <c r="M49" s="401">
        <f>VLOOKUP(A49,MATERIALES!A5:D396,4,FALSE)</f>
        <v>859.79940851179447</v>
      </c>
      <c r="N49" s="271">
        <f>K49*M49</f>
        <v>859.79940851179447</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859.79940851179447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859.79940851179447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171.9598817023589</v>
      </c>
      <c r="M83" s="858"/>
      <c r="N83" s="51"/>
    </row>
    <row r="84" spans="1:14">
      <c r="B84" s="89" t="s">
        <v>973</v>
      </c>
      <c r="C84" s="90"/>
      <c r="D84" s="90"/>
      <c r="E84" s="90"/>
      <c r="F84" s="90"/>
      <c r="G84" s="90"/>
      <c r="H84" s="90"/>
      <c r="I84" s="87"/>
      <c r="J84" s="88"/>
      <c r="K84" s="303">
        <v>0.05</v>
      </c>
      <c r="L84" s="857">
        <f>N78*K84</f>
        <v>42.989970425589725</v>
      </c>
      <c r="M84" s="858"/>
      <c r="N84" s="51"/>
    </row>
    <row r="85" spans="1:14" ht="15.75" thickBot="1">
      <c r="B85" s="91" t="s">
        <v>974</v>
      </c>
      <c r="C85" s="92"/>
      <c r="D85" s="92"/>
      <c r="E85" s="92"/>
      <c r="F85" s="92"/>
      <c r="G85" s="92"/>
      <c r="H85" s="92"/>
      <c r="I85" s="93"/>
      <c r="J85" s="94"/>
      <c r="K85" s="304">
        <v>0.05</v>
      </c>
      <c r="L85" s="859">
        <f>N78*K85</f>
        <v>42.989970425589725</v>
      </c>
      <c r="M85" s="860"/>
      <c r="N85" s="51"/>
    </row>
    <row r="86" spans="1:14" ht="15.75" thickBot="1">
      <c r="B86" s="823" t="s">
        <v>953</v>
      </c>
      <c r="C86" s="824"/>
      <c r="D86" s="824"/>
      <c r="E86" s="824"/>
      <c r="F86" s="824"/>
      <c r="G86" s="824"/>
      <c r="H86" s="824"/>
      <c r="I86" s="824"/>
      <c r="J86" s="824"/>
      <c r="K86" s="824"/>
      <c r="L86" s="824"/>
      <c r="M86" s="825"/>
      <c r="N86" s="52">
        <f>L83+L84+L85</f>
        <v>257.93982255353836</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1117.7392310653329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6" t="s">
        <v>2216</v>
      </c>
      <c r="C98" s="227"/>
      <c r="D98" s="227"/>
      <c r="E98" s="227"/>
      <c r="F98" s="227"/>
      <c r="G98" s="227"/>
      <c r="H98" s="227"/>
      <c r="I98" s="227"/>
      <c r="J98" s="227"/>
      <c r="K98" s="227"/>
      <c r="L98" s="227"/>
      <c r="M98" s="227"/>
      <c r="N98" s="228"/>
    </row>
    <row r="99" spans="2:14">
      <c r="B99" s="229"/>
      <c r="C99" s="230"/>
      <c r="D99" s="230"/>
      <c r="E99" s="230"/>
      <c r="F99" s="230"/>
      <c r="G99" s="230"/>
      <c r="H99" s="230"/>
      <c r="I99" s="230"/>
      <c r="J99" s="230"/>
      <c r="K99" s="230"/>
      <c r="L99" s="230"/>
      <c r="M99" s="230"/>
      <c r="N99" s="231"/>
    </row>
    <row r="100" spans="2:14">
      <c r="B100" s="229"/>
      <c r="C100" s="230"/>
      <c r="D100" s="230"/>
      <c r="E100" s="230"/>
      <c r="F100" s="230"/>
      <c r="G100" s="230"/>
      <c r="H100" s="230"/>
      <c r="I100" s="230"/>
      <c r="J100" s="230"/>
      <c r="K100" s="230"/>
      <c r="L100" s="230"/>
      <c r="M100" s="230"/>
      <c r="N100" s="231"/>
    </row>
    <row r="101" spans="2:14">
      <c r="B101" s="229"/>
      <c r="C101" s="230"/>
      <c r="D101" s="230"/>
      <c r="E101" s="230"/>
      <c r="F101" s="230"/>
      <c r="G101" s="230"/>
      <c r="H101" s="230"/>
      <c r="I101" s="230"/>
      <c r="J101" s="230"/>
      <c r="K101" s="230"/>
      <c r="L101" s="230"/>
      <c r="M101" s="230"/>
      <c r="N101" s="231"/>
    </row>
    <row r="102" spans="2:14" ht="15.75" thickBot="1">
      <c r="B102" s="232"/>
      <c r="C102" s="233"/>
      <c r="D102" s="233"/>
      <c r="E102" s="233"/>
      <c r="F102" s="233"/>
      <c r="G102" s="233"/>
      <c r="H102" s="233"/>
      <c r="I102" s="233"/>
      <c r="J102" s="233"/>
      <c r="K102" s="233"/>
      <c r="L102" s="233"/>
      <c r="M102" s="233"/>
      <c r="N102" s="234"/>
    </row>
    <row r="103" spans="2:14">
      <c r="B103" s="235"/>
      <c r="C103" s="236"/>
      <c r="D103" s="236"/>
      <c r="E103" s="236"/>
      <c r="F103" s="236"/>
      <c r="G103" s="236"/>
      <c r="H103" s="236"/>
      <c r="I103" s="236"/>
      <c r="J103" s="236"/>
      <c r="K103" s="236"/>
      <c r="L103" s="236"/>
      <c r="M103" s="236"/>
      <c r="N103" s="237"/>
    </row>
    <row r="104" spans="2:14">
      <c r="B104" s="221" t="s">
        <v>2217</v>
      </c>
      <c r="C104" s="31"/>
      <c r="D104" s="31"/>
      <c r="E104" s="31"/>
      <c r="F104" s="31"/>
      <c r="G104" s="31"/>
      <c r="H104" s="31"/>
      <c r="I104" s="31"/>
      <c r="J104" s="31"/>
      <c r="K104" s="31"/>
      <c r="L104" s="31"/>
      <c r="M104" s="31"/>
      <c r="N104" s="32"/>
    </row>
    <row r="105" spans="2:14" ht="15" customHeight="1">
      <c r="B105" s="861" t="s">
        <v>2218</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2219</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30"/>
      <c r="C109" s="331"/>
      <c r="D109" s="331"/>
      <c r="E109" s="331"/>
      <c r="F109" s="331"/>
      <c r="G109" s="331"/>
      <c r="H109" s="331"/>
      <c r="I109" s="331"/>
      <c r="J109" s="331"/>
      <c r="K109" s="331"/>
      <c r="L109" s="331"/>
      <c r="M109" s="331"/>
      <c r="N109" s="332"/>
    </row>
    <row r="110" spans="2:14">
      <c r="B110" s="330"/>
      <c r="C110" s="331"/>
      <c r="D110" s="331"/>
      <c r="E110" s="331"/>
      <c r="F110" s="331"/>
      <c r="G110" s="331"/>
      <c r="H110" s="331"/>
      <c r="I110" s="331"/>
      <c r="J110" s="331"/>
      <c r="K110" s="331"/>
      <c r="L110" s="331"/>
      <c r="M110" s="331"/>
      <c r="N110" s="332"/>
    </row>
    <row r="111" spans="2:14">
      <c r="B111" s="330"/>
      <c r="C111" s="331"/>
      <c r="D111" s="331"/>
      <c r="E111" s="331"/>
      <c r="F111" s="331"/>
      <c r="G111" s="331"/>
      <c r="H111" s="331"/>
      <c r="I111" s="331"/>
      <c r="J111" s="331"/>
      <c r="K111" s="331"/>
      <c r="L111" s="331"/>
      <c r="M111" s="331"/>
      <c r="N111" s="332"/>
    </row>
    <row r="112" spans="2:14">
      <c r="B112" s="221"/>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0"/>
      <c r="K118" s="800"/>
      <c r="L118" s="800"/>
      <c r="M118" s="800"/>
      <c r="N118" s="801"/>
    </row>
    <row r="119" spans="2:14" ht="15.75" customHeight="1" thickBot="1">
      <c r="B119" s="260" t="s">
        <v>2221</v>
      </c>
      <c r="C119" s="392"/>
      <c r="D119" s="392"/>
      <c r="E119" s="57"/>
      <c r="F119" s="57"/>
      <c r="G119" s="57"/>
      <c r="H119" s="57"/>
      <c r="I119" s="57"/>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1626</v>
      </c>
      <c r="C31" s="963" t="s">
        <v>2040</v>
      </c>
      <c r="D31" s="964"/>
      <c r="E31" s="964"/>
      <c r="F31" s="964"/>
      <c r="G31" s="964"/>
      <c r="H31" s="964"/>
      <c r="I31" s="964"/>
      <c r="J31" s="964"/>
      <c r="K31" s="467"/>
      <c r="L31" s="305" t="s">
        <v>377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c r="C42" s="844"/>
      <c r="D42" s="844"/>
      <c r="E42" s="38"/>
      <c r="F42" s="39"/>
      <c r="G42" s="39"/>
      <c r="H42" s="40"/>
      <c r="I42" s="36"/>
      <c r="J42" s="37"/>
      <c r="K42" s="278"/>
      <c r="L42" s="275"/>
      <c r="M42" s="400"/>
      <c r="N42" s="343"/>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826</v>
      </c>
      <c r="B49" s="43" t="str">
        <f>VLOOKUP(A49,MATERIALES!A4:D373,3,FALSE)</f>
        <v>Cemento Hidráulico adicionado, Norma ASTM C595 Tipo _______</v>
      </c>
      <c r="C49" s="280"/>
      <c r="D49" s="280"/>
      <c r="E49" s="280"/>
      <c r="F49" s="280"/>
      <c r="G49" s="280"/>
      <c r="H49" s="280"/>
      <c r="I49" s="267"/>
      <c r="J49" s="415" t="str">
        <f>VLOOKUP(A49,MATERIALES!A5:D641,2,FALSE)</f>
        <v>kg</v>
      </c>
      <c r="K49" s="281">
        <v>1</v>
      </c>
      <c r="L49" s="266"/>
      <c r="M49" s="401">
        <f>VLOOKUP(A49,MATERIALES!A5:D396,4,FALSE)</f>
        <v>931.55426398056795</v>
      </c>
      <c r="N49" s="271">
        <f>K49*M49</f>
        <v>931.55426398056795</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931.55426398056795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931.55426398056795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186.31085279611361</v>
      </c>
      <c r="M83" s="858"/>
      <c r="N83" s="51"/>
    </row>
    <row r="84" spans="1:14">
      <c r="B84" s="89" t="s">
        <v>973</v>
      </c>
      <c r="C84" s="90"/>
      <c r="D84" s="90"/>
      <c r="E84" s="90"/>
      <c r="F84" s="90"/>
      <c r="G84" s="90"/>
      <c r="H84" s="90"/>
      <c r="I84" s="87"/>
      <c r="J84" s="88"/>
      <c r="K84" s="303">
        <v>0.05</v>
      </c>
      <c r="L84" s="857">
        <f>N78*K84</f>
        <v>46.577713199028402</v>
      </c>
      <c r="M84" s="858"/>
      <c r="N84" s="51"/>
    </row>
    <row r="85" spans="1:14" ht="15.75" thickBot="1">
      <c r="B85" s="91" t="s">
        <v>974</v>
      </c>
      <c r="C85" s="92"/>
      <c r="D85" s="92"/>
      <c r="E85" s="92"/>
      <c r="F85" s="92"/>
      <c r="G85" s="92"/>
      <c r="H85" s="92"/>
      <c r="I85" s="93"/>
      <c r="J85" s="94"/>
      <c r="K85" s="304">
        <v>0.05</v>
      </c>
      <c r="L85" s="859">
        <f>N78*K85</f>
        <v>46.577713199028402</v>
      </c>
      <c r="M85" s="860"/>
      <c r="N85" s="51"/>
    </row>
    <row r="86" spans="1:14" ht="15.75" thickBot="1">
      <c r="B86" s="823" t="s">
        <v>953</v>
      </c>
      <c r="C86" s="824"/>
      <c r="D86" s="824"/>
      <c r="E86" s="824"/>
      <c r="F86" s="824"/>
      <c r="G86" s="824"/>
      <c r="H86" s="824"/>
      <c r="I86" s="824"/>
      <c r="J86" s="824"/>
      <c r="K86" s="824"/>
      <c r="L86" s="824"/>
      <c r="M86" s="825"/>
      <c r="N86" s="52">
        <f>L83+L84+L85</f>
        <v>279.4662791941704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1211.0205431747383</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41.25" customHeight="1" thickBot="1">
      <c r="A31" t="s">
        <v>1845</v>
      </c>
      <c r="B31" s="80" t="s">
        <v>1627</v>
      </c>
      <c r="C31" s="963" t="s">
        <v>2041</v>
      </c>
      <c r="D31" s="964"/>
      <c r="E31" s="964"/>
      <c r="F31" s="964"/>
      <c r="G31" s="964"/>
      <c r="H31" s="964"/>
      <c r="I31" s="964"/>
      <c r="J31" s="964"/>
      <c r="K31" s="467"/>
      <c r="L31" s="305" t="s">
        <v>377</v>
      </c>
      <c r="M31" s="202"/>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270"/>
      <c r="N36" s="271"/>
    </row>
    <row r="37" spans="1:14">
      <c r="A37" s="113"/>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1"/>
    </row>
    <row r="39" spans="1:14">
      <c r="B39" s="836"/>
      <c r="C39" s="837"/>
      <c r="D39" s="837"/>
      <c r="E39" s="837"/>
      <c r="F39" s="837"/>
      <c r="G39" s="837"/>
      <c r="H39" s="838"/>
      <c r="I39" s="839"/>
      <c r="J39" s="820"/>
      <c r="K39" s="268"/>
      <c r="L39" s="840"/>
      <c r="M39" s="841"/>
      <c r="N39" s="271"/>
    </row>
    <row r="40" spans="1:14">
      <c r="B40" s="836"/>
      <c r="C40" s="837"/>
      <c r="D40" s="837"/>
      <c r="E40" s="837"/>
      <c r="F40" s="837"/>
      <c r="G40" s="837"/>
      <c r="H40" s="838"/>
      <c r="I40" s="36"/>
      <c r="J40" s="37"/>
      <c r="K40" s="268"/>
      <c r="L40" s="275"/>
      <c r="M40" s="276"/>
      <c r="N40" s="271"/>
    </row>
    <row r="41" spans="1:14">
      <c r="B41" s="319"/>
      <c r="C41" s="320"/>
      <c r="D41" s="320"/>
      <c r="E41" s="320"/>
      <c r="F41" s="322"/>
      <c r="G41" s="322"/>
      <c r="H41" s="125"/>
      <c r="I41" s="36"/>
      <c r="J41" s="37"/>
      <c r="K41" s="273"/>
      <c r="L41" s="275"/>
      <c r="M41" s="276"/>
      <c r="N41" s="277"/>
    </row>
    <row r="42" spans="1:14">
      <c r="B42" s="843"/>
      <c r="C42" s="844"/>
      <c r="D42" s="844"/>
      <c r="E42" s="38"/>
      <c r="F42" s="39"/>
      <c r="G42" s="39"/>
      <c r="H42" s="40"/>
      <c r="I42" s="36"/>
      <c r="J42" s="37"/>
      <c r="K42" s="278"/>
      <c r="L42" s="275"/>
      <c r="M42" s="400"/>
      <c r="N42" s="343"/>
    </row>
    <row r="43" spans="1:14" ht="15.75" thickBot="1">
      <c r="B43" s="836"/>
      <c r="C43" s="837"/>
      <c r="D43" s="837"/>
      <c r="E43" s="837"/>
      <c r="F43" s="837"/>
      <c r="G43" s="837"/>
      <c r="H43" s="838"/>
      <c r="I43" s="845"/>
      <c r="J43" s="846"/>
      <c r="K43" s="41"/>
      <c r="L43" s="847"/>
      <c r="M43" s="848"/>
      <c r="N43" s="105"/>
    </row>
    <row r="44" spans="1:14" ht="15.75" thickBot="1">
      <c r="B44" s="823" t="s">
        <v>953</v>
      </c>
      <c r="C44" s="824"/>
      <c r="D44" s="824"/>
      <c r="E44" s="824"/>
      <c r="F44" s="824"/>
      <c r="G44" s="824"/>
      <c r="H44" s="824"/>
      <c r="I44" s="824"/>
      <c r="J44" s="824"/>
      <c r="K44" s="824"/>
      <c r="L44" s="824"/>
      <c r="M44" s="825"/>
      <c r="N44" s="393"/>
    </row>
    <row r="45" spans="1:14">
      <c r="B45" s="279"/>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4" t="s">
        <v>944</v>
      </c>
      <c r="C48" s="815"/>
      <c r="D48" s="815"/>
      <c r="E48" s="815"/>
      <c r="F48" s="815"/>
      <c r="G48" s="815"/>
      <c r="H48" s="815"/>
      <c r="I48" s="816"/>
      <c r="J48" s="314" t="s">
        <v>945</v>
      </c>
      <c r="K48" s="85" t="s">
        <v>946</v>
      </c>
      <c r="L48" s="817" t="s">
        <v>955</v>
      </c>
      <c r="M48" s="816"/>
      <c r="N48" s="86" t="s">
        <v>951</v>
      </c>
    </row>
    <row r="49" spans="1:14">
      <c r="A49" t="s">
        <v>804</v>
      </c>
      <c r="B49" s="43" t="str">
        <f>VLOOKUP(A49,MATERIALES!A4:D373,3,FALSE)</f>
        <v>Cemento gris</v>
      </c>
      <c r="C49" s="280"/>
      <c r="D49" s="280"/>
      <c r="E49" s="280"/>
      <c r="F49" s="280"/>
      <c r="G49" s="280"/>
      <c r="H49" s="280"/>
      <c r="I49" s="267"/>
      <c r="J49" s="415" t="str">
        <f>VLOOKUP(A49,MATERIALES!A5:D641,2,FALSE)</f>
        <v>kg</v>
      </c>
      <c r="K49" s="281">
        <v>1</v>
      </c>
      <c r="L49" s="266"/>
      <c r="M49" s="401">
        <f>VLOOKUP(A49,MATERIALES!A5:D396,4,FALSE)</f>
        <v>612.27124477049415</v>
      </c>
      <c r="N49" s="271">
        <f>K49*M49</f>
        <v>612.27124477049415</v>
      </c>
    </row>
    <row r="50" spans="1:14">
      <c r="A50" s="144"/>
      <c r="B50" s="43"/>
      <c r="C50" s="280"/>
      <c r="D50" s="280"/>
      <c r="E50" s="280"/>
      <c r="F50" s="280"/>
      <c r="G50" s="280"/>
      <c r="H50" s="280"/>
      <c r="I50" s="267"/>
      <c r="J50" s="223"/>
      <c r="K50" s="281"/>
      <c r="L50" s="266"/>
      <c r="M50" s="401"/>
      <c r="N50" s="271"/>
    </row>
    <row r="51" spans="1:14">
      <c r="B51" s="43"/>
      <c r="C51" s="280"/>
      <c r="D51" s="280"/>
      <c r="E51" s="280"/>
      <c r="F51" s="280"/>
      <c r="G51" s="280"/>
      <c r="H51" s="280"/>
      <c r="I51" s="267"/>
      <c r="J51" s="223"/>
      <c r="K51" s="281"/>
      <c r="L51" s="266"/>
      <c r="M51" s="282"/>
      <c r="N51" s="283"/>
    </row>
    <row r="52" spans="1:14">
      <c r="B52" s="43"/>
      <c r="C52" s="280"/>
      <c r="D52" s="280"/>
      <c r="E52" s="280"/>
      <c r="F52" s="280"/>
      <c r="G52" s="280"/>
      <c r="H52" s="280"/>
      <c r="I52" s="267"/>
      <c r="J52" s="223"/>
      <c r="K52" s="281"/>
      <c r="L52" s="266"/>
      <c r="M52" s="282"/>
      <c r="N52" s="283"/>
    </row>
    <row r="53" spans="1:14" ht="15.75" thickBot="1">
      <c r="B53" s="818"/>
      <c r="C53" s="819"/>
      <c r="D53" s="819"/>
      <c r="E53" s="819"/>
      <c r="F53" s="819"/>
      <c r="G53" s="819"/>
      <c r="H53" s="819"/>
      <c r="I53" s="820"/>
      <c r="J53" s="42"/>
      <c r="K53" s="44"/>
      <c r="L53" s="821"/>
      <c r="M53" s="822"/>
      <c r="N53" s="45"/>
    </row>
    <row r="54" spans="1:14" ht="15.75" thickBot="1">
      <c r="B54" s="823" t="s">
        <v>953</v>
      </c>
      <c r="C54" s="824"/>
      <c r="D54" s="824"/>
      <c r="E54" s="824"/>
      <c r="F54" s="824"/>
      <c r="G54" s="824"/>
      <c r="H54" s="824"/>
      <c r="I54" s="824"/>
      <c r="J54" s="824"/>
      <c r="K54" s="824"/>
      <c r="L54" s="824"/>
      <c r="M54" s="825"/>
      <c r="N54" s="393">
        <f>SUM(N49:N53)</f>
        <v>612.27124477049415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90"/>
    </row>
    <row r="61" spans="1:14">
      <c r="B61" s="46"/>
      <c r="C61" s="47"/>
      <c r="D61" s="47"/>
      <c r="E61" s="47"/>
      <c r="F61" s="47"/>
      <c r="G61" s="47"/>
      <c r="H61" s="287"/>
      <c r="I61" s="278"/>
      <c r="J61" s="278"/>
      <c r="K61" s="278"/>
      <c r="L61" s="288"/>
      <c r="M61" s="289"/>
      <c r="N61" s="290"/>
    </row>
    <row r="62" spans="1:14">
      <c r="B62" s="46"/>
      <c r="C62" s="47"/>
      <c r="D62" s="47"/>
      <c r="E62" s="47"/>
      <c r="F62" s="47"/>
      <c r="G62" s="47"/>
      <c r="H62" s="287"/>
      <c r="I62" s="278"/>
      <c r="J62" s="278"/>
      <c r="K62" s="278"/>
      <c r="L62" s="288"/>
      <c r="M62" s="289"/>
      <c r="N62" s="290"/>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2:15" ht="15.75" thickBot="1">
      <c r="B65" s="829" t="s">
        <v>953</v>
      </c>
      <c r="C65" s="830"/>
      <c r="D65" s="830"/>
      <c r="E65" s="830"/>
      <c r="F65" s="830"/>
      <c r="G65" s="830"/>
      <c r="H65" s="830"/>
      <c r="I65" s="830"/>
      <c r="J65" s="830"/>
      <c r="K65" s="830"/>
      <c r="L65" s="830"/>
      <c r="M65" s="831"/>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394"/>
      <c r="O70" s="106"/>
    </row>
    <row r="71" spans="2:15">
      <c r="B71" s="49"/>
      <c r="C71" s="47"/>
      <c r="D71" s="47"/>
      <c r="E71" s="47"/>
      <c r="F71" s="47"/>
      <c r="G71" s="47"/>
      <c r="H71" s="47"/>
      <c r="I71" s="291"/>
      <c r="J71" s="292"/>
      <c r="K71" s="293"/>
      <c r="L71" s="50"/>
      <c r="M71" s="298"/>
      <c r="N71" s="394"/>
    </row>
    <row r="72" spans="2:15">
      <c r="B72" s="49"/>
      <c r="C72" s="47"/>
      <c r="D72" s="47"/>
      <c r="E72" s="47"/>
      <c r="F72" s="47"/>
      <c r="G72" s="47"/>
      <c r="H72" s="47"/>
      <c r="I72" s="291"/>
      <c r="J72" s="292"/>
      <c r="K72" s="293"/>
      <c r="L72" s="50"/>
      <c r="M72" s="299"/>
      <c r="N72" s="394"/>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810"/>
      <c r="C75" s="811"/>
      <c r="D75" s="811"/>
      <c r="E75" s="811"/>
      <c r="F75" s="811"/>
      <c r="G75" s="811"/>
      <c r="H75" s="811"/>
      <c r="I75" s="126"/>
      <c r="J75" s="126"/>
      <c r="K75" s="126"/>
      <c r="L75" s="911"/>
      <c r="M75" s="911"/>
      <c r="N75" s="45"/>
    </row>
    <row r="76" spans="2:15" ht="15.75" thickBot="1">
      <c r="B76" s="829" t="s">
        <v>953</v>
      </c>
      <c r="C76" s="830"/>
      <c r="D76" s="830"/>
      <c r="E76" s="830"/>
      <c r="F76" s="830"/>
      <c r="G76" s="830"/>
      <c r="H76" s="830"/>
      <c r="I76" s="830"/>
      <c r="J76" s="830"/>
      <c r="K76" s="830"/>
      <c r="L76" s="830"/>
      <c r="M76" s="831"/>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N44+N54+N65+N76</f>
        <v>612.27124477049415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122.45424895409883</v>
      </c>
      <c r="M83" s="858"/>
      <c r="N83" s="51"/>
    </row>
    <row r="84" spans="1:14">
      <c r="B84" s="89" t="s">
        <v>973</v>
      </c>
      <c r="C84" s="90"/>
      <c r="D84" s="90"/>
      <c r="E84" s="90"/>
      <c r="F84" s="90"/>
      <c r="G84" s="90"/>
      <c r="H84" s="90"/>
      <c r="I84" s="87"/>
      <c r="J84" s="88"/>
      <c r="K84" s="303">
        <v>0.05</v>
      </c>
      <c r="L84" s="857">
        <f>N78*K84</f>
        <v>30.613562238524707</v>
      </c>
      <c r="M84" s="858"/>
      <c r="N84" s="51"/>
    </row>
    <row r="85" spans="1:14" ht="15.75" thickBot="1">
      <c r="B85" s="91" t="s">
        <v>974</v>
      </c>
      <c r="C85" s="92"/>
      <c r="D85" s="92"/>
      <c r="E85" s="92"/>
      <c r="F85" s="92"/>
      <c r="G85" s="92"/>
      <c r="H85" s="92"/>
      <c r="I85" s="93"/>
      <c r="J85" s="94"/>
      <c r="K85" s="304">
        <v>0.05</v>
      </c>
      <c r="L85" s="859">
        <f>N78*K85</f>
        <v>30.613562238524707</v>
      </c>
      <c r="M85" s="860"/>
      <c r="N85" s="51"/>
    </row>
    <row r="86" spans="1:14" ht="15.75" thickBot="1">
      <c r="B86" s="823" t="s">
        <v>953</v>
      </c>
      <c r="C86" s="824"/>
      <c r="D86" s="824"/>
      <c r="E86" s="824"/>
      <c r="F86" s="824"/>
      <c r="G86" s="824"/>
      <c r="H86" s="824"/>
      <c r="I86" s="824"/>
      <c r="J86" s="824"/>
      <c r="K86" s="824"/>
      <c r="L86" s="824"/>
      <c r="M86" s="825"/>
      <c r="N86" s="52">
        <f>L83+L84+L85</f>
        <v>183.68137343114824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795.95261820164239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80" t="s">
        <v>1628</v>
      </c>
      <c r="C31" s="81" t="s">
        <v>1629</v>
      </c>
      <c r="D31" s="82"/>
      <c r="E31" s="82"/>
      <c r="F31" s="82"/>
      <c r="G31" s="82"/>
      <c r="H31" s="82"/>
      <c r="I31" s="82"/>
      <c r="J31" s="83"/>
      <c r="K31" s="307"/>
      <c r="L31" s="305" t="s">
        <v>387</v>
      </c>
      <c r="M31" s="202"/>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270">
        <v>30</v>
      </c>
      <c r="N36" s="271">
        <f>K36/M36</f>
        <v>128.52375165934478</v>
      </c>
    </row>
    <row r="37" spans="1:14">
      <c r="A37" t="s">
        <v>363</v>
      </c>
      <c r="B37" s="836" t="str">
        <f>VLOOKUP(A37,EQUIPOS!A7:D154,3,FALSE)</f>
        <v>Vibrador de concreto, Motor de 3 hp a 18.000 rpm Mangueras de 4 mt</v>
      </c>
      <c r="C37" s="837"/>
      <c r="D37" s="837"/>
      <c r="E37" s="837"/>
      <c r="F37" s="837"/>
      <c r="G37" s="837"/>
      <c r="H37" s="838"/>
      <c r="I37" s="266"/>
      <c r="J37" s="267"/>
      <c r="K37" s="268">
        <f>VLOOKUP(A37,EQUIPOS!A7:D164,4,FALSE)</f>
        <v>11460.034522958244</v>
      </c>
      <c r="L37" s="269"/>
      <c r="M37" s="270">
        <v>30</v>
      </c>
      <c r="N37" s="271">
        <f>K37/M37</f>
        <v>382.00115076527476</v>
      </c>
    </row>
    <row r="38" spans="1:14">
      <c r="A38" t="s">
        <v>228</v>
      </c>
      <c r="B38" s="836" t="str">
        <f>VLOOKUP(A38,EQUIPOS!A8:D154,3,FALSE)</f>
        <v xml:space="preserve">Formaleta metálica (concreto hidráulico)
</v>
      </c>
      <c r="C38" s="837"/>
      <c r="D38" s="837"/>
      <c r="E38" s="837"/>
      <c r="F38" s="837"/>
      <c r="G38" s="837"/>
      <c r="H38" s="838"/>
      <c r="I38" s="839"/>
      <c r="J38" s="820"/>
      <c r="K38" s="268">
        <f>VLOOKUP(A38,EQUIPOS!A8:D165,4,FALSE)</f>
        <v>6589.51985070099</v>
      </c>
      <c r="L38" s="840">
        <v>0.33329999999999999</v>
      </c>
      <c r="M38" s="841"/>
      <c r="N38" s="271">
        <f>K38/L38</f>
        <v>19770.536605763547</v>
      </c>
    </row>
    <row r="39" spans="1:14">
      <c r="B39" s="836"/>
      <c r="C39" s="837"/>
      <c r="D39" s="837"/>
      <c r="E39" s="837"/>
      <c r="F39" s="837"/>
      <c r="G39" s="837"/>
      <c r="H39" s="838"/>
      <c r="I39" s="36"/>
      <c r="J39" s="37"/>
      <c r="K39" s="268"/>
      <c r="L39" s="275"/>
      <c r="M39" s="276"/>
      <c r="N39" s="271"/>
    </row>
    <row r="40" spans="1:14">
      <c r="B40" s="319"/>
      <c r="C40" s="320"/>
      <c r="D40" s="320"/>
      <c r="E40" s="322"/>
      <c r="F40" s="322"/>
      <c r="G40" s="322"/>
      <c r="H40" s="125"/>
      <c r="I40" s="36"/>
      <c r="J40" s="37"/>
      <c r="K40" s="273"/>
      <c r="L40" s="275"/>
      <c r="M40" s="276"/>
      <c r="N40" s="277"/>
    </row>
    <row r="41" spans="1:14">
      <c r="B41" s="843" t="s">
        <v>952</v>
      </c>
      <c r="C41" s="844"/>
      <c r="D41" s="844"/>
      <c r="E41" s="38"/>
      <c r="F41" s="39"/>
      <c r="G41" s="39"/>
      <c r="H41" s="40"/>
      <c r="I41" s="36"/>
      <c r="J41" s="37"/>
      <c r="K41" s="278"/>
      <c r="L41" s="275"/>
      <c r="M41" s="400">
        <v>0.1</v>
      </c>
      <c r="N41" s="343">
        <f>N72*M41</f>
        <v>224.88926817266997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20505.950776360834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t="s">
        <v>838</v>
      </c>
      <c r="B48" s="43" t="str">
        <f>VLOOKUP(A48,MATERIALES!A5:D373,3,FALSE)</f>
        <v>Concreto hidráulico para pavimento MR-43</v>
      </c>
      <c r="C48" s="280"/>
      <c r="D48" s="280"/>
      <c r="E48" s="280"/>
      <c r="F48" s="280"/>
      <c r="G48" s="280"/>
      <c r="H48" s="280"/>
      <c r="I48" s="267"/>
      <c r="J48" s="223" t="str">
        <f>VLOOKUP(A48,MATERIALES!A4:D640,2,FALSE)</f>
        <v>m3</v>
      </c>
      <c r="K48" s="281">
        <v>1.01</v>
      </c>
      <c r="L48" s="266"/>
      <c r="M48" s="401">
        <f>VLOOKUP(A48,MATERIALES!A5:D396,4,FALSE)</f>
        <v>1059499.9856360166</v>
      </c>
      <c r="N48" s="271">
        <f>K48*M48</f>
        <v>1070094.9854923768</v>
      </c>
    </row>
    <row r="49" spans="1:14">
      <c r="B49" s="43"/>
      <c r="C49" s="280"/>
      <c r="D49" s="280"/>
      <c r="E49" s="280"/>
      <c r="F49" s="280"/>
      <c r="G49" s="280"/>
      <c r="H49" s="280"/>
      <c r="I49" s="267"/>
      <c r="J49" s="223"/>
      <c r="K49" s="281"/>
      <c r="L49" s="266"/>
      <c r="M49" s="282"/>
      <c r="N49" s="283"/>
    </row>
    <row r="50" spans="1:14">
      <c r="B50" s="43"/>
      <c r="C50" s="280"/>
      <c r="D50" s="280"/>
      <c r="E50" s="280"/>
      <c r="F50" s="280"/>
      <c r="G50" s="280"/>
      <c r="H50" s="280"/>
      <c r="I50" s="267"/>
      <c r="J50" s="223"/>
      <c r="K50" s="281"/>
      <c r="L50" s="266"/>
      <c r="M50" s="282"/>
      <c r="N50" s="283"/>
    </row>
    <row r="51" spans="1:14" ht="15.75" thickBot="1">
      <c r="B51" s="818"/>
      <c r="C51" s="819"/>
      <c r="D51" s="819"/>
      <c r="E51" s="819"/>
      <c r="F51" s="819"/>
      <c r="G51" s="819"/>
      <c r="H51" s="819"/>
      <c r="I51" s="820"/>
      <c r="J51" s="42"/>
      <c r="K51" s="44"/>
      <c r="L51" s="821"/>
      <c r="M51" s="822"/>
      <c r="N51" s="45"/>
    </row>
    <row r="52" spans="1:14" ht="15.75" thickBot="1">
      <c r="B52" s="823" t="s">
        <v>953</v>
      </c>
      <c r="C52" s="824"/>
      <c r="D52" s="824"/>
      <c r="E52" s="824"/>
      <c r="F52" s="824"/>
      <c r="G52" s="824"/>
      <c r="H52" s="824"/>
      <c r="I52" s="824"/>
      <c r="J52" s="824"/>
      <c r="K52" s="824"/>
      <c r="L52" s="824"/>
      <c r="M52" s="825"/>
      <c r="N52" s="393">
        <f>SUM(N48:N51)</f>
        <v>1070094.9854923768</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2" t="s">
        <v>957</v>
      </c>
      <c r="C56" s="313"/>
      <c r="D56" s="313"/>
      <c r="E56" s="313"/>
      <c r="F56" s="313"/>
      <c r="G56" s="313"/>
      <c r="H56" s="73" t="s">
        <v>945</v>
      </c>
      <c r="I56" s="74" t="s">
        <v>958</v>
      </c>
      <c r="J56" s="75" t="s">
        <v>959</v>
      </c>
      <c r="K56" s="73" t="s">
        <v>960</v>
      </c>
      <c r="L56" s="826" t="s">
        <v>961</v>
      </c>
      <c r="M56" s="799"/>
      <c r="N56" s="76" t="s">
        <v>951</v>
      </c>
    </row>
    <row r="57" spans="1:14">
      <c r="A57" t="s">
        <v>1390</v>
      </c>
      <c r="B57" s="46" t="str">
        <f>VLOOKUP(A57,TRANSPORTE!A5:D117,3,FALSE)</f>
        <v xml:space="preserve">Transporte de Concreto </v>
      </c>
      <c r="C57" s="316"/>
      <c r="D57" s="316"/>
      <c r="E57" s="316"/>
      <c r="F57" s="316"/>
      <c r="G57" s="316"/>
      <c r="H57" s="310" t="s">
        <v>1468</v>
      </c>
      <c r="I57" s="278">
        <v>1.01</v>
      </c>
      <c r="J57" s="285">
        <v>1</v>
      </c>
      <c r="K57" s="278">
        <f>I57*J57</f>
        <v>1.01</v>
      </c>
      <c r="L57" s="827">
        <f>VLOOKUP(A57,TRANSPORTE!A5:D117,4,FALSE)</f>
        <v>1802.8023797317558</v>
      </c>
      <c r="M57" s="828"/>
      <c r="N57" s="286">
        <f>K57*L57</f>
        <v>1820.8304035290732</v>
      </c>
    </row>
    <row r="58" spans="1:14">
      <c r="B58" s="46"/>
      <c r="C58" s="47"/>
      <c r="D58" s="47"/>
      <c r="E58" s="47"/>
      <c r="F58" s="47"/>
      <c r="G58" s="47"/>
      <c r="H58" s="287"/>
      <c r="I58" s="278"/>
      <c r="J58" s="278"/>
      <c r="K58" s="278"/>
      <c r="L58" s="288"/>
      <c r="M58" s="289"/>
      <c r="N58" s="290"/>
    </row>
    <row r="59" spans="1:14">
      <c r="B59" s="46"/>
      <c r="C59" s="47"/>
      <c r="D59" s="47"/>
      <c r="E59" s="47"/>
      <c r="F59" s="47"/>
      <c r="G59" s="47"/>
      <c r="H59" s="287"/>
      <c r="I59" s="278"/>
      <c r="J59" s="278"/>
      <c r="K59" s="278"/>
      <c r="L59" s="288"/>
      <c r="M59" s="289"/>
      <c r="N59" s="290"/>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SUM(N57:N61)</f>
        <v>1820.8304035290732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t="s">
        <v>19</v>
      </c>
      <c r="B67" s="49" t="str">
        <f>VLOOKUP(A67,'MANO DE OBRA'!A8:D68,3,FALSE)</f>
        <v>Obrero (8)</v>
      </c>
      <c r="C67" s="47"/>
      <c r="D67" s="47"/>
      <c r="E67" s="47"/>
      <c r="F67" s="47"/>
      <c r="G67" s="47"/>
      <c r="H67" s="47"/>
      <c r="I67" s="291">
        <f>K67/J67*100</f>
        <v>234080.00000000003</v>
      </c>
      <c r="J67" s="292">
        <v>185</v>
      </c>
      <c r="K67" s="293">
        <f>VLOOKUP(A67,'MANO DE OBRA'!A8:D99,4,FALSE)</f>
        <v>433048</v>
      </c>
      <c r="L67" s="50"/>
      <c r="M67" s="294">
        <v>240</v>
      </c>
      <c r="N67" s="394">
        <f>K67/M67</f>
        <v>1804.3666666666666</v>
      </c>
      <c r="O67" s="106"/>
    </row>
    <row r="68" spans="1:15">
      <c r="A68"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298">
        <v>240</v>
      </c>
      <c r="N68" s="394">
        <f>K68/M68</f>
        <v>444.52601506003327</v>
      </c>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0">
        <f>SUM(N67:N71)</f>
        <v>2248.8926817266997</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N43+N52+N62+N72</f>
        <v>1094670.6593539936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3"/>
      <c r="J78" s="333"/>
      <c r="K78" s="301" t="s">
        <v>970</v>
      </c>
      <c r="L78" s="853" t="s">
        <v>971</v>
      </c>
      <c r="M78" s="854"/>
      <c r="N78" s="302"/>
    </row>
    <row r="79" spans="1:15">
      <c r="B79" s="855" t="s">
        <v>972</v>
      </c>
      <c r="C79" s="856"/>
      <c r="D79" s="856"/>
      <c r="E79" s="856"/>
      <c r="F79" s="856"/>
      <c r="G79" s="856"/>
      <c r="H79" s="856"/>
      <c r="I79" s="87"/>
      <c r="J79" s="88"/>
      <c r="K79" s="303">
        <v>0.2</v>
      </c>
      <c r="L79" s="857">
        <f>N74*K79</f>
        <v>218934.13187079874</v>
      </c>
      <c r="M79" s="858"/>
      <c r="N79" s="51"/>
    </row>
    <row r="80" spans="1:15">
      <c r="B80" s="89" t="s">
        <v>973</v>
      </c>
      <c r="C80" s="90"/>
      <c r="D80" s="90"/>
      <c r="E80" s="90"/>
      <c r="F80" s="90"/>
      <c r="G80" s="90"/>
      <c r="H80" s="90"/>
      <c r="I80" s="87"/>
      <c r="J80" s="88"/>
      <c r="K80" s="303">
        <v>0.05</v>
      </c>
      <c r="L80" s="857">
        <f>N74*K80</f>
        <v>54733.532967699684</v>
      </c>
      <c r="M80" s="858"/>
      <c r="N80" s="51"/>
    </row>
    <row r="81" spans="1:14" ht="15.75" thickBot="1">
      <c r="B81" s="91" t="s">
        <v>974</v>
      </c>
      <c r="C81" s="92"/>
      <c r="D81" s="92"/>
      <c r="E81" s="92"/>
      <c r="F81" s="92"/>
      <c r="G81" s="92"/>
      <c r="H81" s="92"/>
      <c r="I81" s="93"/>
      <c r="J81" s="94"/>
      <c r="K81" s="304">
        <v>0.05</v>
      </c>
      <c r="L81" s="859">
        <f>N74*K81</f>
        <v>54733.532967699684</v>
      </c>
      <c r="M81" s="860"/>
      <c r="N81" s="51"/>
    </row>
    <row r="82" spans="1:14" ht="15.75" thickBot="1">
      <c r="B82" s="823" t="s">
        <v>953</v>
      </c>
      <c r="C82" s="824"/>
      <c r="D82" s="824"/>
      <c r="E82" s="824"/>
      <c r="F82" s="824"/>
      <c r="G82" s="824"/>
      <c r="H82" s="824"/>
      <c r="I82" s="824"/>
      <c r="J82" s="824"/>
      <c r="K82" s="824"/>
      <c r="L82" s="824"/>
      <c r="M82" s="825"/>
      <c r="N82" s="52">
        <f>L79+L80+L81</f>
        <v>328401.19780619809</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7">
        <f>N74+N82</f>
        <v>1423071.8571601918</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1"/>
      <c r="K114" s="971"/>
      <c r="L114" s="971"/>
      <c r="M114" s="971"/>
      <c r="N114" s="972"/>
    </row>
    <row r="115" spans="2:14" ht="15.75" thickBot="1">
      <c r="B115" s="418" t="s">
        <v>2221</v>
      </c>
      <c r="C115" s="419"/>
      <c r="D115" s="419"/>
      <c r="E115" s="258"/>
      <c r="F115" s="258"/>
      <c r="G115" s="258"/>
      <c r="H115" s="258"/>
      <c r="I115" s="258"/>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1094</v>
      </c>
      <c r="C31" s="81" t="s">
        <v>1630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270">
        <v>37.5</v>
      </c>
      <c r="N36" s="271">
        <f>K36/M36</f>
        <v>464.11354765874506</v>
      </c>
    </row>
    <row r="37" spans="1:14">
      <c r="B37" s="836"/>
      <c r="C37" s="837"/>
      <c r="D37" s="837"/>
      <c r="E37" s="842"/>
      <c r="F37" s="837"/>
      <c r="G37" s="837"/>
      <c r="H37" s="838"/>
      <c r="I37" s="36"/>
      <c r="J37" s="37"/>
      <c r="K37" s="273"/>
      <c r="L37" s="275"/>
      <c r="M37" s="276"/>
      <c r="N37" s="277"/>
    </row>
    <row r="38" spans="1:14">
      <c r="B38" s="843" t="s">
        <v>952</v>
      </c>
      <c r="C38" s="844"/>
      <c r="D38" s="844"/>
      <c r="E38" s="38"/>
      <c r="F38" s="39"/>
      <c r="G38" s="39"/>
      <c r="H38" s="40"/>
      <c r="I38" s="36"/>
      <c r="J38" s="37"/>
      <c r="K38" s="278"/>
      <c r="L38" s="275"/>
      <c r="M38" s="468">
        <v>0.1</v>
      </c>
      <c r="N38" s="343">
        <f>N72*M38</f>
        <v>1079.468487228816</v>
      </c>
    </row>
    <row r="39" spans="1:14" ht="15.75" thickBot="1">
      <c r="B39" s="836"/>
      <c r="C39" s="837"/>
      <c r="D39" s="837"/>
      <c r="E39" s="837"/>
      <c r="F39" s="837"/>
      <c r="G39" s="837"/>
      <c r="H39" s="838"/>
      <c r="I39" s="845"/>
      <c r="J39" s="846"/>
      <c r="K39" s="41"/>
      <c r="L39" s="847"/>
      <c r="M39" s="848"/>
      <c r="N39" s="105"/>
    </row>
    <row r="40" spans="1:14" ht="15.75" thickBot="1">
      <c r="B40" s="823" t="s">
        <v>953</v>
      </c>
      <c r="C40" s="824"/>
      <c r="D40" s="824"/>
      <c r="E40" s="824"/>
      <c r="F40" s="824"/>
      <c r="G40" s="824"/>
      <c r="H40" s="824"/>
      <c r="I40" s="824"/>
      <c r="J40" s="824"/>
      <c r="K40" s="824"/>
      <c r="L40" s="824"/>
      <c r="M40" s="825"/>
      <c r="N40" s="393">
        <f>SUM(N36:N39)</f>
        <v>1543.5820348875611</v>
      </c>
    </row>
    <row r="41" spans="1:14">
      <c r="B41" s="279"/>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4" t="s">
        <v>944</v>
      </c>
      <c r="C44" s="815"/>
      <c r="D44" s="815"/>
      <c r="E44" s="815"/>
      <c r="F44" s="815"/>
      <c r="G44" s="815"/>
      <c r="H44" s="815"/>
      <c r="I44" s="816"/>
      <c r="J44" s="314" t="s">
        <v>945</v>
      </c>
      <c r="K44" s="85" t="s">
        <v>946</v>
      </c>
      <c r="L44" s="817" t="s">
        <v>955</v>
      </c>
      <c r="M44" s="816"/>
      <c r="N44" s="86" t="s">
        <v>951</v>
      </c>
    </row>
    <row r="45" spans="1:14">
      <c r="A45" s="144" t="s">
        <v>755</v>
      </c>
      <c r="B45" s="43" t="str">
        <f>VLOOKUP(A45,MATERIALES!A5:D373,3,FALSE)</f>
        <v>Adoquín e=8cm</v>
      </c>
      <c r="C45" s="280"/>
      <c r="D45" s="280"/>
      <c r="E45" s="280"/>
      <c r="F45" s="280"/>
      <c r="G45" s="280"/>
      <c r="H45" s="280"/>
      <c r="I45" s="267"/>
      <c r="J45" s="223" t="str">
        <f>VLOOKUP(A45,MATERIALES!A1:D637,2,FALSE)</f>
        <v>m2</v>
      </c>
      <c r="K45" s="281">
        <v>1.03</v>
      </c>
      <c r="L45" s="266"/>
      <c r="M45" s="401">
        <f>VLOOKUP(A45,MATERIALES!A5:D396,4,FALSE)</f>
        <v>64075.82707650122</v>
      </c>
      <c r="N45" s="271">
        <f>K45*M45</f>
        <v>65998.101888796256</v>
      </c>
    </row>
    <row r="46" spans="1:14">
      <c r="A46" s="144" t="s">
        <v>797</v>
      </c>
      <c r="B46" s="43" t="str">
        <f>VLOOKUP(A46,MATERIALES!A6:D373,3,FALSE)</f>
        <v>Arena de sello (fina)</v>
      </c>
      <c r="C46" s="280"/>
      <c r="D46" s="280"/>
      <c r="E46" s="280"/>
      <c r="F46" s="280"/>
      <c r="G46" s="280"/>
      <c r="H46" s="280"/>
      <c r="I46" s="267"/>
      <c r="J46" s="223" t="str">
        <f>VLOOKUP(A46,MATERIALES!A2:D638,2,FALSE)</f>
        <v>m3</v>
      </c>
      <c r="K46" s="281">
        <v>0.01</v>
      </c>
      <c r="L46" s="266"/>
      <c r="M46" s="401">
        <f>VLOOKUP(A46,MATERIALES!A6:D397,4,FALSE)</f>
        <v>385272.72204946057</v>
      </c>
      <c r="N46" s="271">
        <f>K46*M46</f>
        <v>3852.7272204946057</v>
      </c>
    </row>
    <row r="47" spans="1:14">
      <c r="A47" s="144" t="s">
        <v>800</v>
      </c>
      <c r="B47" s="43" t="str">
        <f>VLOOKUP(A47,MATERIALES!A6:D373,3,FALSE)</f>
        <v>Arena de soporte (media)</v>
      </c>
      <c r="C47" s="280"/>
      <c r="D47" s="280"/>
      <c r="E47" s="280"/>
      <c r="F47" s="280"/>
      <c r="G47" s="280"/>
      <c r="H47" s="280"/>
      <c r="I47" s="267"/>
      <c r="J47" s="223" t="str">
        <f>VLOOKUP(A47,MATERIALES!A3:D639,2,FALSE)</f>
        <v>m3</v>
      </c>
      <c r="K47" s="281">
        <v>0.05</v>
      </c>
      <c r="L47" s="266"/>
      <c r="M47" s="401">
        <f>VLOOKUP(A47,MATERIALES!A6:D398,4,FALSE)</f>
        <v>275716.68549674196</v>
      </c>
      <c r="N47" s="271">
        <f>K47*M47</f>
        <v>13785.8342748371</v>
      </c>
    </row>
    <row r="48" spans="1:14">
      <c r="A48" t="s">
        <v>832</v>
      </c>
      <c r="B48" s="43" t="str">
        <f>VLOOKUP(A48,MATERIALES!A6:D373,3,FALSE)</f>
        <v>Concreto Resistencia  21 (Mpa)</v>
      </c>
      <c r="C48" s="316"/>
      <c r="D48" s="316"/>
      <c r="E48" s="316"/>
      <c r="F48" s="316"/>
      <c r="G48" s="316"/>
      <c r="H48" s="316"/>
      <c r="I48" s="316"/>
      <c r="J48" s="310" t="str">
        <f>VLOOKUP(A48,MATERIALES!A4:D640,2,FALSE)</f>
        <v>m3</v>
      </c>
      <c r="K48" s="44">
        <v>0.01</v>
      </c>
      <c r="L48" s="317"/>
      <c r="M48" s="401">
        <f>VLOOKUP(A48,MATERIALES!A6:D399,4,FALSE)</f>
        <v>952769.02885204437</v>
      </c>
      <c r="N48" s="271">
        <f>K48*M48</f>
        <v>9527.6902885204436</v>
      </c>
    </row>
    <row r="49" spans="1:14" ht="15.75" thickBot="1">
      <c r="B49" s="308"/>
      <c r="C49" s="309"/>
      <c r="D49" s="309"/>
      <c r="E49" s="309"/>
      <c r="F49" s="309"/>
      <c r="G49" s="309"/>
      <c r="H49" s="309"/>
      <c r="I49" s="309"/>
      <c r="J49" s="126"/>
      <c r="K49" s="126"/>
      <c r="L49" s="324"/>
      <c r="M49" s="323"/>
      <c r="N49" s="127"/>
    </row>
    <row r="50" spans="1:14" ht="15.75" thickBot="1">
      <c r="B50" s="823" t="s">
        <v>953</v>
      </c>
      <c r="C50" s="824"/>
      <c r="D50" s="824"/>
      <c r="E50" s="824"/>
      <c r="F50" s="824"/>
      <c r="G50" s="824"/>
      <c r="H50" s="824"/>
      <c r="I50" s="824"/>
      <c r="J50" s="824"/>
      <c r="K50" s="824"/>
      <c r="L50" s="824"/>
      <c r="M50" s="825"/>
      <c r="N50" s="393">
        <f>SUM(N45:N49)</f>
        <v>93164.353672648402</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2" t="s">
        <v>957</v>
      </c>
      <c r="C54" s="313"/>
      <c r="D54" s="313"/>
      <c r="E54" s="313"/>
      <c r="F54" s="313"/>
      <c r="G54" s="313"/>
      <c r="H54" s="73" t="s">
        <v>945</v>
      </c>
      <c r="I54" s="74" t="s">
        <v>958</v>
      </c>
      <c r="J54" s="75" t="s">
        <v>959</v>
      </c>
      <c r="K54" s="73" t="s">
        <v>960</v>
      </c>
      <c r="L54" s="826" t="s">
        <v>961</v>
      </c>
      <c r="M54" s="799"/>
      <c r="N54" s="76" t="s">
        <v>951</v>
      </c>
    </row>
    <row r="55" spans="1:14">
      <c r="A55" t="s">
        <v>1631</v>
      </c>
      <c r="B55" s="46" t="str">
        <f>VLOOKUP(A55,TRANSPORTE!A5:D117,3,FALSE)</f>
        <v>Transporte de Adoquín e=8cm</v>
      </c>
      <c r="C55" s="316"/>
      <c r="D55" s="316"/>
      <c r="E55" s="316"/>
      <c r="F55" s="316"/>
      <c r="G55" s="316"/>
      <c r="H55" s="310" t="s">
        <v>1468</v>
      </c>
      <c r="I55" s="278">
        <v>0.92</v>
      </c>
      <c r="J55" s="285">
        <v>1</v>
      </c>
      <c r="K55" s="278">
        <f>I55*J55</f>
        <v>0.92</v>
      </c>
      <c r="L55" s="827">
        <f>VLOOKUP(A55,TRANSPORTE!A5:D117,4,FALSE)</f>
        <v>848.96248579481801</v>
      </c>
      <c r="M55" s="828"/>
      <c r="N55" s="286">
        <f>K55*L55</f>
        <v>781.04548693123263</v>
      </c>
    </row>
    <row r="56" spans="1:14">
      <c r="A56" t="s">
        <v>1227</v>
      </c>
      <c r="B56" s="46" t="str">
        <f>VLOOKUP(A56,TRANSPORTE!A6:D117,3,FALSE)</f>
        <v>Transporte de Arena</v>
      </c>
      <c r="C56" s="47"/>
      <c r="D56" s="47"/>
      <c r="E56" s="47"/>
      <c r="F56" s="47"/>
      <c r="G56" s="47"/>
      <c r="H56" s="310" t="s">
        <v>1468</v>
      </c>
      <c r="I56" s="278">
        <v>0.01</v>
      </c>
      <c r="J56" s="285">
        <v>1</v>
      </c>
      <c r="K56" s="278">
        <f>I56*J56</f>
        <v>0.01</v>
      </c>
      <c r="L56" s="827">
        <f>VLOOKUP(A56,TRANSPORTE!A6:D117,4,FALSE)</f>
        <v>1802.8023797317558</v>
      </c>
      <c r="M56" s="828"/>
      <c r="N56" s="286">
        <f>K56*L56</f>
        <v>18.028023797317559</v>
      </c>
    </row>
    <row r="57" spans="1:14">
      <c r="A57" t="s">
        <v>1227</v>
      </c>
      <c r="B57" s="46" t="str">
        <f>VLOOKUP(A57,TRANSPORTE!A6:D117,3,FALSE)</f>
        <v>Transporte de Arena</v>
      </c>
      <c r="C57" s="47"/>
      <c r="D57" s="47"/>
      <c r="E57" s="47"/>
      <c r="F57" s="47"/>
      <c r="G57" s="47"/>
      <c r="H57" s="310" t="s">
        <v>1468</v>
      </c>
      <c r="I57" s="278">
        <v>0.05</v>
      </c>
      <c r="J57" s="285">
        <v>1</v>
      </c>
      <c r="K57" s="278">
        <f>I57*J57</f>
        <v>0.05</v>
      </c>
      <c r="L57" s="827">
        <f>VLOOKUP(A57,TRANSPORTE!A6:D118,4,FALSE)</f>
        <v>1802.8023797317558</v>
      </c>
      <c r="M57" s="828"/>
      <c r="N57" s="286">
        <f>K57*L57</f>
        <v>90.140118986587794</v>
      </c>
    </row>
    <row r="58" spans="1:14">
      <c r="B58" s="46"/>
      <c r="C58" s="47"/>
      <c r="D58" s="47"/>
      <c r="E58" s="47"/>
      <c r="F58" s="47"/>
      <c r="G58" s="47"/>
      <c r="H58" s="310"/>
      <c r="I58" s="278"/>
      <c r="J58" s="285"/>
      <c r="K58" s="278"/>
      <c r="L58" s="827"/>
      <c r="M58" s="828"/>
      <c r="N58" s="286"/>
    </row>
    <row r="59" spans="1:14">
      <c r="B59" s="46"/>
      <c r="C59" s="47"/>
      <c r="D59" s="47"/>
      <c r="E59" s="47"/>
      <c r="F59" s="47"/>
      <c r="G59" s="47"/>
      <c r="H59" s="287"/>
      <c r="I59" s="278"/>
      <c r="J59" s="278"/>
      <c r="K59" s="278"/>
      <c r="L59" s="288"/>
      <c r="M59" s="289"/>
      <c r="N59" s="290"/>
    </row>
    <row r="60" spans="1:14" ht="15.75" thickBot="1">
      <c r="B60" s="308"/>
      <c r="C60" s="309"/>
      <c r="D60" s="309"/>
      <c r="E60" s="309"/>
      <c r="F60" s="309"/>
      <c r="G60" s="309"/>
      <c r="H60" s="48"/>
      <c r="I60" s="126"/>
      <c r="J60" s="126"/>
      <c r="K60" s="126"/>
      <c r="L60" s="812"/>
      <c r="M60" s="813"/>
      <c r="N60" s="127"/>
    </row>
    <row r="61" spans="1:14" ht="15.75" thickBot="1">
      <c r="B61" s="829" t="s">
        <v>953</v>
      </c>
      <c r="C61" s="830"/>
      <c r="D61" s="830"/>
      <c r="E61" s="830"/>
      <c r="F61" s="830"/>
      <c r="G61" s="830"/>
      <c r="H61" s="830"/>
      <c r="I61" s="830"/>
      <c r="J61" s="830"/>
      <c r="K61" s="830"/>
      <c r="L61" s="830"/>
      <c r="M61" s="831"/>
      <c r="N61" s="104">
        <f>N55+N56+N57+N58+N59</f>
        <v>889.21362971513804</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49" t="s">
        <v>963</v>
      </c>
      <c r="C65" s="850"/>
      <c r="D65" s="850"/>
      <c r="E65" s="850"/>
      <c r="F65" s="850"/>
      <c r="G65" s="850"/>
      <c r="H65" s="850"/>
      <c r="I65" s="73" t="s">
        <v>964</v>
      </c>
      <c r="J65" s="75" t="s">
        <v>1410</v>
      </c>
      <c r="K65" s="74" t="s">
        <v>966</v>
      </c>
      <c r="L65" s="851" t="s">
        <v>950</v>
      </c>
      <c r="M65" s="852"/>
      <c r="N65" s="98" t="s">
        <v>951</v>
      </c>
    </row>
    <row r="66" spans="1:15">
      <c r="A66" s="145" t="s">
        <v>19</v>
      </c>
      <c r="B66" s="49" t="str">
        <f>VLOOKUP(A66,'MANO DE OBRA'!A8:D68,3,FALSE)</f>
        <v>Obrero (8)</v>
      </c>
      <c r="C66" s="47"/>
      <c r="D66" s="47"/>
      <c r="E66" s="47"/>
      <c r="F66" s="47"/>
      <c r="G66" s="47"/>
      <c r="H66" s="47"/>
      <c r="I66" s="291">
        <f>K66/J66*100</f>
        <v>234080.00000000003</v>
      </c>
      <c r="J66" s="292">
        <v>185</v>
      </c>
      <c r="K66" s="293">
        <f>VLOOKUP(A66,'MANO DE OBRA'!A8:D99,4,FALSE)</f>
        <v>433048</v>
      </c>
      <c r="L66" s="50"/>
      <c r="M66" s="294">
        <v>50</v>
      </c>
      <c r="N66" s="394">
        <f>K66/M66</f>
        <v>8660.9599999999991</v>
      </c>
      <c r="O66" s="106"/>
    </row>
    <row r="67" spans="1:15">
      <c r="A67" s="145" t="s">
        <v>30</v>
      </c>
      <c r="B67" s="49" t="str">
        <f>VLOOKUP(A67,'MANO DE OBRA'!A8:D69,3,FALSE)</f>
        <v>Oficial</v>
      </c>
      <c r="C67" s="47"/>
      <c r="D67" s="47"/>
      <c r="E67" s="47"/>
      <c r="F67" s="47"/>
      <c r="G67" s="47"/>
      <c r="H67" s="47"/>
      <c r="I67" s="291">
        <f>K67/J67*100</f>
        <v>57668.23979157189</v>
      </c>
      <c r="J67" s="292">
        <v>185</v>
      </c>
      <c r="K67" s="293">
        <f>VLOOKUP(A67,'MANO DE OBRA'!A8:D100,4,FALSE)</f>
        <v>106686.24361440798</v>
      </c>
      <c r="L67" s="50"/>
      <c r="M67" s="298">
        <v>50</v>
      </c>
      <c r="N67" s="394">
        <f>K67/M67</f>
        <v>2133.7248722881595</v>
      </c>
    </row>
    <row r="68" spans="1:15">
      <c r="B68" s="49"/>
      <c r="C68" s="47"/>
      <c r="D68" s="47"/>
      <c r="E68" s="47"/>
      <c r="F68" s="47"/>
      <c r="G68" s="47"/>
      <c r="H68" s="47"/>
      <c r="I68" s="278"/>
      <c r="J68" s="296"/>
      <c r="K68" s="297"/>
      <c r="L68" s="50"/>
      <c r="M68" s="299"/>
      <c r="N68" s="295"/>
    </row>
    <row r="69" spans="1:15">
      <c r="B69" s="49"/>
      <c r="C69" s="47"/>
      <c r="D69" s="47"/>
      <c r="E69" s="47"/>
      <c r="F69" s="47"/>
      <c r="G69" s="47"/>
      <c r="H69" s="47"/>
      <c r="I69" s="278"/>
      <c r="J69" s="296"/>
      <c r="K69" s="297"/>
      <c r="L69" s="317"/>
      <c r="M69" s="299"/>
      <c r="N69" s="295"/>
    </row>
    <row r="70" spans="1:15">
      <c r="B70" s="49"/>
      <c r="C70" s="47"/>
      <c r="D70" s="47"/>
      <c r="E70" s="47"/>
      <c r="F70" s="47"/>
      <c r="G70" s="47"/>
      <c r="H70" s="47"/>
      <c r="I70" s="278"/>
      <c r="J70" s="296"/>
      <c r="K70" s="297"/>
      <c r="L70" s="317"/>
      <c r="M70" s="299"/>
      <c r="N70" s="295"/>
    </row>
    <row r="71" spans="1:15" ht="15.75" thickBot="1">
      <c r="B71" s="810"/>
      <c r="C71" s="811"/>
      <c r="D71" s="811"/>
      <c r="E71" s="811"/>
      <c r="F71" s="811"/>
      <c r="G71" s="811"/>
      <c r="H71" s="811"/>
      <c r="I71" s="126"/>
      <c r="J71" s="126"/>
      <c r="K71" s="126"/>
      <c r="L71" s="911"/>
      <c r="M71" s="911"/>
      <c r="N71" s="45"/>
    </row>
    <row r="72" spans="1:15" ht="15.75" thickBot="1">
      <c r="B72" s="829" t="s">
        <v>953</v>
      </c>
      <c r="C72" s="830"/>
      <c r="D72" s="830"/>
      <c r="E72" s="830"/>
      <c r="F72" s="830"/>
      <c r="G72" s="830"/>
      <c r="H72" s="830"/>
      <c r="I72" s="830"/>
      <c r="J72" s="830"/>
      <c r="K72" s="830"/>
      <c r="L72" s="830"/>
      <c r="M72" s="831"/>
      <c r="N72" s="300">
        <f>SUM(N66:N71)</f>
        <v>10794.684872288159</v>
      </c>
    </row>
    <row r="73" spans="1:15" ht="15.75" thickBot="1">
      <c r="B73" s="33"/>
      <c r="C73" s="34"/>
      <c r="D73" s="34"/>
      <c r="E73" s="34"/>
      <c r="F73" s="34"/>
      <c r="G73" s="34"/>
      <c r="H73" s="34"/>
      <c r="I73" s="34"/>
      <c r="J73" s="34"/>
      <c r="K73" s="34"/>
      <c r="L73" s="34"/>
      <c r="M73" s="34"/>
      <c r="N73" s="35"/>
    </row>
    <row r="74" spans="1:15" ht="15.75" thickBot="1">
      <c r="B74" s="823" t="s">
        <v>967</v>
      </c>
      <c r="C74" s="824"/>
      <c r="D74" s="824"/>
      <c r="E74" s="824"/>
      <c r="F74" s="824"/>
      <c r="G74" s="824"/>
      <c r="H74" s="824"/>
      <c r="I74" s="824"/>
      <c r="J74" s="824"/>
      <c r="K74" s="824"/>
      <c r="L74" s="824"/>
      <c r="M74" s="825"/>
      <c r="N74" s="99">
        <f>N40+N50+N61+N72</f>
        <v>106391.83420953926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4" t="s">
        <v>969</v>
      </c>
      <c r="C78" s="815"/>
      <c r="D78" s="815"/>
      <c r="E78" s="815"/>
      <c r="F78" s="815"/>
      <c r="G78" s="815"/>
      <c r="H78" s="815"/>
      <c r="I78" s="313"/>
      <c r="J78" s="333"/>
      <c r="K78" s="301" t="s">
        <v>970</v>
      </c>
      <c r="L78" s="853" t="s">
        <v>971</v>
      </c>
      <c r="M78" s="854"/>
      <c r="N78" s="302"/>
    </row>
    <row r="79" spans="1:15">
      <c r="B79" s="855" t="s">
        <v>972</v>
      </c>
      <c r="C79" s="856"/>
      <c r="D79" s="856"/>
      <c r="E79" s="856"/>
      <c r="F79" s="856"/>
      <c r="G79" s="856"/>
      <c r="H79" s="856"/>
      <c r="I79" s="87"/>
      <c r="J79" s="88"/>
      <c r="K79" s="303">
        <v>0.2</v>
      </c>
      <c r="L79" s="857">
        <f>N74*K79</f>
        <v>21278.366841907853</v>
      </c>
      <c r="M79" s="858"/>
      <c r="N79" s="51"/>
    </row>
    <row r="80" spans="1:15">
      <c r="B80" s="89" t="s">
        <v>973</v>
      </c>
      <c r="C80" s="90"/>
      <c r="D80" s="90"/>
      <c r="E80" s="90"/>
      <c r="F80" s="90"/>
      <c r="G80" s="90"/>
      <c r="H80" s="90"/>
      <c r="I80" s="87"/>
      <c r="J80" s="88"/>
      <c r="K80" s="303">
        <v>0.05</v>
      </c>
      <c r="L80" s="857">
        <f>N74*K80</f>
        <v>5319.5917104769633</v>
      </c>
      <c r="M80" s="858"/>
      <c r="N80" s="51"/>
    </row>
    <row r="81" spans="1:14" ht="15.75" thickBot="1">
      <c r="B81" s="91" t="s">
        <v>974</v>
      </c>
      <c r="C81" s="92"/>
      <c r="D81" s="92"/>
      <c r="E81" s="92"/>
      <c r="F81" s="92"/>
      <c r="G81" s="92"/>
      <c r="H81" s="92"/>
      <c r="I81" s="93"/>
      <c r="J81" s="94"/>
      <c r="K81" s="304">
        <v>0.05</v>
      </c>
      <c r="L81" s="859">
        <f>N74*K81</f>
        <v>5319.5917104769633</v>
      </c>
      <c r="M81" s="860"/>
      <c r="N81" s="51"/>
    </row>
    <row r="82" spans="1:14" ht="15.75" thickBot="1">
      <c r="B82" s="823" t="s">
        <v>953</v>
      </c>
      <c r="C82" s="824"/>
      <c r="D82" s="824"/>
      <c r="E82" s="824"/>
      <c r="F82" s="824"/>
      <c r="G82" s="824"/>
      <c r="H82" s="824"/>
      <c r="I82" s="824"/>
      <c r="J82" s="824"/>
      <c r="K82" s="824"/>
      <c r="L82" s="824"/>
      <c r="M82" s="825"/>
      <c r="N82" s="52">
        <f>L79+L80+L81</f>
        <v>31917.550262861776</v>
      </c>
    </row>
    <row r="83" spans="1:14" ht="15.75" thickBot="1">
      <c r="B83" s="33"/>
      <c r="C83" s="34"/>
      <c r="D83" s="34"/>
      <c r="E83" s="34"/>
      <c r="F83" s="34"/>
      <c r="G83" s="34"/>
      <c r="H83" s="34"/>
      <c r="I83" s="34"/>
      <c r="J83" s="34"/>
      <c r="K83" s="34"/>
      <c r="L83" s="34"/>
      <c r="M83" s="34"/>
      <c r="N83" s="35"/>
    </row>
    <row r="84" spans="1:14" ht="15.75" thickBot="1">
      <c r="A84" t="s">
        <v>2016</v>
      </c>
      <c r="B84" s="823" t="s">
        <v>975</v>
      </c>
      <c r="C84" s="824"/>
      <c r="D84" s="824"/>
      <c r="E84" s="824"/>
      <c r="F84" s="824"/>
      <c r="G84" s="824"/>
      <c r="H84" s="824"/>
      <c r="I84" s="824"/>
      <c r="J84" s="824"/>
      <c r="K84" s="824"/>
      <c r="L84" s="824"/>
      <c r="M84" s="825"/>
      <c r="N84" s="187">
        <f>N74+N82</f>
        <v>138309.38447240103</v>
      </c>
    </row>
    <row r="85" spans="1:14">
      <c r="B85" s="238"/>
      <c r="C85" s="239"/>
      <c r="D85" s="239"/>
      <c r="E85" s="239"/>
      <c r="F85" s="239"/>
      <c r="G85" s="239"/>
      <c r="H85" s="239"/>
      <c r="I85" s="239"/>
      <c r="J85" s="239"/>
      <c r="K85" s="239"/>
      <c r="L85" s="239"/>
      <c r="M85" s="239"/>
      <c r="N85" s="240"/>
    </row>
    <row r="86" spans="1:14">
      <c r="B86" s="241"/>
      <c r="C86" s="242"/>
      <c r="D86" s="242"/>
      <c r="E86" s="242"/>
      <c r="F86" s="242"/>
      <c r="G86" s="242"/>
      <c r="H86" s="242"/>
      <c r="I86" s="242"/>
      <c r="J86" s="242"/>
      <c r="K86" s="242"/>
      <c r="L86" s="242"/>
      <c r="M86" s="242"/>
      <c r="N86" s="243"/>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416" t="s">
        <v>976</v>
      </c>
      <c r="F89" s="416"/>
      <c r="G89" s="416"/>
      <c r="H89" s="416"/>
      <c r="I89" s="416"/>
      <c r="J89" s="416"/>
      <c r="K89" s="242"/>
      <c r="L89" s="242"/>
      <c r="M89" s="242"/>
      <c r="N89" s="243"/>
    </row>
    <row r="90" spans="1:14">
      <c r="B90" s="241"/>
      <c r="C90" s="242"/>
      <c r="D90" s="242"/>
      <c r="E90" s="242" t="s">
        <v>977</v>
      </c>
      <c r="F90" s="242"/>
      <c r="G90" s="242"/>
      <c r="H90" s="242"/>
      <c r="I90" s="242"/>
      <c r="J90" s="242"/>
      <c r="K90" s="242"/>
      <c r="L90" s="242"/>
      <c r="M90" s="242"/>
      <c r="N90" s="243"/>
    </row>
    <row r="91" spans="1:14">
      <c r="B91" s="241"/>
      <c r="C91" s="242"/>
      <c r="D91" s="242"/>
      <c r="E91" s="242" t="s">
        <v>978</v>
      </c>
      <c r="F91" s="242"/>
      <c r="G91" s="242"/>
      <c r="H91" s="242"/>
      <c r="I91" s="242"/>
      <c r="J91" s="242"/>
      <c r="K91" s="242"/>
      <c r="L91" s="242"/>
      <c r="M91" s="242"/>
      <c r="N91" s="243"/>
    </row>
    <row r="92" spans="1:14">
      <c r="B92" s="241"/>
      <c r="C92" s="242"/>
      <c r="D92" s="242"/>
      <c r="E92" s="242" t="s">
        <v>979</v>
      </c>
      <c r="F92" s="242"/>
      <c r="G92" s="242"/>
      <c r="H92" s="242"/>
      <c r="I92" s="242"/>
      <c r="J92" s="242"/>
      <c r="K92" s="242"/>
      <c r="L92" s="242"/>
      <c r="M92" s="242"/>
      <c r="N92" s="243"/>
    </row>
    <row r="93" spans="1:14" ht="15.75" thickBot="1">
      <c r="B93" s="241"/>
      <c r="C93" s="242"/>
      <c r="D93" s="242"/>
      <c r="E93" s="242"/>
      <c r="F93" s="242" t="s">
        <v>980</v>
      </c>
      <c r="G93" s="242"/>
      <c r="H93" s="242"/>
      <c r="I93" s="242"/>
      <c r="J93" s="242"/>
      <c r="K93" s="242"/>
      <c r="L93" s="242"/>
      <c r="M93" s="242"/>
      <c r="N93" s="243"/>
    </row>
    <row r="94" spans="1:14">
      <c r="B94" s="226" t="s">
        <v>2216</v>
      </c>
      <c r="C94" s="227"/>
      <c r="D94" s="227"/>
      <c r="E94" s="227"/>
      <c r="F94" s="227"/>
      <c r="G94" s="227"/>
      <c r="H94" s="227"/>
      <c r="I94" s="227"/>
      <c r="J94" s="227"/>
      <c r="K94" s="227"/>
      <c r="L94" s="227"/>
      <c r="M94" s="227"/>
      <c r="N94" s="228"/>
    </row>
    <row r="95" spans="1:14">
      <c r="B95" s="244"/>
      <c r="C95" s="245"/>
      <c r="D95" s="245"/>
      <c r="E95" s="245"/>
      <c r="F95" s="245"/>
      <c r="G95" s="245"/>
      <c r="H95" s="245"/>
      <c r="I95" s="245"/>
      <c r="J95" s="245"/>
      <c r="K95" s="245"/>
      <c r="L95" s="245"/>
      <c r="M95" s="245"/>
      <c r="N95" s="246"/>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ht="15.75" thickBot="1">
      <c r="B98" s="247"/>
      <c r="C98" s="248"/>
      <c r="D98" s="248"/>
      <c r="E98" s="248"/>
      <c r="F98" s="248"/>
      <c r="G98" s="248"/>
      <c r="H98" s="248"/>
      <c r="I98" s="248"/>
      <c r="J98" s="248"/>
      <c r="K98" s="248"/>
      <c r="L98" s="248"/>
      <c r="M98" s="248"/>
      <c r="N98" s="249"/>
    </row>
    <row r="99" spans="2:14">
      <c r="B99" s="250"/>
      <c r="C99" s="251"/>
      <c r="D99" s="251"/>
      <c r="E99" s="251"/>
      <c r="F99" s="251"/>
      <c r="G99" s="251"/>
      <c r="H99" s="251"/>
      <c r="I99" s="251"/>
      <c r="J99" s="251"/>
      <c r="K99" s="251"/>
      <c r="L99" s="251"/>
      <c r="M99" s="251"/>
      <c r="N99" s="252"/>
    </row>
    <row r="100" spans="2:14">
      <c r="B100" s="253" t="s">
        <v>2217</v>
      </c>
      <c r="C100" s="254"/>
      <c r="D100" s="254"/>
      <c r="E100" s="254"/>
      <c r="F100" s="254"/>
      <c r="G100" s="254"/>
      <c r="H100" s="254"/>
      <c r="I100" s="254"/>
      <c r="J100" s="254"/>
      <c r="K100" s="254"/>
      <c r="L100" s="254"/>
      <c r="M100" s="254"/>
      <c r="N100" s="255"/>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38"/>
      <c r="C105" s="339"/>
      <c r="D105" s="339"/>
      <c r="E105" s="339"/>
      <c r="F105" s="339"/>
      <c r="G105" s="339"/>
      <c r="H105" s="339"/>
      <c r="I105" s="339"/>
      <c r="J105" s="339"/>
      <c r="K105" s="339"/>
      <c r="L105" s="339"/>
      <c r="M105" s="339"/>
      <c r="N105" s="34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253"/>
      <c r="C108" s="254"/>
      <c r="D108" s="254"/>
      <c r="E108" s="254"/>
      <c r="F108" s="254"/>
      <c r="G108" s="254"/>
      <c r="H108" s="254"/>
      <c r="I108" s="254"/>
      <c r="J108" s="254"/>
      <c r="K108" s="254"/>
      <c r="L108" s="254"/>
      <c r="M108" s="254"/>
      <c r="N108" s="255"/>
    </row>
    <row r="109" spans="2:14">
      <c r="B109" s="241"/>
      <c r="C109" s="242"/>
      <c r="D109" s="242"/>
      <c r="E109" s="242" t="s">
        <v>976</v>
      </c>
      <c r="F109" s="416"/>
      <c r="G109" s="416"/>
      <c r="H109" s="242"/>
      <c r="I109" s="242"/>
      <c r="J109" s="242"/>
      <c r="K109" s="242"/>
      <c r="L109" s="242"/>
      <c r="M109" s="242"/>
      <c r="N109" s="243"/>
    </row>
    <row r="110" spans="2:14">
      <c r="B110" s="241"/>
      <c r="C110" s="242"/>
      <c r="D110" s="242"/>
      <c r="E110" s="417" t="s">
        <v>977</v>
      </c>
      <c r="F110" s="242"/>
      <c r="G110" s="242"/>
      <c r="H110" s="417"/>
      <c r="I110" s="417"/>
      <c r="J110" s="417"/>
      <c r="K110" s="242"/>
      <c r="L110" s="242"/>
      <c r="M110" s="242"/>
      <c r="N110" s="243"/>
    </row>
    <row r="111" spans="2:14">
      <c r="B111" s="241"/>
      <c r="C111" s="242"/>
      <c r="D111" s="242"/>
      <c r="E111" s="256" t="s">
        <v>981</v>
      </c>
      <c r="F111" s="242"/>
      <c r="G111" s="242"/>
      <c r="H111" s="256"/>
      <c r="I111" s="256"/>
      <c r="J111" s="256"/>
      <c r="K111" s="242"/>
      <c r="L111" s="242"/>
      <c r="M111" s="242"/>
      <c r="N111" s="243"/>
    </row>
    <row r="112" spans="2:14">
      <c r="B112" s="257"/>
      <c r="C112" s="254"/>
      <c r="D112" s="254"/>
      <c r="E112" s="242" t="s">
        <v>979</v>
      </c>
      <c r="F112" s="242"/>
      <c r="G112" s="242"/>
      <c r="H112" s="242"/>
      <c r="I112" s="242"/>
      <c r="J112" s="242"/>
      <c r="K112" s="254"/>
      <c r="L112" s="254"/>
      <c r="M112" s="254"/>
      <c r="N112" s="255"/>
    </row>
    <row r="113" spans="2:14">
      <c r="B113" s="257"/>
      <c r="C113" s="254"/>
      <c r="D113" s="254"/>
      <c r="E113" s="254"/>
      <c r="F113" s="242"/>
      <c r="G113" s="242"/>
      <c r="H113" s="242"/>
      <c r="I113" s="242"/>
      <c r="J113" s="242"/>
      <c r="K113" s="254"/>
      <c r="L113" s="254"/>
      <c r="M113" s="254"/>
      <c r="N113" s="255"/>
    </row>
    <row r="114" spans="2:14">
      <c r="B114" s="257" t="s">
        <v>2220</v>
      </c>
      <c r="C114" s="256"/>
      <c r="D114" s="256"/>
      <c r="E114" s="242"/>
      <c r="F114" s="242"/>
      <c r="G114" s="242"/>
      <c r="H114" s="242"/>
      <c r="I114" s="242"/>
      <c r="J114" s="971"/>
      <c r="K114" s="971"/>
      <c r="L114" s="971"/>
      <c r="M114" s="971"/>
      <c r="N114" s="972"/>
    </row>
    <row r="115" spans="2:14" ht="15.75" thickBot="1">
      <c r="B115" s="418" t="s">
        <v>2221</v>
      </c>
      <c r="C115" s="419"/>
      <c r="D115" s="419"/>
      <c r="E115" s="258"/>
      <c r="F115" s="258"/>
      <c r="G115" s="258"/>
      <c r="H115" s="258"/>
      <c r="I115" s="258"/>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1632</v>
      </c>
      <c r="C31" s="81" t="s">
        <v>2088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217780.76605703699</v>
      </c>
      <c r="L36" s="269"/>
      <c r="M36" s="270">
        <v>35</v>
      </c>
      <c r="N36" s="271">
        <f>K36/M36</f>
        <v>6222.3076016296282</v>
      </c>
    </row>
    <row r="37" spans="1:14">
      <c r="A37" s="113" t="s">
        <v>312</v>
      </c>
      <c r="B37" s="836" t="str">
        <f>VLOOKUP(A37,EQUIPOS!A7:D154,3,FALSE)</f>
        <v>Retroexcavadora sobre oruga, potencia 138 HP, balde de 1,5 m3.</v>
      </c>
      <c r="C37" s="837"/>
      <c r="D37" s="837"/>
      <c r="E37" s="837"/>
      <c r="F37" s="837"/>
      <c r="G37" s="837"/>
      <c r="H37" s="838"/>
      <c r="I37" s="420"/>
      <c r="J37" s="421"/>
      <c r="K37" s="268">
        <f>VLOOKUP(A37,EQUIPOS!A7:D164,4,FALSE)</f>
        <v>356024.37477596331</v>
      </c>
      <c r="L37" s="334"/>
      <c r="M37" s="335">
        <v>35</v>
      </c>
      <c r="N37" s="271">
        <f>K37/M37</f>
        <v>10172.124993598953</v>
      </c>
    </row>
    <row r="38" spans="1:14">
      <c r="A38" s="113"/>
      <c r="B38" s="319"/>
      <c r="C38" s="320"/>
      <c r="D38" s="320"/>
      <c r="E38" s="322"/>
      <c r="F38" s="320"/>
      <c r="G38" s="320"/>
      <c r="H38" s="321"/>
      <c r="I38" s="327"/>
      <c r="J38" s="329"/>
      <c r="K38" s="268"/>
      <c r="L38" s="422"/>
      <c r="M38" s="423"/>
      <c r="N38" s="271"/>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0.01</v>
      </c>
      <c r="N40" s="343">
        <f>N73*M40</f>
        <v>7.6767229862288557</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16402.109318214807</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44" t="s">
        <v>442</v>
      </c>
      <c r="B47" s="43" t="str">
        <f>VLOOKUP(A47,MATERIALES!A5:D373,3,FALSE)</f>
        <v>Derechos de explotación y/o disposición de materiales</v>
      </c>
      <c r="C47" s="280"/>
      <c r="D47" s="280"/>
      <c r="E47" s="280"/>
      <c r="F47" s="280"/>
      <c r="G47" s="280"/>
      <c r="H47" s="280"/>
      <c r="I47" s="267"/>
      <c r="J47" s="223" t="str">
        <f>VLOOKUP(A47,MATERIALES!A3:D639,2,FALSE)</f>
        <v>m3</v>
      </c>
      <c r="K47" s="281">
        <v>1.3</v>
      </c>
      <c r="L47" s="266"/>
      <c r="M47" s="401">
        <f>VLOOKUP(A47,MATERIALES!A5:D396,4,FALSE)</f>
        <v>5022.3825079664839</v>
      </c>
      <c r="N47" s="271">
        <f>K47*M47</f>
        <v>6529.0972603564296</v>
      </c>
    </row>
    <row r="48" spans="1:14">
      <c r="A48" s="204"/>
      <c r="B48" s="319"/>
      <c r="C48" s="424"/>
      <c r="D48" s="424"/>
      <c r="E48" s="424"/>
      <c r="F48" s="424"/>
      <c r="G48" s="424"/>
      <c r="H48" s="424"/>
      <c r="I48" s="421"/>
      <c r="J48" s="310"/>
      <c r="K48" s="396"/>
      <c r="L48" s="420"/>
      <c r="M48" s="425"/>
      <c r="N48" s="272"/>
    </row>
    <row r="49" spans="1:14">
      <c r="A49" s="204"/>
      <c r="B49" s="168"/>
      <c r="C49" s="328"/>
      <c r="D49" s="328"/>
      <c r="E49" s="328"/>
      <c r="F49" s="328"/>
      <c r="G49" s="328"/>
      <c r="H49" s="328"/>
      <c r="I49" s="421"/>
      <c r="J49" s="426"/>
      <c r="K49" s="427"/>
      <c r="L49" s="327"/>
      <c r="M49" s="428"/>
      <c r="N49" s="429"/>
    </row>
    <row r="50" spans="1:14" ht="15.75" thickBot="1">
      <c r="B50" s="308"/>
      <c r="C50" s="309"/>
      <c r="D50" s="309"/>
      <c r="E50" s="309"/>
      <c r="F50" s="309"/>
      <c r="G50" s="309"/>
      <c r="H50" s="309"/>
      <c r="I50" s="309"/>
      <c r="J50" s="126"/>
      <c r="K50" s="126"/>
      <c r="L50" s="324"/>
      <c r="M50" s="323"/>
      <c r="N50" s="127"/>
    </row>
    <row r="51" spans="1:14" ht="15.75" thickBot="1">
      <c r="B51" s="823" t="s">
        <v>953</v>
      </c>
      <c r="C51" s="824"/>
      <c r="D51" s="824"/>
      <c r="E51" s="824"/>
      <c r="F51" s="824"/>
      <c r="G51" s="824"/>
      <c r="H51" s="824"/>
      <c r="I51" s="824"/>
      <c r="J51" s="824"/>
      <c r="K51" s="824"/>
      <c r="L51" s="824"/>
      <c r="M51" s="825"/>
      <c r="N51" s="393">
        <f>SUM(N47:N50)</f>
        <v>6529.0972603564296</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2" t="s">
        <v>957</v>
      </c>
      <c r="C55" s="313"/>
      <c r="D55" s="313"/>
      <c r="E55" s="313"/>
      <c r="F55" s="313"/>
      <c r="G55" s="313"/>
      <c r="H55" s="73" t="s">
        <v>945</v>
      </c>
      <c r="I55" s="74" t="s">
        <v>958</v>
      </c>
      <c r="J55" s="75" t="s">
        <v>959</v>
      </c>
      <c r="K55" s="73" t="s">
        <v>960</v>
      </c>
      <c r="L55" s="826" t="s">
        <v>961</v>
      </c>
      <c r="M55" s="799"/>
      <c r="N55" s="76" t="s">
        <v>951</v>
      </c>
    </row>
    <row r="56" spans="1:14">
      <c r="A56" t="s">
        <v>1256</v>
      </c>
      <c r="B56" s="46" t="str">
        <f>VLOOKUP(A56,TRANSPORTE!A5:D117,3,FALSE)</f>
        <v>Transporte de material de excavación</v>
      </c>
      <c r="C56" s="316"/>
      <c r="D56" s="316"/>
      <c r="E56" s="316"/>
      <c r="F56" s="316"/>
      <c r="G56" s="316"/>
      <c r="H56" s="310" t="s">
        <v>1468</v>
      </c>
      <c r="I56" s="278">
        <v>1.3</v>
      </c>
      <c r="J56" s="285">
        <v>1</v>
      </c>
      <c r="K56" s="278">
        <f>I56*J56</f>
        <v>1.3</v>
      </c>
      <c r="L56" s="827">
        <f>VLOOKUP(A56,TRANSPORTE!A5:D117,4,FALSE)</f>
        <v>1802.8023797317558</v>
      </c>
      <c r="M56" s="828"/>
      <c r="N56" s="286">
        <f>K56*L56</f>
        <v>2343.6430936512825</v>
      </c>
    </row>
    <row r="57" spans="1:14">
      <c r="B57" s="46"/>
      <c r="C57" s="47"/>
      <c r="D57" s="47"/>
      <c r="E57" s="47"/>
      <c r="F57" s="47"/>
      <c r="G57" s="47"/>
      <c r="H57" s="310"/>
      <c r="I57" s="278"/>
      <c r="J57" s="285"/>
      <c r="K57" s="278"/>
      <c r="L57" s="827"/>
      <c r="M57" s="828"/>
      <c r="N57" s="286"/>
    </row>
    <row r="58" spans="1:14">
      <c r="B58" s="46"/>
      <c r="C58" s="47"/>
      <c r="D58" s="47"/>
      <c r="E58" s="47"/>
      <c r="F58" s="47"/>
      <c r="G58" s="47"/>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287"/>
      <c r="I60" s="278"/>
      <c r="J60" s="278"/>
      <c r="K60" s="278"/>
      <c r="L60" s="288"/>
      <c r="M60" s="289"/>
      <c r="N60" s="290"/>
    </row>
    <row r="61" spans="1:14" ht="15.75" thickBot="1">
      <c r="B61" s="446"/>
      <c r="C61" s="447"/>
      <c r="D61" s="447"/>
      <c r="E61" s="447"/>
      <c r="F61" s="447"/>
      <c r="G61" s="447"/>
      <c r="H61" s="48"/>
      <c r="I61" s="126"/>
      <c r="J61" s="126"/>
      <c r="K61" s="126"/>
      <c r="L61" s="812"/>
      <c r="M61" s="813"/>
      <c r="N61" s="127"/>
    </row>
    <row r="62" spans="1:14" ht="15.75" thickBot="1">
      <c r="B62" s="829" t="s">
        <v>953</v>
      </c>
      <c r="C62" s="830"/>
      <c r="D62" s="830"/>
      <c r="E62" s="830"/>
      <c r="F62" s="830"/>
      <c r="G62" s="830"/>
      <c r="H62" s="830"/>
      <c r="I62" s="830"/>
      <c r="J62" s="830"/>
      <c r="K62" s="830"/>
      <c r="L62" s="830"/>
      <c r="M62" s="831"/>
      <c r="N62" s="104">
        <f>N56+N57+N58+N59+N60</f>
        <v>2343.6430936512825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49" t="s">
        <v>963</v>
      </c>
      <c r="C66" s="850"/>
      <c r="D66" s="850"/>
      <c r="E66" s="850"/>
      <c r="F66" s="850"/>
      <c r="G66" s="850"/>
      <c r="H66" s="850"/>
      <c r="I66" s="73" t="s">
        <v>964</v>
      </c>
      <c r="J66" s="75" t="s">
        <v>1410</v>
      </c>
      <c r="K66" s="74" t="s">
        <v>966</v>
      </c>
      <c r="L66" s="851" t="s">
        <v>950</v>
      </c>
      <c r="M66" s="852"/>
      <c r="N66" s="98" t="s">
        <v>951</v>
      </c>
    </row>
    <row r="67" spans="1:15">
      <c r="A67" s="145" t="s">
        <v>7</v>
      </c>
      <c r="B67" s="49" t="str">
        <f>VLOOKUP(A67,'MANO DE OBRA'!A8:D68,3,FALSE)</f>
        <v>Obrero (2)</v>
      </c>
      <c r="C67" s="47"/>
      <c r="D67" s="47"/>
      <c r="E67" s="47"/>
      <c r="F67" s="47"/>
      <c r="G67" s="47"/>
      <c r="H67" s="47"/>
      <c r="I67" s="291">
        <f>K67/J67*100</f>
        <v>58520.000000000007</v>
      </c>
      <c r="J67" s="292">
        <v>185</v>
      </c>
      <c r="K67" s="293">
        <f>VLOOKUP(A67,'MANO DE OBRA'!A8:D99,4,FALSE)</f>
        <v>108262</v>
      </c>
      <c r="L67" s="50"/>
      <c r="M67" s="430">
        <v>280</v>
      </c>
      <c r="N67" s="394">
        <f>K67/M67</f>
        <v>386.65</v>
      </c>
      <c r="O67" s="106"/>
    </row>
    <row r="68" spans="1:15">
      <c r="A68" s="145" t="s">
        <v>30</v>
      </c>
      <c r="B68" s="49" t="str">
        <f>VLOOKUP(A68,'MANO DE OBRA'!A8:D69,3,FALSE)</f>
        <v>Oficial</v>
      </c>
      <c r="C68" s="47"/>
      <c r="D68" s="47"/>
      <c r="E68" s="47"/>
      <c r="F68" s="47"/>
      <c r="G68" s="47"/>
      <c r="H68" s="47"/>
      <c r="I68" s="291">
        <f>K68/J68*100</f>
        <v>57668.23979157189</v>
      </c>
      <c r="J68" s="292">
        <v>185</v>
      </c>
      <c r="K68" s="293">
        <f>VLOOKUP(A68,'MANO DE OBRA'!A8:D100,4,FALSE)</f>
        <v>106686.24361440798</v>
      </c>
      <c r="L68" s="50"/>
      <c r="M68" s="431">
        <v>280</v>
      </c>
      <c r="N68" s="394">
        <f>K68/M68</f>
        <v>381.02229862288567</v>
      </c>
    </row>
    <row r="69" spans="1:15">
      <c r="B69" s="49"/>
      <c r="C69" s="47"/>
      <c r="D69" s="47"/>
      <c r="E69" s="47"/>
      <c r="F69" s="47"/>
      <c r="G69" s="47"/>
      <c r="H69" s="47"/>
      <c r="I69" s="278"/>
      <c r="J69" s="296"/>
      <c r="K69" s="297"/>
      <c r="L69" s="50"/>
      <c r="M69" s="299"/>
      <c r="N69" s="295"/>
    </row>
    <row r="70" spans="1:15">
      <c r="B70" s="49"/>
      <c r="C70" s="47"/>
      <c r="D70" s="47"/>
      <c r="E70" s="47"/>
      <c r="F70" s="47"/>
      <c r="G70" s="47"/>
      <c r="H70" s="47"/>
      <c r="I70" s="278"/>
      <c r="J70" s="296"/>
      <c r="K70" s="297"/>
      <c r="L70" s="317"/>
      <c r="M70" s="299"/>
      <c r="N70" s="295"/>
    </row>
    <row r="71" spans="1:15">
      <c r="B71" s="49"/>
      <c r="C71" s="47"/>
      <c r="D71" s="47"/>
      <c r="E71" s="47"/>
      <c r="F71" s="47"/>
      <c r="G71" s="47"/>
      <c r="H71" s="47"/>
      <c r="I71" s="278"/>
      <c r="J71" s="296"/>
      <c r="K71" s="297"/>
      <c r="L71" s="317"/>
      <c r="M71" s="299"/>
      <c r="N71" s="295"/>
    </row>
    <row r="72" spans="1:15" ht="15.75" thickBot="1">
      <c r="B72" s="810"/>
      <c r="C72" s="811"/>
      <c r="D72" s="811"/>
      <c r="E72" s="811"/>
      <c r="F72" s="811"/>
      <c r="G72" s="811"/>
      <c r="H72" s="811"/>
      <c r="I72" s="126"/>
      <c r="J72" s="126"/>
      <c r="K72" s="126"/>
      <c r="L72" s="911"/>
      <c r="M72" s="911"/>
      <c r="N72" s="45"/>
    </row>
    <row r="73" spans="1:15" ht="15.75" thickBot="1">
      <c r="B73" s="829" t="s">
        <v>953</v>
      </c>
      <c r="C73" s="830"/>
      <c r="D73" s="830"/>
      <c r="E73" s="830"/>
      <c r="F73" s="830"/>
      <c r="G73" s="830"/>
      <c r="H73" s="830"/>
      <c r="I73" s="830"/>
      <c r="J73" s="830"/>
      <c r="K73" s="830"/>
      <c r="L73" s="830"/>
      <c r="M73" s="831"/>
      <c r="N73" s="300">
        <f>SUM(N67:N72)</f>
        <v>767.67229862288559</v>
      </c>
    </row>
    <row r="74" spans="1:15" ht="15.75" thickBot="1">
      <c r="B74" s="33"/>
      <c r="C74" s="34"/>
      <c r="D74" s="34"/>
      <c r="E74" s="34"/>
      <c r="F74" s="34"/>
      <c r="G74" s="34"/>
      <c r="H74" s="34"/>
      <c r="I74" s="34"/>
      <c r="J74" s="34"/>
      <c r="K74" s="34"/>
      <c r="L74" s="34"/>
      <c r="M74" s="34"/>
      <c r="N74" s="35"/>
    </row>
    <row r="75" spans="1:15" ht="15.75" thickBot="1">
      <c r="B75" s="823" t="s">
        <v>967</v>
      </c>
      <c r="C75" s="824"/>
      <c r="D75" s="824"/>
      <c r="E75" s="824"/>
      <c r="F75" s="824"/>
      <c r="G75" s="824"/>
      <c r="H75" s="824"/>
      <c r="I75" s="824"/>
      <c r="J75" s="824"/>
      <c r="K75" s="824"/>
      <c r="L75" s="824"/>
      <c r="M75" s="825"/>
      <c r="N75" s="99">
        <f>N42+N51+N62+N73</f>
        <v>26042.521970845402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4" t="s">
        <v>969</v>
      </c>
      <c r="C79" s="815"/>
      <c r="D79" s="815"/>
      <c r="E79" s="815"/>
      <c r="F79" s="815"/>
      <c r="G79" s="815"/>
      <c r="H79" s="815"/>
      <c r="I79" s="313"/>
      <c r="J79" s="333"/>
      <c r="K79" s="301" t="s">
        <v>970</v>
      </c>
      <c r="L79" s="853" t="s">
        <v>971</v>
      </c>
      <c r="M79" s="854"/>
      <c r="N79" s="302"/>
    </row>
    <row r="80" spans="1:15">
      <c r="B80" s="855" t="s">
        <v>972</v>
      </c>
      <c r="C80" s="856"/>
      <c r="D80" s="856"/>
      <c r="E80" s="856"/>
      <c r="F80" s="856"/>
      <c r="G80" s="856"/>
      <c r="H80" s="856"/>
      <c r="I80" s="87"/>
      <c r="J80" s="88"/>
      <c r="K80" s="303">
        <v>0.2</v>
      </c>
      <c r="L80" s="857">
        <f>N75*K80</f>
        <v>5208.504394169081</v>
      </c>
      <c r="M80" s="858"/>
      <c r="N80" s="51"/>
    </row>
    <row r="81" spans="1:14">
      <c r="B81" s="89" t="s">
        <v>973</v>
      </c>
      <c r="C81" s="90"/>
      <c r="D81" s="90"/>
      <c r="E81" s="90"/>
      <c r="F81" s="90"/>
      <c r="G81" s="90"/>
      <c r="H81" s="90"/>
      <c r="I81" s="87"/>
      <c r="J81" s="88"/>
      <c r="K81" s="303">
        <v>0.05</v>
      </c>
      <c r="L81" s="857">
        <f>N75*K81</f>
        <v>1302.1260985422703</v>
      </c>
      <c r="M81" s="858"/>
      <c r="N81" s="51"/>
    </row>
    <row r="82" spans="1:14" ht="15.75" thickBot="1">
      <c r="B82" s="91" t="s">
        <v>974</v>
      </c>
      <c r="C82" s="92"/>
      <c r="D82" s="92"/>
      <c r="E82" s="92"/>
      <c r="F82" s="92"/>
      <c r="G82" s="92"/>
      <c r="H82" s="92"/>
      <c r="I82" s="93"/>
      <c r="J82" s="94"/>
      <c r="K82" s="304">
        <v>0.05</v>
      </c>
      <c r="L82" s="859">
        <f>N75*K82</f>
        <v>1302.1260985422703</v>
      </c>
      <c r="M82" s="860"/>
      <c r="N82" s="51"/>
    </row>
    <row r="83" spans="1:14" ht="15.75" thickBot="1">
      <c r="B83" s="823" t="s">
        <v>953</v>
      </c>
      <c r="C83" s="824"/>
      <c r="D83" s="824"/>
      <c r="E83" s="824"/>
      <c r="F83" s="824"/>
      <c r="G83" s="824"/>
      <c r="H83" s="824"/>
      <c r="I83" s="824"/>
      <c r="J83" s="824"/>
      <c r="K83" s="824"/>
      <c r="L83" s="824"/>
      <c r="M83" s="825"/>
      <c r="N83" s="52">
        <f>L80+L81+L82</f>
        <v>7812.756591253622</v>
      </c>
    </row>
    <row r="84" spans="1:14" ht="15.75" thickBot="1">
      <c r="B84" s="33"/>
      <c r="C84" s="34"/>
      <c r="D84" s="34"/>
      <c r="E84" s="34"/>
      <c r="F84" s="34"/>
      <c r="G84" s="34"/>
      <c r="H84" s="34"/>
      <c r="I84" s="34"/>
      <c r="J84" s="34"/>
      <c r="K84" s="34"/>
      <c r="L84" s="34"/>
      <c r="M84" s="34"/>
      <c r="N84" s="35"/>
    </row>
    <row r="85" spans="1:14" ht="15.75" thickBot="1">
      <c r="A85" t="s">
        <v>2016</v>
      </c>
      <c r="B85" s="823" t="s">
        <v>975</v>
      </c>
      <c r="C85" s="824"/>
      <c r="D85" s="824"/>
      <c r="E85" s="824"/>
      <c r="F85" s="824"/>
      <c r="G85" s="824"/>
      <c r="H85" s="824"/>
      <c r="I85" s="824"/>
      <c r="J85" s="824"/>
      <c r="K85" s="824"/>
      <c r="L85" s="824"/>
      <c r="M85" s="825"/>
      <c r="N85" s="187">
        <f>N75+N83</f>
        <v>33855.278562099025</v>
      </c>
    </row>
    <row r="86" spans="1:14">
      <c r="B86" s="238"/>
      <c r="C86" s="239"/>
      <c r="D86" s="239"/>
      <c r="E86" s="239"/>
      <c r="F86" s="239"/>
      <c r="G86" s="239"/>
      <c r="H86" s="239"/>
      <c r="I86" s="239"/>
      <c r="J86" s="239"/>
      <c r="K86" s="239"/>
      <c r="L86" s="239"/>
      <c r="M86" s="239"/>
      <c r="N86" s="240"/>
    </row>
    <row r="87" spans="1:14">
      <c r="B87" s="241"/>
      <c r="C87" s="242"/>
      <c r="D87" s="242"/>
      <c r="E87" s="242"/>
      <c r="F87" s="242"/>
      <c r="G87" s="242"/>
      <c r="H87" s="242"/>
      <c r="I87" s="242"/>
      <c r="J87" s="242"/>
      <c r="K87" s="242"/>
      <c r="L87" s="242"/>
      <c r="M87" s="242"/>
      <c r="N87" s="243"/>
    </row>
    <row r="88" spans="1:14">
      <c r="B88" s="241"/>
      <c r="C88" s="242"/>
      <c r="D88" s="242"/>
      <c r="E88" s="242"/>
      <c r="F88" s="242"/>
      <c r="G88" s="242"/>
      <c r="H88" s="242"/>
      <c r="I88" s="242"/>
      <c r="J88" s="242"/>
      <c r="K88" s="242"/>
      <c r="L88" s="242"/>
      <c r="M88" s="242"/>
      <c r="N88" s="243"/>
    </row>
    <row r="89" spans="1:14">
      <c r="B89" s="241"/>
      <c r="C89" s="242"/>
      <c r="D89" s="242"/>
      <c r="E89" s="242"/>
      <c r="F89" s="242"/>
      <c r="G89" s="242"/>
      <c r="H89" s="242"/>
      <c r="I89" s="242"/>
      <c r="J89" s="242"/>
      <c r="K89" s="242"/>
      <c r="L89" s="242"/>
      <c r="M89" s="242"/>
      <c r="N89" s="243"/>
    </row>
    <row r="90" spans="1:14">
      <c r="B90" s="241"/>
      <c r="C90" s="242"/>
      <c r="D90" s="242"/>
      <c r="E90" s="416" t="s">
        <v>976</v>
      </c>
      <c r="F90" s="416"/>
      <c r="G90" s="416"/>
      <c r="H90" s="416"/>
      <c r="I90" s="416"/>
      <c r="J90" s="416"/>
      <c r="K90" s="242"/>
      <c r="L90" s="242"/>
      <c r="M90" s="242"/>
      <c r="N90" s="243"/>
    </row>
    <row r="91" spans="1:14">
      <c r="B91" s="241"/>
      <c r="C91" s="242"/>
      <c r="D91" s="242"/>
      <c r="E91" s="242" t="s">
        <v>977</v>
      </c>
      <c r="F91" s="242"/>
      <c r="G91" s="242"/>
      <c r="H91" s="242"/>
      <c r="I91" s="242"/>
      <c r="J91" s="242"/>
      <c r="K91" s="242"/>
      <c r="L91" s="242"/>
      <c r="M91" s="242"/>
      <c r="N91" s="243"/>
    </row>
    <row r="92" spans="1:14">
      <c r="B92" s="241"/>
      <c r="C92" s="242"/>
      <c r="D92" s="242"/>
      <c r="E92" s="242" t="s">
        <v>978</v>
      </c>
      <c r="F92" s="242"/>
      <c r="G92" s="242"/>
      <c r="H92" s="242"/>
      <c r="I92" s="242"/>
      <c r="J92" s="242"/>
      <c r="K92" s="242"/>
      <c r="L92" s="242"/>
      <c r="M92" s="242"/>
      <c r="N92" s="243"/>
    </row>
    <row r="93" spans="1:14">
      <c r="B93" s="241"/>
      <c r="C93" s="242"/>
      <c r="D93" s="242"/>
      <c r="E93" s="242" t="s">
        <v>979</v>
      </c>
      <c r="F93" s="242"/>
      <c r="G93" s="242"/>
      <c r="H93" s="242"/>
      <c r="I93" s="242"/>
      <c r="J93" s="242"/>
      <c r="K93" s="242"/>
      <c r="L93" s="242"/>
      <c r="M93" s="242"/>
      <c r="N93" s="243"/>
    </row>
    <row r="94" spans="1:14" ht="15.75" thickBot="1">
      <c r="B94" s="241"/>
      <c r="C94" s="242"/>
      <c r="D94" s="242"/>
      <c r="E94" s="242"/>
      <c r="F94" s="242" t="s">
        <v>980</v>
      </c>
      <c r="G94" s="242"/>
      <c r="H94" s="242"/>
      <c r="I94" s="242"/>
      <c r="J94" s="242"/>
      <c r="K94" s="242"/>
      <c r="L94" s="242"/>
      <c r="M94" s="242"/>
      <c r="N94" s="243"/>
    </row>
    <row r="95" spans="1:14">
      <c r="B95" s="226" t="s">
        <v>2216</v>
      </c>
      <c r="C95" s="227"/>
      <c r="D95" s="227"/>
      <c r="E95" s="227"/>
      <c r="F95" s="227"/>
      <c r="G95" s="227"/>
      <c r="H95" s="227"/>
      <c r="I95" s="227"/>
      <c r="J95" s="227"/>
      <c r="K95" s="227"/>
      <c r="L95" s="227"/>
      <c r="M95" s="227"/>
      <c r="N95" s="228"/>
    </row>
    <row r="96" spans="1:14">
      <c r="B96" s="244"/>
      <c r="C96" s="245"/>
      <c r="D96" s="245"/>
      <c r="E96" s="245"/>
      <c r="F96" s="245"/>
      <c r="G96" s="245"/>
      <c r="H96" s="245"/>
      <c r="I96" s="245"/>
      <c r="J96" s="245"/>
      <c r="K96" s="245"/>
      <c r="L96" s="245"/>
      <c r="M96" s="245"/>
      <c r="N96" s="246"/>
    </row>
    <row r="97" spans="2:14">
      <c r="B97" s="244"/>
      <c r="C97" s="245"/>
      <c r="D97" s="245"/>
      <c r="E97" s="245"/>
      <c r="F97" s="245"/>
      <c r="G97" s="245"/>
      <c r="H97" s="245"/>
      <c r="I97" s="245"/>
      <c r="J97" s="245"/>
      <c r="K97" s="245"/>
      <c r="L97" s="245"/>
      <c r="M97" s="245"/>
      <c r="N97" s="246"/>
    </row>
    <row r="98" spans="2:14">
      <c r="B98" s="244"/>
      <c r="C98" s="245"/>
      <c r="D98" s="245"/>
      <c r="E98" s="245"/>
      <c r="F98" s="245"/>
      <c r="G98" s="245"/>
      <c r="H98" s="245"/>
      <c r="I98" s="245"/>
      <c r="J98" s="245"/>
      <c r="K98" s="245"/>
      <c r="L98" s="245"/>
      <c r="M98" s="245"/>
      <c r="N98" s="246"/>
    </row>
    <row r="99" spans="2:14" ht="15.75" thickBot="1">
      <c r="B99" s="247"/>
      <c r="C99" s="248"/>
      <c r="D99" s="248"/>
      <c r="E99" s="248"/>
      <c r="F99" s="248"/>
      <c r="G99" s="248"/>
      <c r="H99" s="248"/>
      <c r="I99" s="248"/>
      <c r="J99" s="248"/>
      <c r="K99" s="248"/>
      <c r="L99" s="248"/>
      <c r="M99" s="248"/>
      <c r="N99" s="249"/>
    </row>
    <row r="100" spans="2:14">
      <c r="B100" s="250"/>
      <c r="C100" s="251"/>
      <c r="D100" s="251"/>
      <c r="E100" s="251"/>
      <c r="F100" s="251"/>
      <c r="G100" s="251"/>
      <c r="H100" s="251"/>
      <c r="I100" s="251"/>
      <c r="J100" s="251"/>
      <c r="K100" s="251"/>
      <c r="L100" s="251"/>
      <c r="M100" s="251"/>
      <c r="N100" s="252"/>
    </row>
    <row r="101" spans="2:14">
      <c r="B101" s="253" t="s">
        <v>2217</v>
      </c>
      <c r="C101" s="254"/>
      <c r="D101" s="254"/>
      <c r="E101" s="254"/>
      <c r="F101" s="254"/>
      <c r="G101" s="254"/>
      <c r="H101" s="254"/>
      <c r="I101" s="254"/>
      <c r="J101" s="254"/>
      <c r="K101" s="254"/>
      <c r="L101" s="254"/>
      <c r="M101" s="254"/>
      <c r="N101" s="255"/>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38"/>
      <c r="C106" s="339"/>
      <c r="D106" s="339"/>
      <c r="E106" s="339"/>
      <c r="F106" s="339"/>
      <c r="G106" s="339"/>
      <c r="H106" s="339"/>
      <c r="I106" s="339"/>
      <c r="J106" s="339"/>
      <c r="K106" s="339"/>
      <c r="L106" s="339"/>
      <c r="M106" s="339"/>
      <c r="N106" s="340"/>
    </row>
    <row r="107" spans="2:14">
      <c r="B107" s="338"/>
      <c r="C107" s="339"/>
      <c r="D107" s="339"/>
      <c r="E107" s="339"/>
      <c r="F107" s="339"/>
      <c r="G107" s="339"/>
      <c r="H107" s="339"/>
      <c r="I107" s="339"/>
      <c r="J107" s="339"/>
      <c r="K107" s="339"/>
      <c r="L107" s="339"/>
      <c r="M107" s="339"/>
      <c r="N107" s="340"/>
    </row>
    <row r="108" spans="2:14">
      <c r="B108" s="338"/>
      <c r="C108" s="339"/>
      <c r="D108" s="339"/>
      <c r="E108" s="339"/>
      <c r="F108" s="339"/>
      <c r="G108" s="339"/>
      <c r="H108" s="339"/>
      <c r="I108" s="339"/>
      <c r="J108" s="339"/>
      <c r="K108" s="339"/>
      <c r="L108" s="339"/>
      <c r="M108" s="339"/>
      <c r="N108" s="340"/>
    </row>
    <row r="109" spans="2:14">
      <c r="B109" s="253"/>
      <c r="C109" s="254"/>
      <c r="D109" s="254"/>
      <c r="E109" s="254"/>
      <c r="F109" s="254"/>
      <c r="G109" s="254"/>
      <c r="H109" s="254"/>
      <c r="I109" s="254"/>
      <c r="J109" s="254"/>
      <c r="K109" s="254"/>
      <c r="L109" s="254"/>
      <c r="M109" s="254"/>
      <c r="N109" s="255"/>
    </row>
    <row r="110" spans="2:14">
      <c r="B110" s="241"/>
      <c r="C110" s="242"/>
      <c r="D110" s="242"/>
      <c r="E110" s="242" t="s">
        <v>976</v>
      </c>
      <c r="F110" s="416"/>
      <c r="G110" s="416"/>
      <c r="H110" s="242"/>
      <c r="I110" s="242"/>
      <c r="J110" s="242"/>
      <c r="K110" s="242"/>
      <c r="L110" s="242"/>
      <c r="M110" s="242"/>
      <c r="N110" s="243"/>
    </row>
    <row r="111" spans="2:14">
      <c r="B111" s="241"/>
      <c r="C111" s="242"/>
      <c r="D111" s="242"/>
      <c r="E111" s="417" t="s">
        <v>977</v>
      </c>
      <c r="F111" s="242"/>
      <c r="G111" s="242"/>
      <c r="H111" s="417"/>
      <c r="I111" s="417"/>
      <c r="J111" s="417"/>
      <c r="K111" s="242"/>
      <c r="L111" s="242"/>
      <c r="M111" s="242"/>
      <c r="N111" s="243"/>
    </row>
    <row r="112" spans="2:14">
      <c r="B112" s="241"/>
      <c r="C112" s="242"/>
      <c r="D112" s="242"/>
      <c r="E112" s="256" t="s">
        <v>981</v>
      </c>
      <c r="F112" s="242"/>
      <c r="G112" s="242"/>
      <c r="H112" s="256"/>
      <c r="I112" s="256"/>
      <c r="J112" s="256"/>
      <c r="K112" s="242"/>
      <c r="L112" s="242"/>
      <c r="M112" s="242"/>
      <c r="N112" s="243"/>
    </row>
    <row r="113" spans="2:14">
      <c r="B113" s="257"/>
      <c r="C113" s="254"/>
      <c r="D113" s="254"/>
      <c r="E113" s="242" t="s">
        <v>979</v>
      </c>
      <c r="F113" s="242"/>
      <c r="G113" s="242"/>
      <c r="H113" s="242"/>
      <c r="I113" s="242"/>
      <c r="J113" s="242"/>
      <c r="K113" s="254"/>
      <c r="L113" s="254"/>
      <c r="M113" s="254"/>
      <c r="N113" s="255"/>
    </row>
    <row r="114" spans="2:14">
      <c r="B114" s="257"/>
      <c r="C114" s="254"/>
      <c r="D114" s="254"/>
      <c r="E114" s="254"/>
      <c r="F114" s="242"/>
      <c r="G114" s="242"/>
      <c r="H114" s="242"/>
      <c r="I114" s="242"/>
      <c r="J114" s="242"/>
      <c r="K114" s="254"/>
      <c r="L114" s="254"/>
      <c r="M114" s="254"/>
      <c r="N114" s="255"/>
    </row>
    <row r="115" spans="2:14">
      <c r="B115" s="257" t="s">
        <v>2220</v>
      </c>
      <c r="C115" s="256"/>
      <c r="D115" s="256"/>
      <c r="E115" s="242"/>
      <c r="F115" s="242"/>
      <c r="G115" s="242"/>
      <c r="H115" s="242"/>
      <c r="I115" s="242"/>
      <c r="J115" s="971"/>
      <c r="K115" s="971"/>
      <c r="L115" s="971"/>
      <c r="M115" s="971"/>
      <c r="N115" s="972"/>
    </row>
    <row r="116" spans="2:14" ht="15.75" thickBot="1">
      <c r="B116" s="418" t="s">
        <v>2221</v>
      </c>
      <c r="C116" s="419"/>
      <c r="D116" s="419"/>
      <c r="E116" s="258"/>
      <c r="F116" s="258"/>
      <c r="G116" s="258"/>
      <c r="H116" s="258"/>
      <c r="I116" s="258"/>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1633</v>
      </c>
      <c r="C31" s="81" t="s">
        <v>2089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217780.76605703699</v>
      </c>
      <c r="L36" s="269"/>
      <c r="M36" s="270">
        <v>2.5</v>
      </c>
      <c r="N36" s="271">
        <f>K36/M36</f>
        <v>87112.3064228148</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0"/>
      <c r="J37" s="421"/>
      <c r="K37" s="268">
        <f>VLOOKUP(A37,EQUIPOS!A7:D164,4,FALSE)</f>
        <v>315150.9493813517</v>
      </c>
      <c r="L37" s="334"/>
      <c r="M37" s="335">
        <v>100</v>
      </c>
      <c r="N37" s="271">
        <f>K37/M37</f>
        <v>3151.5094938135171</v>
      </c>
    </row>
    <row r="38" spans="1:14">
      <c r="A38" s="113" t="s">
        <v>312</v>
      </c>
      <c r="B38" s="836" t="str">
        <f>VLOOKUP(A38,EQUIPOS!A8:D154,3,FALSE)</f>
        <v>Retroexcavadora sobre oruga, potencia 138 HP, balde de 1,5 m3.</v>
      </c>
      <c r="C38" s="837"/>
      <c r="D38" s="837"/>
      <c r="E38" s="837"/>
      <c r="F38" s="837"/>
      <c r="G38" s="837"/>
      <c r="H38" s="838"/>
      <c r="I38" s="327"/>
      <c r="J38" s="329"/>
      <c r="K38" s="268">
        <f>VLOOKUP(A38,EQUIPOS!A8:D165,4,FALSE)</f>
        <v>356024.37477596331</v>
      </c>
      <c r="L38" s="422"/>
      <c r="M38" s="423">
        <v>16</v>
      </c>
      <c r="N38" s="271">
        <f>K38/M38</f>
        <v>22251.523423497707</v>
      </c>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0.01</v>
      </c>
      <c r="N40" s="343">
        <f>N76*M40</f>
        <v>25.250800282375621</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112540.5901404084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46" t="s">
        <v>376</v>
      </c>
      <c r="B47" s="43" t="str">
        <f>VLOOKUP(A47,MATERIALES!A5:D373,3,FALSE)</f>
        <v>Anfo</v>
      </c>
      <c r="C47" s="280"/>
      <c r="D47" s="280"/>
      <c r="E47" s="280"/>
      <c r="F47" s="280"/>
      <c r="G47" s="280"/>
      <c r="H47" s="280"/>
      <c r="I47" s="267"/>
      <c r="J47" s="223" t="str">
        <f>VLOOKUP(A47,MATERIALES!A3:D639,2,FALSE)</f>
        <v>kg</v>
      </c>
      <c r="K47" s="281">
        <v>0.3</v>
      </c>
      <c r="L47" s="266"/>
      <c r="M47" s="401">
        <f>VLOOKUP(A47,MATERIALES!A5:D396,4,FALSE)</f>
        <v>14099.199671057244</v>
      </c>
      <c r="N47" s="271">
        <f>K47*M47</f>
        <v>4229.759901317173</v>
      </c>
    </row>
    <row r="48" spans="1:14">
      <c r="A48" s="146" t="s">
        <v>424</v>
      </c>
      <c r="B48" s="43" t="str">
        <f>VLOOKUP(A48,MATERIALES!A6:D373,3,FALSE)</f>
        <v>Cordón detonante</v>
      </c>
      <c r="C48" s="424"/>
      <c r="D48" s="424"/>
      <c r="E48" s="424"/>
      <c r="F48" s="424"/>
      <c r="G48" s="424"/>
      <c r="H48" s="424"/>
      <c r="I48" s="424"/>
      <c r="J48" s="310" t="str">
        <f>VLOOKUP(A48,MATERIALES!A4:D640,2,FALSE)</f>
        <v>m</v>
      </c>
      <c r="K48" s="396">
        <v>3</v>
      </c>
      <c r="L48" s="420"/>
      <c r="M48" s="401">
        <f>VLOOKUP(A48,MATERIALES!A6:D397,4,FALSE)</f>
        <v>3294.2055306208508</v>
      </c>
      <c r="N48" s="271">
        <f t="shared" ref="N48:N53" si="0">K48*M48</f>
        <v>9882.616591862552</v>
      </c>
    </row>
    <row r="49" spans="1:14">
      <c r="A49" s="146" t="s">
        <v>453</v>
      </c>
      <c r="B49" s="43" t="str">
        <f>VLOOKUP(A49,MATERIALES!A6:D373,3,FALSE)</f>
        <v>Explosivos  75% (INDUGEL)</v>
      </c>
      <c r="C49" s="424"/>
      <c r="D49" s="424"/>
      <c r="E49" s="424"/>
      <c r="F49" s="424"/>
      <c r="G49" s="424"/>
      <c r="H49" s="424"/>
      <c r="I49" s="424"/>
      <c r="J49" s="311" t="str">
        <f>VLOOKUP(A49,MATERIALES!A5:D641,2,FALSE)</f>
        <v>lb</v>
      </c>
      <c r="K49" s="396">
        <v>0.25</v>
      </c>
      <c r="L49" s="420"/>
      <c r="M49" s="401">
        <f>VLOOKUP(A49,MATERIALES!A6:D398,4,FALSE)</f>
        <v>8308.4569490158756</v>
      </c>
      <c r="N49" s="271">
        <f t="shared" si="0"/>
        <v>2077.1142372539689</v>
      </c>
    </row>
    <row r="50" spans="1:14">
      <c r="A50" s="146" t="s">
        <v>458</v>
      </c>
      <c r="B50" s="43" t="str">
        <f>VLOOKUP(A50,MATERIALES!A6:D373,3,FALSE)</f>
        <v>Fulminantes</v>
      </c>
      <c r="C50" s="424"/>
      <c r="D50" s="424"/>
      <c r="E50" s="424"/>
      <c r="F50" s="424"/>
      <c r="G50" s="424"/>
      <c r="H50" s="424"/>
      <c r="I50" s="424"/>
      <c r="J50" s="311" t="str">
        <f>VLOOKUP(A50,MATERIALES!A6:D642,2,FALSE)</f>
        <v>u</v>
      </c>
      <c r="K50" s="396">
        <v>1</v>
      </c>
      <c r="L50" s="420"/>
      <c r="M50" s="401">
        <f>VLOOKUP(A50,MATERIALES!A6:D399,4,FALSE)</f>
        <v>1384.742824835979</v>
      </c>
      <c r="N50" s="271">
        <f t="shared" si="0"/>
        <v>1384.742824835979</v>
      </c>
    </row>
    <row r="51" spans="1:14">
      <c r="A51" s="146" t="s">
        <v>552</v>
      </c>
      <c r="B51" s="43" t="str">
        <f>VLOOKUP(A51,MATERIALES!A7:D373,3,FALSE)</f>
        <v>Mecha Lenta</v>
      </c>
      <c r="C51" s="424"/>
      <c r="D51" s="424"/>
      <c r="E51" s="424"/>
      <c r="F51" s="424"/>
      <c r="G51" s="424"/>
      <c r="H51" s="424"/>
      <c r="I51" s="424"/>
      <c r="J51" s="311" t="str">
        <f>VLOOKUP(A51,MATERIALES!A6:D643,2,FALSE)</f>
        <v>m</v>
      </c>
      <c r="K51" s="396">
        <v>1</v>
      </c>
      <c r="L51" s="420"/>
      <c r="M51" s="401">
        <f>VLOOKUP(A51,MATERIALES!A7:D400,4,FALSE)</f>
        <v>1384.742824835979</v>
      </c>
      <c r="N51" s="271">
        <f t="shared" si="0"/>
        <v>1384.742824835979</v>
      </c>
    </row>
    <row r="52" spans="1:14">
      <c r="A52" s="146" t="s">
        <v>845</v>
      </c>
      <c r="B52" s="43" t="str">
        <f>VLOOKUP(A52,MATERIALES!A8:D373,3,FALSE)</f>
        <v>Escolta y transporte (una tarifa por cada m3 escoltado y transportado)</v>
      </c>
      <c r="C52" s="424"/>
      <c r="D52" s="424"/>
      <c r="E52" s="424"/>
      <c r="F52" s="424"/>
      <c r="G52" s="424"/>
      <c r="H52" s="424"/>
      <c r="I52" s="424"/>
      <c r="J52" s="311" t="str">
        <f>VLOOKUP(A52,MATERIALES!A6:D644,2,FALSE)</f>
        <v>kg</v>
      </c>
      <c r="K52" s="396">
        <v>0.45800000000000002</v>
      </c>
      <c r="L52" s="420"/>
      <c r="M52" s="401">
        <f>VLOOKUP(A52,MATERIALES!A8:D401,4,FALSE)</f>
        <v>8949.2141736331996</v>
      </c>
      <c r="N52" s="271">
        <f t="shared" si="0"/>
        <v>4098.7400915240059</v>
      </c>
    </row>
    <row r="53" spans="1:14" ht="15.75" thickBot="1">
      <c r="A53" t="s">
        <v>442</v>
      </c>
      <c r="B53" s="43" t="str">
        <f>VLOOKUP(A53,MATERIALES!A9:D373,3,FALSE)</f>
        <v>Derechos de explotación y/o disposición de materiales</v>
      </c>
      <c r="C53" s="309"/>
      <c r="D53" s="309"/>
      <c r="E53" s="309"/>
      <c r="F53" s="309"/>
      <c r="G53" s="309"/>
      <c r="H53" s="309"/>
      <c r="I53" s="309"/>
      <c r="J53" s="432" t="str">
        <f>VLOOKUP(A53,MATERIALES!A7:D645,2,FALSE)</f>
        <v>m3</v>
      </c>
      <c r="K53" s="126">
        <v>1.3</v>
      </c>
      <c r="L53" s="324"/>
      <c r="M53" s="401">
        <f>VLOOKUP(A53,MATERIALES!A9:D402,4,FALSE)</f>
        <v>5022.3825079664839</v>
      </c>
      <c r="N53" s="271">
        <f t="shared" si="0"/>
        <v>6529.0972603564296</v>
      </c>
    </row>
    <row r="54" spans="1:14" ht="15.75" thickBot="1">
      <c r="B54" s="823" t="s">
        <v>953</v>
      </c>
      <c r="C54" s="824"/>
      <c r="D54" s="824"/>
      <c r="E54" s="824"/>
      <c r="F54" s="824"/>
      <c r="G54" s="824"/>
      <c r="H54" s="824"/>
      <c r="I54" s="824"/>
      <c r="J54" s="824"/>
      <c r="K54" s="824"/>
      <c r="L54" s="824"/>
      <c r="M54" s="825"/>
      <c r="N54" s="393">
        <f>SUM(N47:N53)</f>
        <v>29586.813731986087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27">
        <f>VLOOKUP(A59,TRANSPORTE!A5:D117,4,FALSE)</f>
        <v>1802.8023797317558</v>
      </c>
      <c r="M59" s="828"/>
      <c r="N59" s="286">
        <f>K59*L59</f>
        <v>2343.6430936512825</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11</v>
      </c>
      <c r="B70" s="49" t="str">
        <f>VLOOKUP(A70,'MANO DE OBRA'!A8:D68,3,FALSE)</f>
        <v>Obrero (4)</v>
      </c>
      <c r="C70" s="47"/>
      <c r="D70" s="47"/>
      <c r="E70" s="47"/>
      <c r="F70" s="47"/>
      <c r="G70" s="47"/>
      <c r="H70" s="47"/>
      <c r="I70" s="291">
        <f>K70/J70*100</f>
        <v>117040.00000000001</v>
      </c>
      <c r="J70" s="292">
        <v>185</v>
      </c>
      <c r="K70" s="293">
        <f>VLOOKUP(A70,'MANO DE OBRA'!A8:D99,4,FALSE)</f>
        <v>216524</v>
      </c>
      <c r="L70" s="50"/>
      <c r="M70" s="433">
        <v>128</v>
      </c>
      <c r="N70" s="394">
        <f>K70/M70</f>
        <v>1691.59375</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128</v>
      </c>
      <c r="N71" s="394">
        <f>K71/M71</f>
        <v>833.48627823756237</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3" t="s">
        <v>953</v>
      </c>
      <c r="C76" s="824"/>
      <c r="D76" s="824"/>
      <c r="E76" s="824"/>
      <c r="F76" s="824"/>
      <c r="G76" s="824"/>
      <c r="H76" s="824"/>
      <c r="I76" s="830"/>
      <c r="J76" s="830"/>
      <c r="K76" s="830"/>
      <c r="L76" s="830"/>
      <c r="M76" s="831"/>
      <c r="N76" s="300">
        <f>SUM(N70:N75)</f>
        <v>2525.0800282375621</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146996.12699428335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29399.22539885667</v>
      </c>
      <c r="M83" s="858"/>
      <c r="N83" s="51"/>
    </row>
    <row r="84" spans="1:14">
      <c r="B84" s="89" t="s">
        <v>973</v>
      </c>
      <c r="C84" s="90"/>
      <c r="D84" s="90"/>
      <c r="E84" s="90"/>
      <c r="F84" s="90"/>
      <c r="G84" s="90"/>
      <c r="H84" s="90"/>
      <c r="I84" s="87"/>
      <c r="J84" s="88"/>
      <c r="K84" s="303">
        <v>0.05</v>
      </c>
      <c r="L84" s="857">
        <f>N78*K84</f>
        <v>7349.8063497141675</v>
      </c>
      <c r="M84" s="858"/>
      <c r="N84" s="51"/>
    </row>
    <row r="85" spans="1:14" ht="15.75" thickBot="1">
      <c r="B85" s="91" t="s">
        <v>974</v>
      </c>
      <c r="C85" s="92"/>
      <c r="D85" s="92"/>
      <c r="E85" s="92"/>
      <c r="F85" s="92"/>
      <c r="G85" s="92"/>
      <c r="H85" s="92"/>
      <c r="I85" s="93"/>
      <c r="J85" s="94"/>
      <c r="K85" s="304">
        <v>0.05</v>
      </c>
      <c r="L85" s="859">
        <f>N78*K85</f>
        <v>7349.8063497141675</v>
      </c>
      <c r="M85" s="860"/>
      <c r="N85" s="51"/>
    </row>
    <row r="86" spans="1:14" ht="15.75" thickBot="1">
      <c r="B86" s="823" t="s">
        <v>953</v>
      </c>
      <c r="C86" s="824"/>
      <c r="D86" s="824"/>
      <c r="E86" s="824"/>
      <c r="F86" s="824"/>
      <c r="G86" s="824"/>
      <c r="H86" s="824"/>
      <c r="I86" s="824"/>
      <c r="J86" s="824"/>
      <c r="K86" s="824"/>
      <c r="L86" s="824"/>
      <c r="M86" s="825"/>
      <c r="N86" s="52">
        <f>L83+L84+L85</f>
        <v>44098.838098285007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191094.96509256837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1634</v>
      </c>
      <c r="C31" s="81" t="s">
        <v>2090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217780.76605703699</v>
      </c>
      <c r="L36" s="269"/>
      <c r="M36" s="335">
        <v>2.5</v>
      </c>
      <c r="N36" s="271">
        <f>K36/M36</f>
        <v>87112.3064228148</v>
      </c>
    </row>
    <row r="37" spans="1:14">
      <c r="A37" s="113" t="s">
        <v>129</v>
      </c>
      <c r="B37" s="836" t="str">
        <f>VLOOKUP(A37,EQUIPOS!A7:D154,3,FALSE)</f>
        <v xml:space="preserve">Buldozer, Potencia al volante de 140 HP, motor de 2200 RPM, longitud de hoja 4,80m. </v>
      </c>
      <c r="C37" s="837"/>
      <c r="D37" s="837"/>
      <c r="E37" s="837"/>
      <c r="F37" s="837"/>
      <c r="G37" s="837"/>
      <c r="H37" s="838"/>
      <c r="I37" s="420"/>
      <c r="J37" s="421"/>
      <c r="K37" s="268">
        <f>VLOOKUP(A37,EQUIPOS!A7:D164,4,FALSE)</f>
        <v>315150.9493813517</v>
      </c>
      <c r="L37" s="334"/>
      <c r="M37" s="335">
        <v>100</v>
      </c>
      <c r="N37" s="271">
        <f>K37/M37</f>
        <v>3151.5094938135171</v>
      </c>
    </row>
    <row r="38" spans="1:14">
      <c r="A38" s="113" t="s">
        <v>261</v>
      </c>
      <c r="B38" s="836" t="str">
        <f>VLOOKUP(A38,EQUIPOS!A8:D154,3,FALSE)</f>
        <v xml:space="preserve">Motobomba 3 PULGADAS (incluye operario)
</v>
      </c>
      <c r="C38" s="837"/>
      <c r="D38" s="837"/>
      <c r="E38" s="837"/>
      <c r="F38" s="837"/>
      <c r="G38" s="837"/>
      <c r="H38" s="838"/>
      <c r="I38" s="327"/>
      <c r="J38" s="329"/>
      <c r="K38" s="268">
        <f>VLOOKUP(A38,EQUIPOS!A8:D165,4,FALSE)</f>
        <v>12093.774432077838</v>
      </c>
      <c r="L38" s="422"/>
      <c r="M38" s="423">
        <v>8</v>
      </c>
      <c r="N38" s="271">
        <f>K38/M38</f>
        <v>1511.7218040097298</v>
      </c>
    </row>
    <row r="39" spans="1:14">
      <c r="A39" t="s">
        <v>312</v>
      </c>
      <c r="B39" s="836" t="str">
        <f>VLOOKUP(A39,EQUIPOS!A9:D154,3,FALSE)</f>
        <v>Retroexcavadora sobre oruga, potencia 138 HP, balde de 1,5 m3.</v>
      </c>
      <c r="C39" s="837"/>
      <c r="D39" s="837"/>
      <c r="E39" s="837"/>
      <c r="F39" s="837"/>
      <c r="G39" s="837"/>
      <c r="H39" s="838"/>
      <c r="I39" s="36"/>
      <c r="J39" s="37"/>
      <c r="K39" s="268">
        <f>VLOOKUP(A39,EQUIPOS!A9:D166,4,FALSE)</f>
        <v>356024.37477596331</v>
      </c>
      <c r="L39" s="275"/>
      <c r="M39" s="335">
        <v>8</v>
      </c>
      <c r="N39" s="271">
        <f>K39/M39</f>
        <v>44503.046846995414</v>
      </c>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N78*M41</f>
        <v>215.73612180720397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136494.32068944068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46" t="s">
        <v>376</v>
      </c>
      <c r="B48" s="43" t="str">
        <f>VLOOKUP(A48,MATERIALES!A5:D373,3,FALSE)</f>
        <v>Anfo</v>
      </c>
      <c r="C48" s="280"/>
      <c r="D48" s="280"/>
      <c r="E48" s="280"/>
      <c r="F48" s="280"/>
      <c r="G48" s="280"/>
      <c r="H48" s="280"/>
      <c r="I48" s="267"/>
      <c r="J48" s="223" t="str">
        <f>VLOOKUP(A48,MATERIALES!A4:D640,2,FALSE)</f>
        <v>kg</v>
      </c>
      <c r="K48" s="281">
        <v>0.3</v>
      </c>
      <c r="L48" s="266"/>
      <c r="M48" s="401">
        <f>VLOOKUP(A48,MATERIALES!A5:D396,4,FALSE)</f>
        <v>14099.199671057244</v>
      </c>
      <c r="N48" s="271">
        <f>K48*M48</f>
        <v>4229.759901317173</v>
      </c>
    </row>
    <row r="49" spans="1:14">
      <c r="A49" s="146" t="s">
        <v>424</v>
      </c>
      <c r="B49" s="43" t="str">
        <f>VLOOKUP(A49,MATERIALES!A6:D373,3,FALSE)</f>
        <v>Cordón detonante</v>
      </c>
      <c r="C49" s="424"/>
      <c r="D49" s="424"/>
      <c r="E49" s="424"/>
      <c r="F49" s="424"/>
      <c r="G49" s="424"/>
      <c r="H49" s="424"/>
      <c r="I49" s="424"/>
      <c r="J49" s="310" t="str">
        <f>VLOOKUP(A49,MATERIALES!A5:D641,2,FALSE)</f>
        <v>m</v>
      </c>
      <c r="K49" s="396">
        <v>3</v>
      </c>
      <c r="L49" s="420"/>
      <c r="M49" s="401">
        <f>VLOOKUP(A49,MATERIALES!A6:D397,4,FALSE)</f>
        <v>3294.2055306208508</v>
      </c>
      <c r="N49" s="271">
        <f t="shared" ref="N49:N54" si="0">K49*M49</f>
        <v>9882.616591862552</v>
      </c>
    </row>
    <row r="50" spans="1:14">
      <c r="A50" s="146" t="s">
        <v>453</v>
      </c>
      <c r="B50" s="43" t="str">
        <f>VLOOKUP(A50,MATERIALES!A6:D373,3,FALSE)</f>
        <v>Explosivos  75% (INDUGEL)</v>
      </c>
      <c r="C50" s="424"/>
      <c r="D50" s="424"/>
      <c r="E50" s="424"/>
      <c r="F50" s="424"/>
      <c r="G50" s="424"/>
      <c r="H50" s="424"/>
      <c r="I50" s="424"/>
      <c r="J50" s="311" t="str">
        <f>VLOOKUP(A50,MATERIALES!A6:D642,2,FALSE)</f>
        <v>lb</v>
      </c>
      <c r="K50" s="396">
        <v>0.25</v>
      </c>
      <c r="L50" s="420"/>
      <c r="M50" s="401">
        <f>VLOOKUP(A50,MATERIALES!A6:D398,4,FALSE)</f>
        <v>8308.4569490158756</v>
      </c>
      <c r="N50" s="271">
        <f t="shared" si="0"/>
        <v>2077.1142372539689</v>
      </c>
    </row>
    <row r="51" spans="1:14">
      <c r="A51" s="146"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VLOOKUP(A51,MATERIALES!A6:D399,4,FALSE)</f>
        <v>1384.742824835979</v>
      </c>
      <c r="N51" s="271">
        <f t="shared" si="0"/>
        <v>1384.742824835979</v>
      </c>
    </row>
    <row r="52" spans="1:14">
      <c r="A52" s="146" t="s">
        <v>552</v>
      </c>
      <c r="B52" s="43" t="str">
        <f>VLOOKUP(A52,MATERIALES!A7:D373,3,FALSE)</f>
        <v>Mecha Lenta</v>
      </c>
      <c r="C52" s="424"/>
      <c r="D52" s="424"/>
      <c r="E52" s="424"/>
      <c r="F52" s="424"/>
      <c r="G52" s="424"/>
      <c r="H52" s="424"/>
      <c r="I52" s="424"/>
      <c r="J52" s="311" t="str">
        <f>VLOOKUP(A52,MATERIALES!A6:D644,2,FALSE)</f>
        <v>m</v>
      </c>
      <c r="K52" s="396">
        <v>1</v>
      </c>
      <c r="L52" s="420"/>
      <c r="M52" s="401">
        <f>VLOOKUP(A52,MATERIALES!A7:D400,4,FALSE)</f>
        <v>1384.742824835979</v>
      </c>
      <c r="N52" s="271">
        <f t="shared" si="0"/>
        <v>1384.742824835979</v>
      </c>
    </row>
    <row r="53" spans="1:14">
      <c r="A53" s="204" t="s">
        <v>845</v>
      </c>
      <c r="B53" s="43" t="str">
        <f>VLOOKUP(A53,MATERIALES!A7:D373,3,FALSE)</f>
        <v>Escolta y transporte (una tarifa por cada m3 escoltado y transportado)</v>
      </c>
      <c r="C53" s="424"/>
      <c r="D53" s="424"/>
      <c r="E53" s="424"/>
      <c r="F53" s="424"/>
      <c r="G53" s="424"/>
      <c r="H53" s="424"/>
      <c r="I53" s="424"/>
      <c r="J53" s="311" t="str">
        <f>VLOOKUP(A53,MATERIALES!A6:D644,2,FALSE)</f>
        <v>kg</v>
      </c>
      <c r="K53" s="396">
        <v>0.45800000000000002</v>
      </c>
      <c r="L53" s="420"/>
      <c r="M53" s="401">
        <f>VLOOKUP(A53,MATERIALES!A7:D400,4,FALSE)</f>
        <v>8949.2141736331996</v>
      </c>
      <c r="N53" s="271">
        <f>K53*M53</f>
        <v>4098.7400915240059</v>
      </c>
    </row>
    <row r="54" spans="1:14">
      <c r="A54" s="146" t="s">
        <v>442</v>
      </c>
      <c r="B54" s="43" t="str">
        <f>VLOOKUP(A54,MATERIALES!A8:D373,3,FALSE)</f>
        <v>Derechos de explotación y/o disposición de materiales</v>
      </c>
      <c r="C54" s="424"/>
      <c r="D54" s="424"/>
      <c r="E54" s="424"/>
      <c r="F54" s="424"/>
      <c r="G54" s="424"/>
      <c r="H54" s="424"/>
      <c r="I54" s="424"/>
      <c r="J54" s="311" t="str">
        <f>VLOOKUP(A54,MATERIALES!A7:D645,2,FALSE)</f>
        <v>m3</v>
      </c>
      <c r="K54" s="396">
        <v>1.3</v>
      </c>
      <c r="L54" s="420"/>
      <c r="M54" s="401">
        <f>VLOOKUP(A54,MATERIALES!A8:D401,4,FALSE)</f>
        <v>5022.3825079664839</v>
      </c>
      <c r="N54" s="271">
        <f t="shared" si="0"/>
        <v>6529.0972603564296</v>
      </c>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29586.813731986087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1256</v>
      </c>
      <c r="B61" s="46" t="str">
        <f>VLOOKUP(A61,TRANSPORTE!A5:D117,3,FALSE)</f>
        <v>Transporte de material de excavación</v>
      </c>
      <c r="C61" s="316"/>
      <c r="D61" s="316"/>
      <c r="E61" s="316"/>
      <c r="F61" s="316"/>
      <c r="G61" s="316"/>
      <c r="H61" s="310" t="s">
        <v>1468</v>
      </c>
      <c r="I61" s="278">
        <v>1.3</v>
      </c>
      <c r="J61" s="285">
        <v>1</v>
      </c>
      <c r="K61" s="278">
        <f>I61*J61</f>
        <v>1.3</v>
      </c>
      <c r="L61" s="827">
        <f>VLOOKUP(A61,TRANSPORTE!A5:D117,4,FALSE)</f>
        <v>1802.8023797317558</v>
      </c>
      <c r="M61" s="828"/>
      <c r="N61" s="286">
        <f>K61*L61</f>
        <v>2343.6430936512825</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2343.6430936512825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47" t="s">
        <v>15</v>
      </c>
      <c r="B72" s="49" t="str">
        <f>VLOOKUP(A72,'MANO DE OBRA'!A8:D68,3,FALSE)</f>
        <v>Obrero (6)</v>
      </c>
      <c r="C72" s="47"/>
      <c r="D72" s="47"/>
      <c r="E72" s="47"/>
      <c r="F72" s="47"/>
      <c r="G72" s="47"/>
      <c r="H72" s="47"/>
      <c r="I72" s="291">
        <f>K72/J72*100</f>
        <v>175560</v>
      </c>
      <c r="J72" s="292">
        <v>185</v>
      </c>
      <c r="K72" s="293">
        <f>VLOOKUP(A72,'MANO DE OBRA'!A8:D99,4,FALSE)</f>
        <v>324786</v>
      </c>
      <c r="L72" s="50"/>
      <c r="M72" s="433">
        <v>20</v>
      </c>
      <c r="N72" s="394">
        <f>K72/M72</f>
        <v>16239.3</v>
      </c>
      <c r="O72" s="106"/>
    </row>
    <row r="73" spans="1:15">
      <c r="A73" s="147"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1">
        <v>20</v>
      </c>
      <c r="N73" s="394">
        <f>K73/M73</f>
        <v>5334.3121807203988</v>
      </c>
    </row>
    <row r="74" spans="1:15">
      <c r="B74" s="49"/>
      <c r="C74" s="47"/>
      <c r="D74" s="47"/>
      <c r="E74" s="47"/>
      <c r="F74" s="47"/>
      <c r="G74" s="47"/>
      <c r="H74" s="47"/>
      <c r="I74" s="278"/>
      <c r="J74" s="296"/>
      <c r="K74" s="297"/>
      <c r="L74" s="50"/>
      <c r="M74" s="299"/>
      <c r="N74" s="295"/>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21573.612180720396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189998.38969579845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37999.677939159694</v>
      </c>
      <c r="M85" s="858"/>
      <c r="N85" s="51"/>
    </row>
    <row r="86" spans="1:14">
      <c r="B86" s="89" t="s">
        <v>973</v>
      </c>
      <c r="C86" s="90"/>
      <c r="D86" s="90"/>
      <c r="E86" s="90"/>
      <c r="F86" s="90"/>
      <c r="G86" s="90"/>
      <c r="H86" s="90"/>
      <c r="I86" s="87"/>
      <c r="J86" s="88"/>
      <c r="K86" s="303">
        <v>0.05</v>
      </c>
      <c r="L86" s="857">
        <f>N80*K86</f>
        <v>9499.9194847899234</v>
      </c>
      <c r="M86" s="858"/>
      <c r="N86" s="51"/>
    </row>
    <row r="87" spans="1:14" ht="15.75" thickBot="1">
      <c r="B87" s="91" t="s">
        <v>974</v>
      </c>
      <c r="C87" s="92"/>
      <c r="D87" s="92"/>
      <c r="E87" s="92"/>
      <c r="F87" s="92"/>
      <c r="G87" s="92"/>
      <c r="H87" s="92"/>
      <c r="I87" s="93"/>
      <c r="J87" s="94"/>
      <c r="K87" s="304">
        <v>0.05</v>
      </c>
      <c r="L87" s="859">
        <f>N80*K87</f>
        <v>9499.9194847899234</v>
      </c>
      <c r="M87" s="860"/>
      <c r="N87" s="51"/>
    </row>
    <row r="88" spans="1:14" ht="15.75" thickBot="1">
      <c r="B88" s="823" t="s">
        <v>953</v>
      </c>
      <c r="C88" s="824"/>
      <c r="D88" s="824"/>
      <c r="E88" s="824"/>
      <c r="F88" s="824"/>
      <c r="G88" s="824"/>
      <c r="H88" s="824"/>
      <c r="I88" s="824"/>
      <c r="J88" s="824"/>
      <c r="K88" s="824"/>
      <c r="L88" s="824"/>
      <c r="M88" s="825"/>
      <c r="N88" s="52">
        <f>L85+L86+L87</f>
        <v>56999.516908739533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246997.90660453797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2.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1635</v>
      </c>
      <c r="C31" s="81" t="s">
        <v>2091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129</v>
      </c>
      <c r="B36" s="836" t="str">
        <f>VLOOKUP(A36,EQUIPOS!A6:D154,3,FALSE)</f>
        <v xml:space="preserve">Buldozer, Potencia al volante de 140 HP, motor de 2200 RPM, longitud de hoja 4,80m. </v>
      </c>
      <c r="C36" s="837"/>
      <c r="D36" s="837"/>
      <c r="E36" s="837"/>
      <c r="F36" s="837"/>
      <c r="G36" s="837"/>
      <c r="H36" s="838"/>
      <c r="I36" s="266"/>
      <c r="J36" s="267"/>
      <c r="K36" s="268">
        <f>VLOOKUP(A36,EQUIPOS!A6:D163,4,FALSE)</f>
        <v>315150.9493813517</v>
      </c>
      <c r="L36" s="269"/>
      <c r="M36" s="335">
        <v>100</v>
      </c>
      <c r="N36" s="271">
        <f>K36/M36</f>
        <v>3151.5094938135171</v>
      </c>
    </row>
    <row r="37" spans="1:14">
      <c r="A37" s="113" t="s">
        <v>312</v>
      </c>
      <c r="B37" s="836" t="str">
        <f>VLOOKUP(A37,EQUIPOS!A7:D154,3,FALSE)</f>
        <v>Retroexcavadora sobre oruga, potencia 138 HP, balde de 1,5 m3.</v>
      </c>
      <c r="C37" s="837"/>
      <c r="D37" s="837"/>
      <c r="E37" s="837"/>
      <c r="F37" s="837"/>
      <c r="G37" s="837"/>
      <c r="H37" s="838"/>
      <c r="I37" s="420"/>
      <c r="J37" s="421"/>
      <c r="K37" s="268">
        <f>VLOOKUP(A37,EQUIPOS!A7:D164,4,FALSE)</f>
        <v>356024.37477596331</v>
      </c>
      <c r="L37" s="334"/>
      <c r="M37" s="335">
        <v>35</v>
      </c>
      <c r="N37" s="271">
        <f>K37/M37</f>
        <v>10172.124993598953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7.6767229862288557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13331.311210398699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46" t="s">
        <v>442</v>
      </c>
      <c r="B48" s="43" t="str">
        <f>VLOOKUP(A48,MATERIALES!A5:D373,3,FALSE)</f>
        <v>Derechos de explotación y/o disposición de materiales</v>
      </c>
      <c r="C48" s="280"/>
      <c r="D48" s="280"/>
      <c r="E48" s="280"/>
      <c r="F48" s="280"/>
      <c r="G48" s="280"/>
      <c r="H48" s="280"/>
      <c r="I48" s="267"/>
      <c r="J48" s="223" t="str">
        <f>VLOOKUP(A48,MATERIALES!A4:D640,2,FALSE)</f>
        <v>m3</v>
      </c>
      <c r="K48" s="281">
        <v>1.3</v>
      </c>
      <c r="L48" s="266"/>
      <c r="M48" s="401">
        <f>VLOOKUP(A48,MATERIALES!A5:D396,4,FALSE)</f>
        <v>5022.3825079664839</v>
      </c>
      <c r="N48" s="271">
        <f>K48*M48</f>
        <v>6529.0972603564296</v>
      </c>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c r="A53" s="146"/>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f>K54*M54</f>
        <v>0</v>
      </c>
    </row>
    <row r="55" spans="1:14" ht="15.75" thickBot="1">
      <c r="B55" s="823" t="s">
        <v>953</v>
      </c>
      <c r="C55" s="824"/>
      <c r="D55" s="824"/>
      <c r="E55" s="824"/>
      <c r="F55" s="824"/>
      <c r="G55" s="824"/>
      <c r="H55" s="824"/>
      <c r="I55" s="824"/>
      <c r="J55" s="824"/>
      <c r="K55" s="824"/>
      <c r="L55" s="824"/>
      <c r="M55" s="825"/>
      <c r="N55" s="393">
        <f>SUM(N48:N54)</f>
        <v>6529.0972603564296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1256</v>
      </c>
      <c r="B60" s="46" t="str">
        <f>VLOOKUP(A60,TRANSPORTE!A5:D117,3,FALSE)</f>
        <v>Transporte de material de excavación</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4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280</v>
      </c>
      <c r="N71" s="394">
        <f>K71/M71</f>
        <v>381.02229862288567</v>
      </c>
      <c r="O71" s="106"/>
    </row>
    <row r="72" spans="1:15">
      <c r="A72" s="14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1">
        <v>280</v>
      </c>
      <c r="N72" s="394">
        <f>K72/M72</f>
        <v>386.65</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767.67229862288559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22971.7238630293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4594.3447726058603</v>
      </c>
      <c r="M84" s="858"/>
      <c r="N84" s="51"/>
    </row>
    <row r="85" spans="1:14">
      <c r="B85" s="89" t="s">
        <v>973</v>
      </c>
      <c r="C85" s="90"/>
      <c r="D85" s="90"/>
      <c r="E85" s="90"/>
      <c r="F85" s="90"/>
      <c r="G85" s="90"/>
      <c r="H85" s="90"/>
      <c r="I85" s="87"/>
      <c r="J85" s="88"/>
      <c r="K85" s="303">
        <v>0.05</v>
      </c>
      <c r="L85" s="857">
        <f>N79*K85</f>
        <v>1148.5861931514651</v>
      </c>
      <c r="M85" s="858"/>
      <c r="N85" s="51"/>
    </row>
    <row r="86" spans="1:14" ht="15.75" thickBot="1">
      <c r="B86" s="91" t="s">
        <v>974</v>
      </c>
      <c r="C86" s="92"/>
      <c r="D86" s="92"/>
      <c r="E86" s="92"/>
      <c r="F86" s="92"/>
      <c r="G86" s="92"/>
      <c r="H86" s="92"/>
      <c r="I86" s="93"/>
      <c r="J86" s="94"/>
      <c r="K86" s="304">
        <v>0.05</v>
      </c>
      <c r="L86" s="859">
        <f>N79*K86</f>
        <v>1148.5861931514651</v>
      </c>
      <c r="M86" s="860"/>
      <c r="N86" s="51"/>
    </row>
    <row r="87" spans="1:14" ht="15.75" thickBot="1">
      <c r="B87" s="823" t="s">
        <v>953</v>
      </c>
      <c r="C87" s="824"/>
      <c r="D87" s="824"/>
      <c r="E87" s="824"/>
      <c r="F87" s="824"/>
      <c r="G87" s="824"/>
      <c r="H87" s="824"/>
      <c r="I87" s="824"/>
      <c r="J87" s="824"/>
      <c r="K87" s="824"/>
      <c r="L87" s="824"/>
      <c r="M87" s="825"/>
      <c r="N87" s="52">
        <f>L84+L85+L86</f>
        <v>6891.5171589087895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29863.241021938091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7.75" customHeight="1" thickBot="1">
      <c r="B29" s="71" t="s">
        <v>943</v>
      </c>
      <c r="C29" s="832" t="s">
        <v>944</v>
      </c>
      <c r="D29" s="833"/>
      <c r="E29" s="833"/>
      <c r="F29" s="833"/>
      <c r="G29" s="833"/>
      <c r="H29" s="833"/>
      <c r="I29" s="833"/>
      <c r="J29" s="72"/>
      <c r="K29" s="341" t="s">
        <v>2215</v>
      </c>
      <c r="L29" s="834" t="s">
        <v>945</v>
      </c>
      <c r="M29" s="835"/>
      <c r="N29" s="71" t="s">
        <v>946</v>
      </c>
    </row>
    <row r="30" spans="1:14" ht="15.75" customHeight="1" thickBot="1">
      <c r="A30" t="s">
        <v>1845</v>
      </c>
      <c r="B30" s="80" t="s">
        <v>1636</v>
      </c>
      <c r="C30" s="81" t="s">
        <v>2092</v>
      </c>
      <c r="D30" s="82"/>
      <c r="E30" s="82"/>
      <c r="F30" s="82"/>
      <c r="G30" s="82"/>
      <c r="H30" s="82"/>
      <c r="I30" s="82"/>
      <c r="J30" s="82"/>
      <c r="K30" s="452"/>
      <c r="L30" s="305" t="s">
        <v>387</v>
      </c>
      <c r="M30" s="202"/>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5"/>
      <c r="C33" s="61"/>
      <c r="D33" s="61"/>
      <c r="E33" s="61"/>
      <c r="F33" s="61"/>
      <c r="G33" s="61"/>
      <c r="H33" s="61"/>
      <c r="I33" s="62"/>
      <c r="J33" s="62"/>
      <c r="K33" s="61"/>
      <c r="L33" s="61"/>
      <c r="M33" s="61"/>
      <c r="N33" s="63"/>
    </row>
    <row r="34" spans="1:14">
      <c r="B34" s="804" t="s">
        <v>944</v>
      </c>
      <c r="C34" s="805"/>
      <c r="D34" s="805"/>
      <c r="E34" s="805"/>
      <c r="F34" s="805"/>
      <c r="G34" s="805"/>
      <c r="H34" s="806"/>
      <c r="I34" s="807" t="s">
        <v>948</v>
      </c>
      <c r="J34" s="808"/>
      <c r="K34" s="69" t="s">
        <v>949</v>
      </c>
      <c r="L34" s="809" t="s">
        <v>950</v>
      </c>
      <c r="M34" s="806"/>
      <c r="N34" s="70" t="s">
        <v>951</v>
      </c>
    </row>
    <row r="35" spans="1:14">
      <c r="A35" s="113" t="s">
        <v>263</v>
      </c>
      <c r="B35" s="836" t="str">
        <f>VLOOKUP(A35,EQUIPOS!A6:D154,3,FALSE)</f>
        <v xml:space="preserve">Motobomba 4 pulgadas
</v>
      </c>
      <c r="C35" s="837"/>
      <c r="D35" s="837"/>
      <c r="E35" s="837"/>
      <c r="F35" s="837"/>
      <c r="G35" s="837"/>
      <c r="H35" s="838"/>
      <c r="I35" s="266"/>
      <c r="J35" s="267"/>
      <c r="K35" s="268">
        <f>VLOOKUP(A35,EQUIPOS!A6:D163,4,FALSE)</f>
        <v>15728.897382760191</v>
      </c>
      <c r="L35" s="269"/>
      <c r="M35" s="335">
        <v>21</v>
      </c>
      <c r="N35" s="271">
        <f>K35/M35</f>
        <v>748.99511346477107</v>
      </c>
    </row>
    <row r="36" spans="1:14">
      <c r="A36" s="113" t="s">
        <v>129</v>
      </c>
      <c r="B36" s="836" t="str">
        <f>VLOOKUP(A36,EQUIPOS!A7:D154,3,FALSE)</f>
        <v xml:space="preserve">Buldozer, Potencia al volante de 140 HP, motor de 2200 RPM, longitud de hoja 4,80m. </v>
      </c>
      <c r="C36" s="837"/>
      <c r="D36" s="837"/>
      <c r="E36" s="837"/>
      <c r="F36" s="837"/>
      <c r="G36" s="837"/>
      <c r="H36" s="838"/>
      <c r="I36" s="420"/>
      <c r="J36" s="421"/>
      <c r="K36" s="268">
        <f>VLOOKUP(A36,EQUIPOS!A7:D164,4,FALSE)</f>
        <v>315150.9493813517</v>
      </c>
      <c r="L36" s="334"/>
      <c r="M36" s="335">
        <v>100</v>
      </c>
      <c r="N36" s="271">
        <f>K36/M36</f>
        <v>3151.5094938135171</v>
      </c>
    </row>
    <row r="37" spans="1:14">
      <c r="A37" s="113" t="s">
        <v>312</v>
      </c>
      <c r="B37" s="836" t="str">
        <f>VLOOKUP(A37,EQUIPOS!A8:D154,3,FALSE)</f>
        <v>Retroexcavadora sobre oruga, potencia 138 HP, balde de 1,5 m3.</v>
      </c>
      <c r="C37" s="837"/>
      <c r="D37" s="837"/>
      <c r="E37" s="837"/>
      <c r="F37" s="837"/>
      <c r="G37" s="837"/>
      <c r="H37" s="838"/>
      <c r="I37" s="327"/>
      <c r="J37" s="329"/>
      <c r="K37" s="268">
        <f>VLOOKUP(A37,EQUIPOS!A8:D165,4,FALSE)</f>
        <v>356024.37477596331</v>
      </c>
      <c r="L37" s="422"/>
      <c r="M37" s="423">
        <v>21</v>
      </c>
      <c r="N37" s="271">
        <f>K37/M37</f>
        <v>16953.541655998251</v>
      </c>
    </row>
    <row r="38" spans="1:14">
      <c r="B38" s="836"/>
      <c r="C38" s="837"/>
      <c r="D38" s="837"/>
      <c r="E38" s="837"/>
      <c r="F38" s="837"/>
      <c r="G38" s="837"/>
      <c r="H38" s="838"/>
      <c r="I38" s="36"/>
      <c r="J38" s="37"/>
      <c r="K38" s="268"/>
      <c r="L38" s="275"/>
      <c r="M38" s="335"/>
      <c r="N38" s="271"/>
    </row>
    <row r="39" spans="1:14">
      <c r="B39" s="319"/>
      <c r="C39" s="320"/>
      <c r="D39" s="320"/>
      <c r="E39" s="320"/>
      <c r="F39" s="322"/>
      <c r="G39" s="322"/>
      <c r="H39" s="125"/>
      <c r="I39" s="36"/>
      <c r="J39" s="37"/>
      <c r="K39" s="268"/>
      <c r="L39" s="275"/>
      <c r="M39" s="276"/>
      <c r="N39" s="272"/>
    </row>
    <row r="40" spans="1:14">
      <c r="B40" s="843" t="s">
        <v>952</v>
      </c>
      <c r="C40" s="844"/>
      <c r="D40" s="844"/>
      <c r="E40" s="38"/>
      <c r="F40" s="39"/>
      <c r="G40" s="39"/>
      <c r="H40" s="40"/>
      <c r="I40" s="36"/>
      <c r="J40" s="37"/>
      <c r="K40" s="278"/>
      <c r="L40" s="275"/>
      <c r="M40" s="400">
        <v>0.01</v>
      </c>
      <c r="N40" s="343">
        <f>N76*M40</f>
        <v>12.794538310381427</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SUM(N35:N41)</f>
        <v>20866.840801586921</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46" t="s">
        <v>442</v>
      </c>
      <c r="B47" s="43" t="str">
        <f>VLOOKUP(A47,MATERIALES!A5:D373,3,FALSE)</f>
        <v>Derechos de explotación y/o disposición de materiales</v>
      </c>
      <c r="C47" s="280"/>
      <c r="D47" s="280"/>
      <c r="E47" s="280"/>
      <c r="F47" s="280"/>
      <c r="G47" s="280"/>
      <c r="H47" s="280"/>
      <c r="I47" s="267"/>
      <c r="J47" s="223" t="str">
        <f>VLOOKUP(A47,MATERIALES!A4:D640,2,FALSE)</f>
        <v>m3</v>
      </c>
      <c r="K47" s="281">
        <v>1.3</v>
      </c>
      <c r="L47" s="266"/>
      <c r="M47" s="401">
        <f>VLOOKUP(A47,MATERIALES!A5:D396,4,FALSE)</f>
        <v>5022.3825079664839</v>
      </c>
      <c r="N47" s="271">
        <f>K47*M47</f>
        <v>6529.0972603564296</v>
      </c>
    </row>
    <row r="48" spans="1:14">
      <c r="A48" s="146"/>
      <c r="B48" s="43"/>
      <c r="C48" s="424"/>
      <c r="D48" s="424"/>
      <c r="E48" s="424"/>
      <c r="F48" s="424"/>
      <c r="G48" s="424"/>
      <c r="H48" s="424"/>
      <c r="I48" s="424"/>
      <c r="J48" s="310"/>
      <c r="K48" s="396"/>
      <c r="L48" s="420"/>
      <c r="M48" s="401"/>
      <c r="N48" s="271"/>
    </row>
    <row r="49" spans="1:14">
      <c r="A49" s="146"/>
      <c r="B49" s="43"/>
      <c r="C49" s="424"/>
      <c r="D49" s="424"/>
      <c r="E49" s="424"/>
      <c r="F49" s="424"/>
      <c r="G49" s="424"/>
      <c r="H49" s="424"/>
      <c r="I49" s="424"/>
      <c r="J49" s="310"/>
      <c r="K49" s="396"/>
      <c r="L49" s="420"/>
      <c r="M49" s="401"/>
      <c r="N49" s="271"/>
    </row>
    <row r="50" spans="1:14">
      <c r="A50" s="146"/>
      <c r="B50" s="43"/>
      <c r="C50" s="424"/>
      <c r="D50" s="424"/>
      <c r="E50" s="424"/>
      <c r="F50" s="424"/>
      <c r="G50" s="424"/>
      <c r="H50" s="424"/>
      <c r="I50" s="424"/>
      <c r="J50" s="310"/>
      <c r="K50" s="396"/>
      <c r="L50" s="420"/>
      <c r="M50" s="401"/>
      <c r="N50" s="271"/>
    </row>
    <row r="51" spans="1:14">
      <c r="A51" s="146"/>
      <c r="B51" s="43"/>
      <c r="C51" s="424"/>
      <c r="D51" s="424"/>
      <c r="E51" s="424"/>
      <c r="F51" s="424"/>
      <c r="G51" s="424"/>
      <c r="H51" s="424"/>
      <c r="I51" s="424"/>
      <c r="J51" s="310"/>
      <c r="K51" s="396"/>
      <c r="L51" s="420"/>
      <c r="M51" s="401"/>
      <c r="N51" s="271"/>
    </row>
    <row r="52" spans="1:14">
      <c r="A52" s="146"/>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3" t="s">
        <v>953</v>
      </c>
      <c r="C54" s="824"/>
      <c r="D54" s="824"/>
      <c r="E54" s="824"/>
      <c r="F54" s="824"/>
      <c r="G54" s="824"/>
      <c r="H54" s="824"/>
      <c r="I54" s="824"/>
      <c r="J54" s="824"/>
      <c r="K54" s="824"/>
      <c r="L54" s="824"/>
      <c r="M54" s="825"/>
      <c r="N54" s="393">
        <f>SUM(N47:N53)</f>
        <v>6529.0972603564296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1256</v>
      </c>
      <c r="B59" s="46" t="str">
        <f>VLOOKUP(A59,TRANSPORTE!A5:D117,3,FALSE)</f>
        <v>Transporte de material de excavación</v>
      </c>
      <c r="C59" s="316"/>
      <c r="D59" s="316"/>
      <c r="E59" s="316"/>
      <c r="F59" s="316"/>
      <c r="G59" s="316"/>
      <c r="H59" s="310" t="s">
        <v>1468</v>
      </c>
      <c r="I59" s="278">
        <v>1.3</v>
      </c>
      <c r="J59" s="285">
        <v>1</v>
      </c>
      <c r="K59" s="278">
        <f>I59*J59</f>
        <v>1.3</v>
      </c>
      <c r="L59" s="827">
        <f>VLOOKUP(A59,TRANSPORTE!A5:D117,4,FALSE)</f>
        <v>1802.8023797317558</v>
      </c>
      <c r="M59" s="828"/>
      <c r="N59" s="286">
        <f>K59*L59</f>
        <v>2343.6430936512825</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2343.6430936512825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47"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168</v>
      </c>
      <c r="N70" s="394">
        <f>K70/M70</f>
        <v>644.41666666666663</v>
      </c>
      <c r="O70" s="106"/>
    </row>
    <row r="71" spans="1:15">
      <c r="A71" s="147" t="s">
        <v>30</v>
      </c>
      <c r="B71" s="49" t="str">
        <f>VLOOKUP(A71,'MANO DE OBRA'!A8:D69,3,FALSE)</f>
        <v>Oficial</v>
      </c>
      <c r="C71" s="47"/>
      <c r="D71" s="47"/>
      <c r="E71" s="47"/>
      <c r="F71" s="47"/>
      <c r="G71" s="47"/>
      <c r="H71" s="47"/>
      <c r="I71" s="291">
        <f>K71/J71*100</f>
        <v>57668.23979157189</v>
      </c>
      <c r="J71" s="292">
        <v>185</v>
      </c>
      <c r="K71" s="293">
        <f>VLOOKUP(A71,'MANO DE OBRA'!A8:D100,4,FALSE)</f>
        <v>106686.24361440798</v>
      </c>
      <c r="L71" s="50"/>
      <c r="M71" s="431">
        <v>168</v>
      </c>
      <c r="N71" s="394">
        <f>K71/M71</f>
        <v>635.03716437147614</v>
      </c>
    </row>
    <row r="72" spans="1:15">
      <c r="B72" s="49"/>
      <c r="C72" s="47"/>
      <c r="D72" s="47"/>
      <c r="E72" s="47"/>
      <c r="F72" s="47"/>
      <c r="G72" s="47"/>
      <c r="H72" s="47"/>
      <c r="I72" s="278"/>
      <c r="J72" s="296"/>
      <c r="K72" s="297"/>
      <c r="L72" s="50"/>
      <c r="M72" s="299"/>
      <c r="N72" s="295"/>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127"/>
    </row>
    <row r="76" spans="1:15" ht="15.75" thickBot="1">
      <c r="B76" s="829" t="s">
        <v>953</v>
      </c>
      <c r="C76" s="830"/>
      <c r="D76" s="830"/>
      <c r="E76" s="830"/>
      <c r="F76" s="830"/>
      <c r="G76" s="830"/>
      <c r="H76" s="830"/>
      <c r="I76" s="830"/>
      <c r="J76" s="830"/>
      <c r="K76" s="830"/>
      <c r="L76" s="830"/>
      <c r="M76" s="831"/>
      <c r="N76" s="459">
        <f>SUM(N70:N75)</f>
        <v>1279.4538310381427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31019.034986632778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6203.8069973265556</v>
      </c>
      <c r="M83" s="858"/>
      <c r="N83" s="51"/>
    </row>
    <row r="84" spans="1:14">
      <c r="B84" s="89" t="s">
        <v>973</v>
      </c>
      <c r="C84" s="90"/>
      <c r="D84" s="90"/>
      <c r="E84" s="90"/>
      <c r="F84" s="90"/>
      <c r="G84" s="90"/>
      <c r="H84" s="90"/>
      <c r="I84" s="87"/>
      <c r="J84" s="88"/>
      <c r="K84" s="303">
        <v>0.05</v>
      </c>
      <c r="L84" s="857">
        <f>N78*K84</f>
        <v>1550.9517493316389</v>
      </c>
      <c r="M84" s="858"/>
      <c r="N84" s="51"/>
    </row>
    <row r="85" spans="1:14" ht="15.75" thickBot="1">
      <c r="B85" s="91" t="s">
        <v>974</v>
      </c>
      <c r="C85" s="92"/>
      <c r="D85" s="92"/>
      <c r="E85" s="92"/>
      <c r="F85" s="92"/>
      <c r="G85" s="92"/>
      <c r="H85" s="92"/>
      <c r="I85" s="93"/>
      <c r="J85" s="94"/>
      <c r="K85" s="304">
        <v>0.05</v>
      </c>
      <c r="L85" s="859">
        <f>N78*K85</f>
        <v>1550.9517493316389</v>
      </c>
      <c r="M85" s="860"/>
      <c r="N85" s="51"/>
    </row>
    <row r="86" spans="1:14" ht="15.75" thickBot="1">
      <c r="B86" s="823" t="s">
        <v>953</v>
      </c>
      <c r="C86" s="824"/>
      <c r="D86" s="824"/>
      <c r="E86" s="824"/>
      <c r="F86" s="824"/>
      <c r="G86" s="824"/>
      <c r="H86" s="824"/>
      <c r="I86" s="824"/>
      <c r="J86" s="824"/>
      <c r="K86" s="824"/>
      <c r="L86" s="824"/>
      <c r="M86" s="825"/>
      <c r="N86" s="52">
        <f>L83+L84+L85</f>
        <v>9305.7104959898334</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40324.745482622609</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1095</v>
      </c>
      <c r="C31" s="81" t="s">
        <v>2093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335">
        <v>2.5</v>
      </c>
      <c r="N36" s="271">
        <f>K36/M36</f>
        <v>22257.679050489503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22663.661550489502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264359.99383232329</v>
      </c>
      <c r="N48" s="271">
        <f>K48*M48</f>
        <v>343667.99198202032</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629.42855674362693</v>
      </c>
      <c r="N49" s="271">
        <f>K49*M49</f>
        <v>18882.856702308807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362550.84868432913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395677.80332846992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79135.560665693993</v>
      </c>
      <c r="M84" s="858"/>
      <c r="N84" s="51"/>
    </row>
    <row r="85" spans="1:14">
      <c r="B85" s="89" t="s">
        <v>973</v>
      </c>
      <c r="C85" s="90"/>
      <c r="D85" s="90"/>
      <c r="E85" s="90"/>
      <c r="F85" s="90"/>
      <c r="G85" s="90"/>
      <c r="H85" s="90"/>
      <c r="I85" s="87"/>
      <c r="J85" s="88"/>
      <c r="K85" s="303">
        <v>0.05</v>
      </c>
      <c r="L85" s="857">
        <f>N79*K85</f>
        <v>19783.890166423498</v>
      </c>
      <c r="M85" s="858"/>
      <c r="N85" s="51"/>
    </row>
    <row r="86" spans="1:14" ht="15.75" thickBot="1">
      <c r="B86" s="91" t="s">
        <v>974</v>
      </c>
      <c r="C86" s="92"/>
      <c r="D86" s="92"/>
      <c r="E86" s="92"/>
      <c r="F86" s="92"/>
      <c r="G86" s="92"/>
      <c r="H86" s="92"/>
      <c r="I86" s="93"/>
      <c r="J86" s="94"/>
      <c r="K86" s="304">
        <v>0.05</v>
      </c>
      <c r="L86" s="859">
        <f>N79*K86</f>
        <v>19783.890166423498</v>
      </c>
      <c r="M86" s="860"/>
      <c r="N86" s="51"/>
    </row>
    <row r="87" spans="1:14" ht="15.75" thickBot="1">
      <c r="B87" s="823" t="s">
        <v>953</v>
      </c>
      <c r="C87" s="824"/>
      <c r="D87" s="824"/>
      <c r="E87" s="824"/>
      <c r="F87" s="824"/>
      <c r="G87" s="824"/>
      <c r="H87" s="824"/>
      <c r="I87" s="824"/>
      <c r="J87" s="824"/>
      <c r="K87" s="824"/>
      <c r="L87" s="824"/>
      <c r="M87" s="825"/>
      <c r="N87" s="52">
        <f>L84+L85+L86</f>
        <v>118703.340998541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514381.1443270109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1096</v>
      </c>
      <c r="C31" s="81" t="s">
        <v>1637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335">
        <v>2.5</v>
      </c>
      <c r="N36" s="271">
        <f>K36/M36</f>
        <v>22257.679050489503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22663.661550489502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540</v>
      </c>
      <c r="B48" s="43" t="str">
        <f>VLOOKUP(A48,MATERIALES!A5:D373,3,FALSE)</f>
        <v>Material de Recebo Para Relleno</v>
      </c>
      <c r="C48" s="280"/>
      <c r="D48" s="280"/>
      <c r="E48" s="280"/>
      <c r="F48" s="280"/>
      <c r="G48" s="280"/>
      <c r="H48" s="280"/>
      <c r="I48" s="267"/>
      <c r="J48" s="223" t="str">
        <f>VLOOKUP(A48,MATERIALES!A4:D640,2,FALSE)</f>
        <v>m3</v>
      </c>
      <c r="K48" s="281">
        <v>1.3</v>
      </c>
      <c r="L48" s="266"/>
      <c r="M48" s="401">
        <f>VLOOKUP(A48,MATERIALES!A5:D396,4,FALSE)</f>
        <v>458835.77033647569</v>
      </c>
      <c r="N48" s="271">
        <f>K48*M48</f>
        <v>596486.5014374184</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629.42855674362693</v>
      </c>
      <c r="N49" s="271">
        <f>K49*M49</f>
        <v>18882.856702308807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615369.35813972715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45"/>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648496.31278386794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129699.2625567736</v>
      </c>
      <c r="M84" s="858"/>
      <c r="N84" s="51"/>
    </row>
    <row r="85" spans="1:14">
      <c r="B85" s="89" t="s">
        <v>973</v>
      </c>
      <c r="C85" s="90"/>
      <c r="D85" s="90"/>
      <c r="E85" s="90"/>
      <c r="F85" s="90"/>
      <c r="G85" s="90"/>
      <c r="H85" s="90"/>
      <c r="I85" s="87"/>
      <c r="J85" s="88"/>
      <c r="K85" s="303">
        <v>0.05</v>
      </c>
      <c r="L85" s="857">
        <f>N79*K85</f>
        <v>32424.815639193399</v>
      </c>
      <c r="M85" s="858"/>
      <c r="N85" s="51"/>
    </row>
    <row r="86" spans="1:14" ht="15.75" thickBot="1">
      <c r="B86" s="91" t="s">
        <v>974</v>
      </c>
      <c r="C86" s="92"/>
      <c r="D86" s="92"/>
      <c r="E86" s="92"/>
      <c r="F86" s="92"/>
      <c r="G86" s="92"/>
      <c r="H86" s="92"/>
      <c r="I86" s="93"/>
      <c r="J86" s="94"/>
      <c r="K86" s="304">
        <v>0.05</v>
      </c>
      <c r="L86" s="859">
        <f>N79*K86</f>
        <v>32424.815639193399</v>
      </c>
      <c r="M86" s="860"/>
      <c r="N86" s="51"/>
    </row>
    <row r="87" spans="1:14" ht="15.75" thickBot="1">
      <c r="B87" s="823" t="s">
        <v>953</v>
      </c>
      <c r="C87" s="824"/>
      <c r="D87" s="824"/>
      <c r="E87" s="824"/>
      <c r="F87" s="824"/>
      <c r="G87" s="824"/>
      <c r="H87" s="824"/>
      <c r="I87" s="824"/>
      <c r="J87" s="824"/>
      <c r="K87" s="824"/>
      <c r="L87" s="824"/>
      <c r="M87" s="825"/>
      <c r="N87" s="52">
        <f>L84+L85+L86</f>
        <v>194548.89383516039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843045.20661902835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1638</v>
      </c>
      <c r="C31" s="81" t="s">
        <v>1639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335">
        <v>2.5</v>
      </c>
      <c r="N36" s="271">
        <f>K36/M36</f>
        <v>22257.679050489503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22663.661550489502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515</v>
      </c>
      <c r="B48" s="43" t="str">
        <f>VLOOKUP(A48,MATERIALES!A5:D373,3,FALSE)</f>
        <v>Material  Granular Tipo SBG</v>
      </c>
      <c r="C48" s="280"/>
      <c r="D48" s="280"/>
      <c r="E48" s="280"/>
      <c r="F48" s="280"/>
      <c r="G48" s="280"/>
      <c r="H48" s="280"/>
      <c r="I48" s="267"/>
      <c r="J48" s="223" t="str">
        <f>VLOOKUP(A48,MATERIALES!A4:D640,2,FALSE)</f>
        <v>m3</v>
      </c>
      <c r="K48" s="281">
        <v>1.3</v>
      </c>
      <c r="L48" s="266"/>
      <c r="M48" s="401">
        <f>VLOOKUP(A48,MATERIALES!A5:D396,4,FALSE)</f>
        <v>458835.77033647569</v>
      </c>
      <c r="N48" s="271">
        <f>K48*M48</f>
        <v>596486.5014374184</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629.42855674362693</v>
      </c>
      <c r="N49" s="271">
        <f>K49*M49</f>
        <v>18882.856702308807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615369.35813972715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648496.31278386794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129699.2625567736</v>
      </c>
      <c r="M84" s="858"/>
      <c r="N84" s="51"/>
    </row>
    <row r="85" spans="1:14">
      <c r="B85" s="89" t="s">
        <v>973</v>
      </c>
      <c r="C85" s="90"/>
      <c r="D85" s="90"/>
      <c r="E85" s="90"/>
      <c r="F85" s="90"/>
      <c r="G85" s="90"/>
      <c r="H85" s="90"/>
      <c r="I85" s="87"/>
      <c r="J85" s="88"/>
      <c r="K85" s="303">
        <v>0.05</v>
      </c>
      <c r="L85" s="857">
        <f>N79*K85</f>
        <v>32424.815639193399</v>
      </c>
      <c r="M85" s="858"/>
      <c r="N85" s="51"/>
    </row>
    <row r="86" spans="1:14" ht="15.75" thickBot="1">
      <c r="B86" s="91" t="s">
        <v>974</v>
      </c>
      <c r="C86" s="92"/>
      <c r="D86" s="92"/>
      <c r="E86" s="92"/>
      <c r="F86" s="92"/>
      <c r="G86" s="92"/>
      <c r="H86" s="92"/>
      <c r="I86" s="93"/>
      <c r="J86" s="94"/>
      <c r="K86" s="304">
        <v>0.05</v>
      </c>
      <c r="L86" s="859">
        <f>N79*K86</f>
        <v>32424.815639193399</v>
      </c>
      <c r="M86" s="860"/>
      <c r="N86" s="51"/>
    </row>
    <row r="87" spans="1:14" ht="15.75" thickBot="1">
      <c r="B87" s="823" t="s">
        <v>953</v>
      </c>
      <c r="C87" s="824"/>
      <c r="D87" s="824"/>
      <c r="E87" s="824"/>
      <c r="F87" s="824"/>
      <c r="G87" s="824"/>
      <c r="H87" s="824"/>
      <c r="I87" s="824"/>
      <c r="J87" s="824"/>
      <c r="K87" s="824"/>
      <c r="L87" s="824"/>
      <c r="M87" s="825"/>
      <c r="N87" s="52">
        <f>L84+L85+L86</f>
        <v>194548.89383516039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843045.20661902835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1640</v>
      </c>
      <c r="C31" s="81" t="s">
        <v>1641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162</v>
      </c>
      <c r="B36" s="836" t="str">
        <f>VLOOKUP(A36,EQUIPOS!A6:D154,3,FALSE)</f>
        <v>Compactador manual (SALTARIN) Peso de operación (Kg.) 52, Fuerza de impacto por golpe (KN) 12.</v>
      </c>
      <c r="C36" s="837"/>
      <c r="D36" s="837"/>
      <c r="E36" s="837"/>
      <c r="F36" s="837"/>
      <c r="G36" s="837"/>
      <c r="H36" s="838"/>
      <c r="I36" s="266"/>
      <c r="J36" s="267"/>
      <c r="K36" s="268">
        <f>VLOOKUP(A36,EQUIPOS!A6:D163,4,FALSE)</f>
        <v>55644.197626223759</v>
      </c>
      <c r="L36" s="269"/>
      <c r="M36" s="335">
        <v>2.5</v>
      </c>
      <c r="N36" s="271">
        <f>K36/M36</f>
        <v>22257.679050489503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405.98250000000002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22663.661550489502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58" t="s">
        <v>517</v>
      </c>
      <c r="B48" s="43" t="str">
        <f>VLOOKUP(A48,MATERIALES!A5:D373,3,FALSE)</f>
        <v>Material Granular Tipo  BG</v>
      </c>
      <c r="C48" s="280"/>
      <c r="D48" s="280"/>
      <c r="E48" s="280"/>
      <c r="F48" s="280"/>
      <c r="G48" s="280"/>
      <c r="H48" s="280"/>
      <c r="I48" s="267"/>
      <c r="J48" s="223" t="str">
        <f>VLOOKUP(A48,MATERIALES!A4:D640,2,FALSE)</f>
        <v>m3</v>
      </c>
      <c r="K48" s="281">
        <v>1.3</v>
      </c>
      <c r="L48" s="266"/>
      <c r="M48" s="401">
        <f>VLOOKUP(A48,MATERIALES!A5:D396,4,FALSE)</f>
        <v>458835.77033647569</v>
      </c>
      <c r="N48" s="271">
        <f>K48*M48</f>
        <v>596486.5014374184</v>
      </c>
    </row>
    <row r="49" spans="1:14">
      <c r="A49" s="158"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629.42855674362693</v>
      </c>
      <c r="N49" s="271">
        <f>K49*M49</f>
        <v>18882.856702308807</v>
      </c>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615369.35813972715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648496.31278386794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129699.2625567736</v>
      </c>
      <c r="M84" s="858"/>
      <c r="N84" s="51"/>
    </row>
    <row r="85" spans="1:14">
      <c r="B85" s="89" t="s">
        <v>973</v>
      </c>
      <c r="C85" s="90"/>
      <c r="D85" s="90"/>
      <c r="E85" s="90"/>
      <c r="F85" s="90"/>
      <c r="G85" s="90"/>
      <c r="H85" s="90"/>
      <c r="I85" s="87"/>
      <c r="J85" s="88"/>
      <c r="K85" s="303">
        <v>0.05</v>
      </c>
      <c r="L85" s="857">
        <f>N79*K85</f>
        <v>32424.815639193399</v>
      </c>
      <c r="M85" s="858"/>
      <c r="N85" s="51"/>
    </row>
    <row r="86" spans="1:14" ht="15.75" thickBot="1">
      <c r="B86" s="91" t="s">
        <v>974</v>
      </c>
      <c r="C86" s="92"/>
      <c r="D86" s="92"/>
      <c r="E86" s="92"/>
      <c r="F86" s="92"/>
      <c r="G86" s="92"/>
      <c r="H86" s="92"/>
      <c r="I86" s="93"/>
      <c r="J86" s="94"/>
      <c r="K86" s="304">
        <v>0.05</v>
      </c>
      <c r="L86" s="859">
        <f>N79*K86</f>
        <v>32424.815639193399</v>
      </c>
      <c r="M86" s="860"/>
      <c r="N86" s="51"/>
    </row>
    <row r="87" spans="1:14" ht="15.75" thickBot="1">
      <c r="B87" s="823" t="s">
        <v>953</v>
      </c>
      <c r="C87" s="824"/>
      <c r="D87" s="824"/>
      <c r="E87" s="824"/>
      <c r="F87" s="824"/>
      <c r="G87" s="824"/>
      <c r="H87" s="824"/>
      <c r="I87" s="824"/>
      <c r="J87" s="824"/>
      <c r="K87" s="824"/>
      <c r="L87" s="824"/>
      <c r="M87" s="825"/>
      <c r="N87" s="52">
        <f>L84+L85+L86</f>
        <v>194548.89383516039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843045.20661902835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1642</v>
      </c>
      <c r="C31" s="81" t="s">
        <v>1643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6"/>
      <c r="J36" s="267"/>
      <c r="K36" s="268"/>
      <c r="L36" s="269"/>
      <c r="M36" s="335"/>
      <c r="N36" s="271"/>
      <c r="P36" s="106"/>
    </row>
    <row r="37" spans="1:16">
      <c r="A37" s="113"/>
      <c r="B37" s="836"/>
      <c r="C37" s="837"/>
      <c r="D37" s="837"/>
      <c r="E37" s="837"/>
      <c r="F37" s="837"/>
      <c r="G37" s="837"/>
      <c r="H37" s="838"/>
      <c r="I37" s="420"/>
      <c r="J37" s="421"/>
      <c r="K37" s="268"/>
      <c r="L37" s="334"/>
      <c r="M37" s="335"/>
      <c r="N37" s="271"/>
      <c r="P37" s="103"/>
    </row>
    <row r="38" spans="1:16">
      <c r="A38" s="113"/>
      <c r="B38" s="836"/>
      <c r="C38" s="837"/>
      <c r="D38" s="837"/>
      <c r="E38" s="837"/>
      <c r="F38" s="837"/>
      <c r="G38" s="837"/>
      <c r="H38" s="838"/>
      <c r="I38" s="327"/>
      <c r="J38" s="329"/>
      <c r="K38" s="268"/>
      <c r="L38" s="422"/>
      <c r="M38" s="423"/>
      <c r="N38" s="271"/>
      <c r="P38" s="106"/>
    </row>
    <row r="39" spans="1:16">
      <c r="B39" s="836"/>
      <c r="C39" s="837"/>
      <c r="D39" s="837"/>
      <c r="E39" s="837"/>
      <c r="F39" s="837"/>
      <c r="G39" s="837"/>
      <c r="H39" s="83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3" t="s">
        <v>952</v>
      </c>
      <c r="C41" s="844"/>
      <c r="D41" s="844"/>
      <c r="E41" s="38"/>
      <c r="F41" s="39"/>
      <c r="G41" s="39"/>
      <c r="H41" s="40"/>
      <c r="I41" s="36"/>
      <c r="J41" s="37"/>
      <c r="K41" s="278"/>
      <c r="L41" s="275"/>
      <c r="M41" s="400">
        <v>0.05</v>
      </c>
      <c r="N41" s="343">
        <f>N77*M41</f>
        <v>405.98250000000002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4" t="s">
        <v>945</v>
      </c>
      <c r="K47" s="85" t="s">
        <v>946</v>
      </c>
      <c r="L47" s="817" t="s">
        <v>955</v>
      </c>
      <c r="M47" s="816"/>
      <c r="N47" s="86" t="s">
        <v>951</v>
      </c>
    </row>
    <row r="48" spans="1:16">
      <c r="A48" s="158" t="s">
        <v>544</v>
      </c>
      <c r="B48" s="43" t="str">
        <f>VLOOKUP(A48,MATERIALES!A5:D373,3,FALSE)</f>
        <v>Material filtrante (6´´)</v>
      </c>
      <c r="C48" s="280"/>
      <c r="D48" s="280"/>
      <c r="E48" s="280"/>
      <c r="F48" s="280"/>
      <c r="G48" s="280"/>
      <c r="H48" s="280"/>
      <c r="I48" s="267"/>
      <c r="J48" s="223" t="str">
        <f>VLOOKUP(A48,MATERIALES!A4:D640,2,FALSE)</f>
        <v>m3</v>
      </c>
      <c r="K48" s="281">
        <v>1.3</v>
      </c>
      <c r="L48" s="266"/>
      <c r="M48" s="401">
        <f>VLOOKUP(A48,MATERIALES!A5:D396,4,FALSE)</f>
        <v>458835.77033647569</v>
      </c>
      <c r="N48" s="271">
        <f>K48*M48</f>
        <v>596486.5014374184</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596486.5014374184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607355.77703106974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121471.15540621395</v>
      </c>
      <c r="M84" s="858"/>
      <c r="N84" s="51"/>
    </row>
    <row r="85" spans="1:14">
      <c r="B85" s="89" t="s">
        <v>973</v>
      </c>
      <c r="C85" s="90"/>
      <c r="D85" s="90"/>
      <c r="E85" s="90"/>
      <c r="F85" s="90"/>
      <c r="G85" s="90"/>
      <c r="H85" s="90"/>
      <c r="I85" s="87"/>
      <c r="J85" s="88"/>
      <c r="K85" s="303">
        <v>0.05</v>
      </c>
      <c r="L85" s="857">
        <f>N79*K85</f>
        <v>30367.788851553487</v>
      </c>
      <c r="M85" s="858"/>
      <c r="N85" s="51"/>
    </row>
    <row r="86" spans="1:14" ht="15.75" thickBot="1">
      <c r="B86" s="91" t="s">
        <v>974</v>
      </c>
      <c r="C86" s="92"/>
      <c r="D86" s="92"/>
      <c r="E86" s="92"/>
      <c r="F86" s="92"/>
      <c r="G86" s="92"/>
      <c r="H86" s="92"/>
      <c r="I86" s="93"/>
      <c r="J86" s="94"/>
      <c r="K86" s="304">
        <v>0.05</v>
      </c>
      <c r="L86" s="859">
        <f>N79*K86</f>
        <v>30367.788851553487</v>
      </c>
      <c r="M86" s="860"/>
      <c r="N86" s="51"/>
    </row>
    <row r="87" spans="1:14" ht="15.75" thickBot="1">
      <c r="B87" s="823" t="s">
        <v>953</v>
      </c>
      <c r="C87" s="824"/>
      <c r="D87" s="824"/>
      <c r="E87" s="824"/>
      <c r="F87" s="824"/>
      <c r="G87" s="824"/>
      <c r="H87" s="824"/>
      <c r="I87" s="824"/>
      <c r="J87" s="824"/>
      <c r="K87" s="824"/>
      <c r="L87" s="824"/>
      <c r="M87" s="825"/>
      <c r="N87" s="52">
        <f>L84+L85+L86</f>
        <v>182206.73310932092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789562.5101403906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1644</v>
      </c>
      <c r="C31" s="81" t="s">
        <v>1645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6"/>
      <c r="J36" s="267"/>
      <c r="K36" s="268"/>
      <c r="L36" s="269"/>
      <c r="M36" s="335"/>
      <c r="N36" s="271"/>
      <c r="P36" s="106"/>
    </row>
    <row r="37" spans="1:16">
      <c r="A37" s="113"/>
      <c r="B37" s="836"/>
      <c r="C37" s="837"/>
      <c r="D37" s="837"/>
      <c r="E37" s="837"/>
      <c r="F37" s="837"/>
      <c r="G37" s="837"/>
      <c r="H37" s="838"/>
      <c r="I37" s="420"/>
      <c r="J37" s="421"/>
      <c r="K37" s="268"/>
      <c r="L37" s="334"/>
      <c r="M37" s="335"/>
      <c r="N37" s="271"/>
      <c r="P37" s="103"/>
    </row>
    <row r="38" spans="1:16">
      <c r="A38" s="113"/>
      <c r="B38" s="836"/>
      <c r="C38" s="837"/>
      <c r="D38" s="837"/>
      <c r="E38" s="837"/>
      <c r="F38" s="837"/>
      <c r="G38" s="837"/>
      <c r="H38" s="838"/>
      <c r="I38" s="327"/>
      <c r="J38" s="329"/>
      <c r="K38" s="268"/>
      <c r="L38" s="422"/>
      <c r="M38" s="423"/>
      <c r="N38" s="271"/>
      <c r="P38" s="106"/>
    </row>
    <row r="39" spans="1:16">
      <c r="B39" s="836"/>
      <c r="C39" s="837"/>
      <c r="D39" s="837"/>
      <c r="E39" s="837"/>
      <c r="F39" s="837"/>
      <c r="G39" s="837"/>
      <c r="H39" s="83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3" t="s">
        <v>952</v>
      </c>
      <c r="C41" s="844"/>
      <c r="D41" s="844"/>
      <c r="E41" s="38"/>
      <c r="F41" s="39"/>
      <c r="G41" s="39"/>
      <c r="H41" s="40"/>
      <c r="I41" s="36"/>
      <c r="J41" s="37"/>
      <c r="K41" s="278"/>
      <c r="L41" s="275"/>
      <c r="M41" s="400">
        <v>0.05</v>
      </c>
      <c r="N41" s="343">
        <f>N77*M41</f>
        <v>405.98250000000002</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3">
        <f>SUM(N36:N42)</f>
        <v>405.98250000000002</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4" t="s">
        <v>945</v>
      </c>
      <c r="K47" s="85" t="s">
        <v>946</v>
      </c>
      <c r="L47" s="817" t="s">
        <v>955</v>
      </c>
      <c r="M47" s="816"/>
      <c r="N47" s="86" t="s">
        <v>951</v>
      </c>
    </row>
    <row r="48" spans="1:16">
      <c r="A48" s="158" t="s">
        <v>474</v>
      </c>
      <c r="B48" s="43" t="str">
        <f>VLOOKUP(A48,MATERIALES!A5:D373,3,FALSE)</f>
        <v>Gravilla</v>
      </c>
      <c r="C48" s="280"/>
      <c r="D48" s="280"/>
      <c r="E48" s="280"/>
      <c r="F48" s="280"/>
      <c r="G48" s="280"/>
      <c r="H48" s="280"/>
      <c r="I48" s="267"/>
      <c r="J48" s="223" t="str">
        <f>VLOOKUP(A48,MATERIALES!A4:D640,2,FALSE)</f>
        <v>m3</v>
      </c>
      <c r="K48" s="281">
        <v>1.3</v>
      </c>
      <c r="L48" s="266"/>
      <c r="M48" s="401">
        <f>VLOOKUP(A48,MATERIALES!A5:D396,4,FALSE)</f>
        <v>260939.71280998847</v>
      </c>
      <c r="N48" s="271">
        <f>K48*M48</f>
        <v>339221.626652985</v>
      </c>
    </row>
    <row r="49" spans="1:14">
      <c r="A49" s="158"/>
      <c r="B49" s="43"/>
      <c r="C49" s="424"/>
      <c r="D49" s="424"/>
      <c r="E49" s="424"/>
      <c r="F49" s="424"/>
      <c r="G49" s="424"/>
      <c r="H49" s="424"/>
      <c r="I49" s="424"/>
      <c r="J49" s="310"/>
      <c r="K49" s="396"/>
      <c r="L49" s="420"/>
      <c r="M49" s="401"/>
      <c r="N49" s="271"/>
    </row>
    <row r="50" spans="1:14">
      <c r="A50" s="158"/>
      <c r="B50" s="43"/>
      <c r="C50" s="424"/>
      <c r="D50" s="424"/>
      <c r="E50" s="424"/>
      <c r="F50" s="424"/>
      <c r="G50" s="424"/>
      <c r="H50" s="424"/>
      <c r="I50" s="424"/>
      <c r="J50" s="310"/>
      <c r="K50" s="396"/>
      <c r="L50" s="420"/>
      <c r="M50" s="401"/>
      <c r="N50" s="271"/>
    </row>
    <row r="51" spans="1:14">
      <c r="A51" s="158"/>
      <c r="B51" s="43"/>
      <c r="C51" s="424"/>
      <c r="D51" s="424"/>
      <c r="E51" s="424"/>
      <c r="F51" s="424"/>
      <c r="G51" s="424"/>
      <c r="H51" s="424"/>
      <c r="I51" s="424"/>
      <c r="J51" s="310"/>
      <c r="K51" s="396"/>
      <c r="L51" s="420"/>
      <c r="M51" s="401"/>
      <c r="N51" s="271"/>
    </row>
    <row r="52" spans="1:14">
      <c r="A52" s="158"/>
      <c r="B52" s="43"/>
      <c r="C52" s="424"/>
      <c r="D52" s="424"/>
      <c r="E52" s="424"/>
      <c r="F52" s="424"/>
      <c r="G52" s="424"/>
      <c r="H52" s="424"/>
      <c r="I52" s="424"/>
      <c r="J52" s="310"/>
      <c r="K52" s="396"/>
      <c r="L52" s="420"/>
      <c r="M52" s="401"/>
      <c r="N52" s="271"/>
    </row>
    <row r="53" spans="1:14">
      <c r="A53" s="158"/>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339221.626652985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59" t="s">
        <v>9</v>
      </c>
      <c r="B71" s="49" t="str">
        <f>VLOOKUP(A71,'MANO DE OBRA'!A8:D68,3,FALSE)</f>
        <v>Obrero (3)</v>
      </c>
      <c r="C71" s="47"/>
      <c r="D71" s="47"/>
      <c r="E71" s="47"/>
      <c r="F71" s="47"/>
      <c r="G71" s="47"/>
      <c r="H71" s="47"/>
      <c r="I71" s="291">
        <f>K71/J71*100</f>
        <v>87780</v>
      </c>
      <c r="J71" s="292">
        <v>185</v>
      </c>
      <c r="K71" s="293">
        <f>VLOOKUP(A71,'MANO DE OBRA'!A8:D99,4,FALSE)</f>
        <v>162393</v>
      </c>
      <c r="L71" s="50"/>
      <c r="M71" s="433">
        <v>20</v>
      </c>
      <c r="N71" s="394">
        <f>K71/M71</f>
        <v>8119.65</v>
      </c>
      <c r="O71" s="106"/>
    </row>
    <row r="72" spans="1:15">
      <c r="A72" s="159"/>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8119.65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350090.90224663628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70018.180449327265</v>
      </c>
      <c r="M84" s="858"/>
      <c r="N84" s="51"/>
    </row>
    <row r="85" spans="1:14">
      <c r="B85" s="89" t="s">
        <v>973</v>
      </c>
      <c r="C85" s="90"/>
      <c r="D85" s="90"/>
      <c r="E85" s="90"/>
      <c r="F85" s="90"/>
      <c r="G85" s="90"/>
      <c r="H85" s="90"/>
      <c r="I85" s="87"/>
      <c r="J85" s="88"/>
      <c r="K85" s="303">
        <v>0.05</v>
      </c>
      <c r="L85" s="857">
        <f>N79*K85</f>
        <v>17504.545112331816</v>
      </c>
      <c r="M85" s="858"/>
      <c r="N85" s="51"/>
    </row>
    <row r="86" spans="1:14" ht="15.75" thickBot="1">
      <c r="B86" s="91" t="s">
        <v>974</v>
      </c>
      <c r="C86" s="92"/>
      <c r="D86" s="92"/>
      <c r="E86" s="92"/>
      <c r="F86" s="92"/>
      <c r="G86" s="92"/>
      <c r="H86" s="92"/>
      <c r="I86" s="93"/>
      <c r="J86" s="94"/>
      <c r="K86" s="304">
        <v>0.05</v>
      </c>
      <c r="L86" s="859">
        <f>N79*K86</f>
        <v>17504.545112331816</v>
      </c>
      <c r="M86" s="860"/>
      <c r="N86" s="51"/>
    </row>
    <row r="87" spans="1:14" ht="15.75" thickBot="1">
      <c r="B87" s="823" t="s">
        <v>953</v>
      </c>
      <c r="C87" s="824"/>
      <c r="D87" s="824"/>
      <c r="E87" s="824"/>
      <c r="F87" s="824"/>
      <c r="G87" s="824"/>
      <c r="H87" s="824"/>
      <c r="I87" s="824"/>
      <c r="J87" s="824"/>
      <c r="K87" s="824"/>
      <c r="L87" s="824"/>
      <c r="M87" s="825"/>
      <c r="N87" s="52">
        <f>L84+L85+L86</f>
        <v>105027.2706739909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455118.17292062717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1646</v>
      </c>
      <c r="C31" s="81" t="s">
        <v>1647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c r="B36" s="836"/>
      <c r="C36" s="837"/>
      <c r="D36" s="837"/>
      <c r="E36" s="837"/>
      <c r="F36" s="837"/>
      <c r="G36" s="837"/>
      <c r="H36" s="838"/>
      <c r="I36" s="266"/>
      <c r="J36" s="267"/>
      <c r="K36" s="268"/>
      <c r="L36" s="269"/>
      <c r="M36" s="335"/>
      <c r="N36" s="271"/>
      <c r="P36" s="106"/>
    </row>
    <row r="37" spans="1:16">
      <c r="A37" s="113"/>
      <c r="B37" s="836"/>
      <c r="C37" s="837"/>
      <c r="D37" s="837"/>
      <c r="E37" s="837"/>
      <c r="F37" s="837"/>
      <c r="G37" s="837"/>
      <c r="H37" s="838"/>
      <c r="I37" s="420"/>
      <c r="J37" s="421"/>
      <c r="K37" s="268"/>
      <c r="L37" s="334"/>
      <c r="M37" s="335"/>
      <c r="N37" s="271"/>
      <c r="P37" s="103"/>
    </row>
    <row r="38" spans="1:16">
      <c r="A38" s="113"/>
      <c r="B38" s="836"/>
      <c r="C38" s="837"/>
      <c r="D38" s="837"/>
      <c r="E38" s="837"/>
      <c r="F38" s="837"/>
      <c r="G38" s="837"/>
      <c r="H38" s="838"/>
      <c r="I38" s="327"/>
      <c r="J38" s="329"/>
      <c r="K38" s="268"/>
      <c r="L38" s="422"/>
      <c r="M38" s="423"/>
      <c r="N38" s="271"/>
      <c r="P38" s="106"/>
    </row>
    <row r="39" spans="1:16">
      <c r="B39" s="836"/>
      <c r="C39" s="837"/>
      <c r="D39" s="837"/>
      <c r="E39" s="837"/>
      <c r="F39" s="837"/>
      <c r="G39" s="837"/>
      <c r="H39" s="838"/>
      <c r="I39" s="36"/>
      <c r="J39" s="37"/>
      <c r="K39" s="268"/>
      <c r="L39" s="275"/>
      <c r="M39" s="335"/>
      <c r="N39" s="271"/>
      <c r="P39" s="106"/>
    </row>
    <row r="40" spans="1:16">
      <c r="B40" s="319"/>
      <c r="C40" s="320"/>
      <c r="D40" s="320"/>
      <c r="E40" s="320"/>
      <c r="F40" s="322"/>
      <c r="G40" s="322"/>
      <c r="H40" s="125"/>
      <c r="I40" s="36"/>
      <c r="J40" s="37"/>
      <c r="K40" s="268"/>
      <c r="L40" s="275"/>
      <c r="M40" s="276"/>
      <c r="N40" s="272"/>
      <c r="P40" s="103"/>
    </row>
    <row r="41" spans="1:16">
      <c r="B41" s="843" t="s">
        <v>952</v>
      </c>
      <c r="C41" s="844"/>
      <c r="D41" s="844"/>
      <c r="E41" s="38"/>
      <c r="F41" s="39"/>
      <c r="G41" s="39"/>
      <c r="H41" s="40"/>
      <c r="I41" s="36"/>
      <c r="J41" s="37"/>
      <c r="K41" s="278"/>
      <c r="L41" s="275"/>
      <c r="M41" s="400">
        <v>0.05</v>
      </c>
      <c r="N41" s="343">
        <f>N77*M41</f>
        <v>270.65500000000003</v>
      </c>
      <c r="P41" s="106"/>
    </row>
    <row r="42" spans="1:16" ht="15.75" thickBot="1">
      <c r="B42" s="836"/>
      <c r="C42" s="837"/>
      <c r="D42" s="837"/>
      <c r="E42" s="837"/>
      <c r="F42" s="837"/>
      <c r="G42" s="837"/>
      <c r="H42" s="838"/>
      <c r="I42" s="845"/>
      <c r="J42" s="846"/>
      <c r="K42" s="41"/>
      <c r="L42" s="847"/>
      <c r="M42" s="848"/>
      <c r="N42" s="105"/>
    </row>
    <row r="43" spans="1:16" ht="15.75" thickBot="1">
      <c r="B43" s="823" t="s">
        <v>953</v>
      </c>
      <c r="C43" s="824"/>
      <c r="D43" s="824"/>
      <c r="E43" s="824"/>
      <c r="F43" s="824"/>
      <c r="G43" s="824"/>
      <c r="H43" s="824"/>
      <c r="I43" s="824"/>
      <c r="J43" s="824"/>
      <c r="K43" s="824"/>
      <c r="L43" s="824"/>
      <c r="M43" s="825"/>
      <c r="N43" s="393">
        <f>SUM(N36:N42)</f>
        <v>270.65500000000003</v>
      </c>
    </row>
    <row r="44" spans="1:16">
      <c r="B44" s="279"/>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4" t="s">
        <v>944</v>
      </c>
      <c r="C47" s="815"/>
      <c r="D47" s="815"/>
      <c r="E47" s="815"/>
      <c r="F47" s="815"/>
      <c r="G47" s="815"/>
      <c r="H47" s="815"/>
      <c r="I47" s="816"/>
      <c r="J47" s="314" t="s">
        <v>945</v>
      </c>
      <c r="K47" s="85" t="s">
        <v>946</v>
      </c>
      <c r="L47" s="817" t="s">
        <v>955</v>
      </c>
      <c r="M47" s="816"/>
      <c r="N47" s="86" t="s">
        <v>951</v>
      </c>
    </row>
    <row r="48" spans="1:16">
      <c r="A48" s="161" t="s">
        <v>802</v>
      </c>
      <c r="B48" s="43" t="str">
        <f>VLOOKUP(A48,MATERIALES!A5:D373,3,FALSE)</f>
        <v>Arena lavada</v>
      </c>
      <c r="C48" s="280"/>
      <c r="D48" s="280"/>
      <c r="E48" s="280"/>
      <c r="F48" s="280"/>
      <c r="G48" s="280"/>
      <c r="H48" s="280"/>
      <c r="I48" s="267"/>
      <c r="J48" s="223" t="str">
        <f>VLOOKUP(A48,MATERIALES!A4:D640,2,FALSE)</f>
        <v>m3</v>
      </c>
      <c r="K48" s="281">
        <v>1.3</v>
      </c>
      <c r="L48" s="266"/>
      <c r="M48" s="401">
        <f>VLOOKUP(A48,MATERIALES!A5:D396,4,FALSE)</f>
        <v>385272.72204946057</v>
      </c>
      <c r="N48" s="271">
        <f>K48*M48</f>
        <v>500854.53866429877</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500854.53866429877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VLOOKUP(A60,TRANSPORTE!A5:D117,3,FALSE)</f>
        <v>Transporte de material seleccionado para relleno</v>
      </c>
      <c r="C60" s="316"/>
      <c r="D60" s="316"/>
      <c r="E60" s="316"/>
      <c r="F60" s="316"/>
      <c r="G60" s="316"/>
      <c r="H60" s="310" t="s">
        <v>1468</v>
      </c>
      <c r="I60" s="278">
        <v>1.3</v>
      </c>
      <c r="J60" s="285">
        <v>1</v>
      </c>
      <c r="K60" s="278">
        <f>I60*J60</f>
        <v>1.3</v>
      </c>
      <c r="L60" s="827">
        <f>VLOOKUP(A60,TRANSPORTE!A5:D117,4,FALSE)</f>
        <v>1802.8023797317558</v>
      </c>
      <c r="M60" s="828"/>
      <c r="N60" s="286">
        <f>K60*L60</f>
        <v>2343.6430936512825</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2343.6430936512825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v>
      </c>
      <c r="N71" s="394">
        <f>K71/M71</f>
        <v>5413.1</v>
      </c>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508881.93675795005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101776.38735159002</v>
      </c>
      <c r="M84" s="858"/>
      <c r="N84" s="51"/>
    </row>
    <row r="85" spans="1:14">
      <c r="B85" s="89" t="s">
        <v>973</v>
      </c>
      <c r="C85" s="90"/>
      <c r="D85" s="90"/>
      <c r="E85" s="90"/>
      <c r="F85" s="90"/>
      <c r="G85" s="90"/>
      <c r="H85" s="90"/>
      <c r="I85" s="87"/>
      <c r="J85" s="88"/>
      <c r="K85" s="303">
        <v>0.05</v>
      </c>
      <c r="L85" s="857">
        <f>N79*K85</f>
        <v>25444.096837897505</v>
      </c>
      <c r="M85" s="858"/>
      <c r="N85" s="51"/>
    </row>
    <row r="86" spans="1:14" ht="15.75" thickBot="1">
      <c r="B86" s="91" t="s">
        <v>974</v>
      </c>
      <c r="C86" s="92"/>
      <c r="D86" s="92"/>
      <c r="E86" s="92"/>
      <c r="F86" s="92"/>
      <c r="G86" s="92"/>
      <c r="H86" s="92"/>
      <c r="I86" s="93"/>
      <c r="J86" s="94"/>
      <c r="K86" s="304">
        <v>0.05</v>
      </c>
      <c r="L86" s="859">
        <f>N79*K86</f>
        <v>25444.096837897505</v>
      </c>
      <c r="M86" s="860"/>
      <c r="N86" s="51"/>
    </row>
    <row r="87" spans="1:14" ht="15.75" thickBot="1">
      <c r="B87" s="823" t="s">
        <v>953</v>
      </c>
      <c r="C87" s="824"/>
      <c r="D87" s="824"/>
      <c r="E87" s="824"/>
      <c r="F87" s="824"/>
      <c r="G87" s="824"/>
      <c r="H87" s="824"/>
      <c r="I87" s="824"/>
      <c r="J87" s="824"/>
      <c r="K87" s="824"/>
      <c r="L87" s="824"/>
      <c r="M87" s="825"/>
      <c r="N87" s="52">
        <f>L84+L85+L86</f>
        <v>152664.58102738502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661546.51778533508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1097</v>
      </c>
      <c r="C31" s="81" t="s">
        <v>2095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6"/>
      <c r="J36" s="267"/>
      <c r="K36" s="268">
        <f>VLOOKUP(A36,EQUIPOS!A6:D163,4,FALSE)</f>
        <v>6589.51985070099</v>
      </c>
      <c r="L36" s="269"/>
      <c r="M36" s="270">
        <v>2</v>
      </c>
      <c r="N36" s="271">
        <f>K36/M36</f>
        <v>3294.759925350495</v>
      </c>
    </row>
    <row r="37" spans="1:14">
      <c r="A37" s="113" t="s">
        <v>282</v>
      </c>
      <c r="B37" s="836" t="str">
        <f>VLOOKUP(A37,EQUIPOS!A7:D154,3,FALSE)</f>
        <v>Piloteadora potencia 250KW, RPM 1800, fuerza elevadora 200KN</v>
      </c>
      <c r="C37" s="837"/>
      <c r="D37" s="837"/>
      <c r="E37" s="837"/>
      <c r="F37" s="837"/>
      <c r="G37" s="837"/>
      <c r="H37" s="838"/>
      <c r="I37" s="420"/>
      <c r="J37" s="421"/>
      <c r="K37" s="268">
        <f>VLOOKUP(A37,EQUIPOS!A7:D164,4,FALSE)</f>
        <v>624424.04705587809</v>
      </c>
      <c r="L37" s="334"/>
      <c r="M37" s="335">
        <v>4</v>
      </c>
      <c r="N37" s="271">
        <f>K37/M37</f>
        <v>156106.01176396952</v>
      </c>
    </row>
    <row r="38" spans="1:14">
      <c r="A38" s="113" t="s">
        <v>363</v>
      </c>
      <c r="B38" s="836" t="str">
        <f>VLOOKUP(A38,EQUIPOS!A8:D154,3,FALSE)</f>
        <v>Vibrador de concreto, Motor de 3 hp a 18.000 rpm Mangueras de 4 mt</v>
      </c>
      <c r="C38" s="837"/>
      <c r="D38" s="837"/>
      <c r="E38" s="837"/>
      <c r="F38" s="837"/>
      <c r="G38" s="837"/>
      <c r="H38" s="838"/>
      <c r="I38" s="327"/>
      <c r="J38" s="329"/>
      <c r="K38" s="268">
        <f>VLOOKUP(A38,EQUIPOS!A8:D165,4,FALSE)</f>
        <v>11460.034522958244</v>
      </c>
      <c r="L38" s="422"/>
      <c r="M38" s="423">
        <v>2</v>
      </c>
      <c r="N38" s="271">
        <f>K38/M38</f>
        <v>5730.0172614791218</v>
      </c>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0.1</v>
      </c>
      <c r="N40" s="343">
        <f>N76*M40</f>
        <v>1240.0887785492826</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166370.8777293484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3210.2589245364511</v>
      </c>
      <c r="N47" s="271">
        <f>K47*M47</f>
        <v>38122.531726021291</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6168.3998560875443</v>
      </c>
      <c r="N48" s="271">
        <f>K48*M48</f>
        <v>3084.1999280437722</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5206.3881358035214</v>
      </c>
      <c r="N49" s="271">
        <f>K49*M49</f>
        <v>2603.1940679017607</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984007.35766686557</v>
      </c>
      <c r="N50" s="271">
        <f>K50*M50</f>
        <v>129836.71200883022</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3" t="s">
        <v>953</v>
      </c>
      <c r="C54" s="824"/>
      <c r="D54" s="824"/>
      <c r="E54" s="824"/>
      <c r="F54" s="824"/>
      <c r="G54" s="824"/>
      <c r="H54" s="824"/>
      <c r="I54" s="824"/>
      <c r="J54" s="824"/>
      <c r="K54" s="824"/>
      <c r="L54" s="824"/>
      <c r="M54" s="825"/>
      <c r="N54" s="393">
        <f>SUM(N47:N53)</f>
        <v>173646.63773079705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27">
        <f>VLOOKUP(A59,TRANSPORTE!A5:D117,4,FALSE)</f>
        <v>38.397291118975353</v>
      </c>
      <c r="M59" s="828"/>
      <c r="N59" s="286">
        <f>K59*L59</f>
        <v>1.9198645559487677</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1.9198645559487677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3">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352420.32311019418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70484.064622038844</v>
      </c>
      <c r="M83" s="858"/>
      <c r="N83" s="51"/>
    </row>
    <row r="84" spans="1:14">
      <c r="B84" s="89" t="s">
        <v>973</v>
      </c>
      <c r="C84" s="90"/>
      <c r="D84" s="90"/>
      <c r="E84" s="90"/>
      <c r="F84" s="90"/>
      <c r="G84" s="90"/>
      <c r="H84" s="90"/>
      <c r="I84" s="87"/>
      <c r="J84" s="88"/>
      <c r="K84" s="303">
        <v>0.05</v>
      </c>
      <c r="L84" s="857">
        <f>N78*K84</f>
        <v>17621.016155509711</v>
      </c>
      <c r="M84" s="858"/>
      <c r="N84" s="51"/>
    </row>
    <row r="85" spans="1:14" ht="15.75" thickBot="1">
      <c r="B85" s="91" t="s">
        <v>974</v>
      </c>
      <c r="C85" s="92"/>
      <c r="D85" s="92"/>
      <c r="E85" s="92"/>
      <c r="F85" s="92"/>
      <c r="G85" s="92"/>
      <c r="H85" s="92"/>
      <c r="I85" s="93"/>
      <c r="J85" s="94"/>
      <c r="K85" s="304">
        <v>0.05</v>
      </c>
      <c r="L85" s="859">
        <f>N78*K85</f>
        <v>17621.016155509711</v>
      </c>
      <c r="M85" s="860"/>
      <c r="N85" s="51"/>
    </row>
    <row r="86" spans="1:14" ht="15.75" thickBot="1">
      <c r="B86" s="823" t="s">
        <v>953</v>
      </c>
      <c r="C86" s="824"/>
      <c r="D86" s="824"/>
      <c r="E86" s="824"/>
      <c r="F86" s="824"/>
      <c r="G86" s="824"/>
      <c r="H86" s="824"/>
      <c r="I86" s="824"/>
      <c r="J86" s="824"/>
      <c r="K86" s="824"/>
      <c r="L86" s="824"/>
      <c r="M86" s="825"/>
      <c r="N86" s="52">
        <f>L83+L84+L85</f>
        <v>105726.09693305827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458146.42004325247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1098</v>
      </c>
      <c r="C31" s="81" t="s">
        <v>1879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228</v>
      </c>
      <c r="B36" s="836" t="str">
        <f>VLOOKUP(A36,EQUIPOS!A6:D154,3,FALSE)</f>
        <v xml:space="preserve">Formaleta metálica (concreto hidráulico)
</v>
      </c>
      <c r="C36" s="837"/>
      <c r="D36" s="837"/>
      <c r="E36" s="837"/>
      <c r="F36" s="837"/>
      <c r="G36" s="837"/>
      <c r="H36" s="838"/>
      <c r="I36" s="266"/>
      <c r="J36" s="267"/>
      <c r="K36" s="268">
        <f>VLOOKUP(A36,EQUIPOS!A6:D163,4,FALSE)</f>
        <v>6589.51985070099</v>
      </c>
      <c r="L36" s="269"/>
      <c r="M36" s="270">
        <v>2</v>
      </c>
      <c r="N36" s="271">
        <f>K36/M36</f>
        <v>3294.759925350495</v>
      </c>
    </row>
    <row r="37" spans="1:14">
      <c r="A37" s="113" t="s">
        <v>282</v>
      </c>
      <c r="B37" s="836" t="str">
        <f>VLOOKUP(A37,EQUIPOS!A7:D154,3,FALSE)</f>
        <v>Piloteadora potencia 250KW, RPM 1800, fuerza elevadora 200KN</v>
      </c>
      <c r="C37" s="837"/>
      <c r="D37" s="837"/>
      <c r="E37" s="837"/>
      <c r="F37" s="837"/>
      <c r="G37" s="837"/>
      <c r="H37" s="838"/>
      <c r="I37" s="420"/>
      <c r="J37" s="421"/>
      <c r="K37" s="268">
        <f>VLOOKUP(A37,EQUIPOS!A7:D164,4,FALSE)</f>
        <v>624424.04705587809</v>
      </c>
      <c r="L37" s="334"/>
      <c r="M37" s="335">
        <v>4</v>
      </c>
      <c r="N37" s="271">
        <f>K37/M37</f>
        <v>156106.01176396952</v>
      </c>
    </row>
    <row r="38" spans="1:14">
      <c r="A38" s="113" t="s">
        <v>363</v>
      </c>
      <c r="B38" s="836" t="str">
        <f>VLOOKUP(A38,EQUIPOS!A8:D154,3,FALSE)</f>
        <v>Vibrador de concreto, Motor de 3 hp a 18.000 rpm Mangueras de 4 mt</v>
      </c>
      <c r="C38" s="837"/>
      <c r="D38" s="837"/>
      <c r="E38" s="837"/>
      <c r="F38" s="837"/>
      <c r="G38" s="837"/>
      <c r="H38" s="838"/>
      <c r="I38" s="327"/>
      <c r="J38" s="329"/>
      <c r="K38" s="268">
        <f>VLOOKUP(A38,EQUIPOS!A8:D165,4,FALSE)</f>
        <v>11460.034522958244</v>
      </c>
      <c r="L38" s="422"/>
      <c r="M38" s="423">
        <v>2</v>
      </c>
      <c r="N38" s="271">
        <f>K38/M38</f>
        <v>5730.0172614791218</v>
      </c>
    </row>
    <row r="39" spans="1:14">
      <c r="B39" s="836"/>
      <c r="C39" s="837"/>
      <c r="D39" s="837"/>
      <c r="E39" s="842"/>
      <c r="F39" s="837"/>
      <c r="G39" s="837"/>
      <c r="H39" s="838"/>
      <c r="I39" s="36"/>
      <c r="J39" s="37"/>
      <c r="K39" s="273"/>
      <c r="L39" s="275"/>
      <c r="M39" s="276"/>
      <c r="N39" s="277"/>
    </row>
    <row r="40" spans="1:14">
      <c r="B40" s="843" t="s">
        <v>952</v>
      </c>
      <c r="C40" s="844"/>
      <c r="D40" s="844"/>
      <c r="E40" s="38"/>
      <c r="F40" s="39"/>
      <c r="G40" s="39"/>
      <c r="H40" s="40"/>
      <c r="I40" s="36"/>
      <c r="J40" s="37"/>
      <c r="K40" s="278"/>
      <c r="L40" s="275"/>
      <c r="M40" s="400">
        <v>0.1</v>
      </c>
      <c r="N40" s="343">
        <f>N76*M40</f>
        <v>1240.0887785492826</v>
      </c>
    </row>
    <row r="41" spans="1:14" ht="15.75" thickBot="1">
      <c r="B41" s="836"/>
      <c r="C41" s="837"/>
      <c r="D41" s="837"/>
      <c r="E41" s="837"/>
      <c r="F41" s="837"/>
      <c r="G41" s="837"/>
      <c r="H41" s="838"/>
      <c r="I41" s="845"/>
      <c r="J41" s="846"/>
      <c r="K41" s="41"/>
      <c r="L41" s="847"/>
      <c r="M41" s="848"/>
      <c r="N41" s="105"/>
    </row>
    <row r="42" spans="1:14" ht="15.75" thickBot="1">
      <c r="B42" s="823" t="s">
        <v>953</v>
      </c>
      <c r="C42" s="824"/>
      <c r="D42" s="824"/>
      <c r="E42" s="824"/>
      <c r="F42" s="824"/>
      <c r="G42" s="824"/>
      <c r="H42" s="824"/>
      <c r="I42" s="824"/>
      <c r="J42" s="824"/>
      <c r="K42" s="824"/>
      <c r="L42" s="824"/>
      <c r="M42" s="825"/>
      <c r="N42" s="393">
        <f>SUM(N36:N41)</f>
        <v>166370.8777293484</v>
      </c>
    </row>
    <row r="43" spans="1:14">
      <c r="B43" s="279"/>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4" t="s">
        <v>944</v>
      </c>
      <c r="C46" s="815"/>
      <c r="D46" s="815"/>
      <c r="E46" s="815"/>
      <c r="F46" s="815"/>
      <c r="G46" s="815"/>
      <c r="H46" s="815"/>
      <c r="I46" s="816"/>
      <c r="J46" s="314" t="s">
        <v>945</v>
      </c>
      <c r="K46" s="85" t="s">
        <v>946</v>
      </c>
      <c r="L46" s="817" t="s">
        <v>955</v>
      </c>
      <c r="M46" s="816"/>
      <c r="N46" s="86" t="s">
        <v>951</v>
      </c>
    </row>
    <row r="47" spans="1:14">
      <c r="A47" s="161" t="s">
        <v>745</v>
      </c>
      <c r="B47" s="43" t="str">
        <f>VLOOKUP(A47,MATERIALES!A5:D373,3,FALSE)</f>
        <v>Acero PDR-60</v>
      </c>
      <c r="C47" s="280"/>
      <c r="D47" s="280"/>
      <c r="E47" s="280"/>
      <c r="F47" s="280"/>
      <c r="G47" s="280"/>
      <c r="H47" s="280"/>
      <c r="I47" s="267"/>
      <c r="J47" s="223" t="str">
        <f>VLOOKUP(A47,MATERIALES!A3:D639,2,FALSE)</f>
        <v>kg</v>
      </c>
      <c r="K47" s="406">
        <v>11.875220230569418</v>
      </c>
      <c r="L47" s="266"/>
      <c r="M47" s="401">
        <f>VLOOKUP(A47,MATERIALES!A5:D396,4,FALSE)</f>
        <v>3210.2589245364511</v>
      </c>
      <c r="N47" s="271">
        <f>K47*M47</f>
        <v>38122.531726021291</v>
      </c>
    </row>
    <row r="48" spans="1:14">
      <c r="A48" s="161" t="s">
        <v>749</v>
      </c>
      <c r="B48" s="43" t="str">
        <f>VLOOKUP(A48,MATERIALES!A6:D373,3,FALSE)</f>
        <v>Aditivo curador</v>
      </c>
      <c r="C48" s="424"/>
      <c r="D48" s="424"/>
      <c r="E48" s="424"/>
      <c r="F48" s="424"/>
      <c r="G48" s="424"/>
      <c r="H48" s="424"/>
      <c r="I48" s="424"/>
      <c r="J48" s="310" t="str">
        <f>VLOOKUP(A48,MATERIALES!A4:D640,2,FALSE)</f>
        <v>kg</v>
      </c>
      <c r="K48" s="396">
        <v>0.5</v>
      </c>
      <c r="L48" s="420"/>
      <c r="M48" s="401">
        <f>VLOOKUP(A48,MATERIALES!A6:D397,4,FALSE)</f>
        <v>6168.3998560875443</v>
      </c>
      <c r="N48" s="271">
        <f>K48*M48</f>
        <v>3084.1999280437722</v>
      </c>
    </row>
    <row r="49" spans="1:14">
      <c r="A49" s="161" t="s">
        <v>788</v>
      </c>
      <c r="B49" s="43" t="str">
        <f>VLOOKUP(A49,MATERIALES!A6:D373,3,FALSE)</f>
        <v>Alambre negro para amarre calibre 18</v>
      </c>
      <c r="C49" s="424"/>
      <c r="D49" s="424"/>
      <c r="E49" s="424"/>
      <c r="F49" s="424"/>
      <c r="G49" s="424"/>
      <c r="H49" s="424"/>
      <c r="I49" s="424"/>
      <c r="J49" s="311" t="str">
        <f>VLOOKUP(A49,MATERIALES!A5:D641,2,FALSE)</f>
        <v>kg</v>
      </c>
      <c r="K49" s="396">
        <v>0.5</v>
      </c>
      <c r="L49" s="420"/>
      <c r="M49" s="401">
        <f>VLOOKUP(A49,MATERIALES!A6:D398,4,FALSE)</f>
        <v>5206.3881358035214</v>
      </c>
      <c r="N49" s="271">
        <f>K49*M49</f>
        <v>2603.1940679017607</v>
      </c>
    </row>
    <row r="50" spans="1:14">
      <c r="A50" s="161" t="s">
        <v>829</v>
      </c>
      <c r="B50" s="43" t="str">
        <f>VLOOKUP(A50,MATERIALES!A6:D373,3,FALSE)</f>
        <v>Concreto Resistencia  28 (Mpa)</v>
      </c>
      <c r="C50" s="424"/>
      <c r="D50" s="424"/>
      <c r="E50" s="424"/>
      <c r="F50" s="424"/>
      <c r="G50" s="424"/>
      <c r="H50" s="424"/>
      <c r="I50" s="424"/>
      <c r="J50" s="311" t="str">
        <f>VLOOKUP(A50,MATERIALES!A6:D642,2,FALSE)</f>
        <v>m3</v>
      </c>
      <c r="K50" s="435">
        <v>0.13194689145077132</v>
      </c>
      <c r="L50" s="420"/>
      <c r="M50" s="401">
        <f>VLOOKUP(A50,MATERIALES!A6:D399,4,FALSE)</f>
        <v>984007.35766686557</v>
      </c>
      <c r="N50" s="271">
        <f>K50*M50</f>
        <v>129836.71200883022</v>
      </c>
    </row>
    <row r="51" spans="1:14">
      <c r="A51" s="161"/>
      <c r="B51" s="43"/>
      <c r="C51" s="424"/>
      <c r="D51" s="424"/>
      <c r="E51" s="424"/>
      <c r="F51" s="424"/>
      <c r="G51" s="424"/>
      <c r="H51" s="424"/>
      <c r="I51" s="424"/>
      <c r="J51" s="311"/>
      <c r="K51" s="396"/>
      <c r="L51" s="420"/>
      <c r="M51" s="401"/>
      <c r="N51" s="271"/>
    </row>
    <row r="52" spans="1:14">
      <c r="A52" s="161"/>
      <c r="B52" s="43"/>
      <c r="C52" s="424"/>
      <c r="D52" s="424"/>
      <c r="E52" s="424"/>
      <c r="F52" s="424"/>
      <c r="G52" s="424"/>
      <c r="H52" s="424"/>
      <c r="I52" s="424"/>
      <c r="J52" s="310"/>
      <c r="K52" s="396"/>
      <c r="L52" s="420"/>
      <c r="M52" s="401"/>
      <c r="N52" s="271"/>
    </row>
    <row r="53" spans="1:14" ht="15.75" thickBot="1">
      <c r="B53" s="43"/>
      <c r="C53" s="309"/>
      <c r="D53" s="309"/>
      <c r="E53" s="309"/>
      <c r="F53" s="309"/>
      <c r="G53" s="309"/>
      <c r="H53" s="309"/>
      <c r="I53" s="309"/>
      <c r="J53" s="434"/>
      <c r="K53" s="126"/>
      <c r="L53" s="324"/>
      <c r="M53" s="401"/>
      <c r="N53" s="271"/>
    </row>
    <row r="54" spans="1:14" ht="15.75" thickBot="1">
      <c r="B54" s="823" t="s">
        <v>953</v>
      </c>
      <c r="C54" s="824"/>
      <c r="D54" s="824"/>
      <c r="E54" s="824"/>
      <c r="F54" s="824"/>
      <c r="G54" s="824"/>
      <c r="H54" s="824"/>
      <c r="I54" s="824"/>
      <c r="J54" s="824"/>
      <c r="K54" s="824"/>
      <c r="L54" s="824"/>
      <c r="M54" s="825"/>
      <c r="N54" s="393">
        <f>SUM(N47:N53)</f>
        <v>173646.63773079705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A59" t="s">
        <v>1408</v>
      </c>
      <c r="B59" s="46" t="str">
        <f>VLOOKUP(A59,TRANSPORTE!A5:D117,3,FALSE)</f>
        <v>Equipo de Transporte (Camiones Grúas</v>
      </c>
      <c r="C59" s="316"/>
      <c r="D59" s="316"/>
      <c r="E59" s="316"/>
      <c r="F59" s="316"/>
      <c r="G59" s="316"/>
      <c r="H59" s="310" t="s">
        <v>1468</v>
      </c>
      <c r="I59" s="278">
        <v>0.05</v>
      </c>
      <c r="J59" s="285">
        <v>1</v>
      </c>
      <c r="K59" s="278">
        <f>I59*J59</f>
        <v>0.05</v>
      </c>
      <c r="L59" s="827">
        <f>VLOOKUP(A59,TRANSPORTE!A5:D117,4,FALSE)</f>
        <v>38.397291118975353</v>
      </c>
      <c r="M59" s="828"/>
      <c r="N59" s="286">
        <f>K59*L59</f>
        <v>1.9198645559487677</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46"/>
      <c r="C64" s="447"/>
      <c r="D64" s="447"/>
      <c r="E64" s="447"/>
      <c r="F64" s="447"/>
      <c r="G64" s="447"/>
      <c r="H64" s="48"/>
      <c r="I64" s="126"/>
      <c r="J64" s="126"/>
      <c r="K64" s="126"/>
      <c r="L64" s="812"/>
      <c r="M64" s="813"/>
      <c r="N64" s="127"/>
    </row>
    <row r="65" spans="1:15" ht="15.75" thickBot="1">
      <c r="B65" s="829" t="s">
        <v>953</v>
      </c>
      <c r="C65" s="830"/>
      <c r="D65" s="830"/>
      <c r="E65" s="830"/>
      <c r="F65" s="830"/>
      <c r="G65" s="830"/>
      <c r="H65" s="830"/>
      <c r="I65" s="830"/>
      <c r="J65" s="830"/>
      <c r="K65" s="830"/>
      <c r="L65" s="830"/>
      <c r="M65" s="831"/>
      <c r="N65" s="104">
        <f>N59+N60+N61+N62+N63</f>
        <v>1.9198645559487677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852"/>
      <c r="N69" s="98" t="s">
        <v>951</v>
      </c>
    </row>
    <row r="70" spans="1:15">
      <c r="A70" s="162" t="s">
        <v>7</v>
      </c>
      <c r="B70" s="49" t="str">
        <f>VLOOKUP(A70,'MANO DE OBRA'!A8:D68,3,FALSE)</f>
        <v>Obrero (2)</v>
      </c>
      <c r="C70" s="47"/>
      <c r="D70" s="47"/>
      <c r="E70" s="47"/>
      <c r="F70" s="47"/>
      <c r="G70" s="47"/>
      <c r="H70" s="47"/>
      <c r="I70" s="291">
        <f>K70/J70*100</f>
        <v>58520.000000000007</v>
      </c>
      <c r="J70" s="292">
        <v>185</v>
      </c>
      <c r="K70" s="293">
        <f>VLOOKUP(A70,'MANO DE OBRA'!A8:D99,4,FALSE)</f>
        <v>108262</v>
      </c>
      <c r="L70" s="50"/>
      <c r="M70" s="436">
        <v>47.058819999999997</v>
      </c>
      <c r="N70" s="394">
        <f>K70/M70</f>
        <v>2300.5676725425756</v>
      </c>
      <c r="O70" s="106"/>
    </row>
    <row r="71" spans="1:15">
      <c r="A71" s="162" t="s">
        <v>11</v>
      </c>
      <c r="B71" s="49" t="str">
        <f>VLOOKUP(A71,'MANO DE OBRA'!A8:D69,3,FALSE)</f>
        <v>Obrero (4)</v>
      </c>
      <c r="C71" s="47"/>
      <c r="D71" s="47"/>
      <c r="E71" s="47"/>
      <c r="F71" s="47"/>
      <c r="G71" s="47"/>
      <c r="H71" s="47"/>
      <c r="I71" s="291">
        <f>K71/J71*100</f>
        <v>117040.00000000001</v>
      </c>
      <c r="J71" s="292">
        <v>185</v>
      </c>
      <c r="K71" s="293">
        <f>VLOOKUP(A71,'MANO DE OBRA'!A8:D100,4,FALSE)</f>
        <v>216524</v>
      </c>
      <c r="L71" s="50"/>
      <c r="M71" s="431">
        <v>32</v>
      </c>
      <c r="N71" s="394">
        <f>K71/M71</f>
        <v>6766.375</v>
      </c>
    </row>
    <row r="72" spans="1:15">
      <c r="A72" t="s">
        <v>30</v>
      </c>
      <c r="B72" s="49" t="str">
        <f>VLOOKUP(A72,'MANO DE OBRA'!A9:D70,3,FALSE)</f>
        <v>Oficial</v>
      </c>
      <c r="C72" s="47"/>
      <c r="D72" s="47"/>
      <c r="E72" s="47"/>
      <c r="F72" s="47"/>
      <c r="G72" s="47"/>
      <c r="H72" s="47"/>
      <c r="I72" s="291">
        <f>K72/J72*100</f>
        <v>57668.23979157189</v>
      </c>
      <c r="J72" s="292">
        <v>185</v>
      </c>
      <c r="K72" s="293">
        <f>VLOOKUP(A72,'MANO DE OBRA'!A9:D101,4,FALSE)</f>
        <v>106686.24361440798</v>
      </c>
      <c r="L72" s="50"/>
      <c r="M72" s="299">
        <v>32</v>
      </c>
      <c r="N72" s="394">
        <f>K72/M72</f>
        <v>3333.9451129502495</v>
      </c>
    </row>
    <row r="73" spans="1:15">
      <c r="B73" s="49"/>
      <c r="C73" s="47"/>
      <c r="D73" s="47"/>
      <c r="E73" s="47"/>
      <c r="F73" s="47"/>
      <c r="G73" s="47"/>
      <c r="H73" s="47"/>
      <c r="I73" s="278"/>
      <c r="J73" s="296"/>
      <c r="K73" s="293"/>
      <c r="L73" s="317"/>
      <c r="M73" s="299"/>
      <c r="N73" s="295"/>
    </row>
    <row r="74" spans="1:15">
      <c r="B74" s="49"/>
      <c r="C74" s="47"/>
      <c r="D74" s="47"/>
      <c r="E74" s="47"/>
      <c r="F74" s="47"/>
      <c r="G74" s="47"/>
      <c r="H74" s="47"/>
      <c r="I74" s="278"/>
      <c r="J74" s="296"/>
      <c r="K74" s="297"/>
      <c r="L74" s="317"/>
      <c r="M74" s="299"/>
      <c r="N74" s="295"/>
    </row>
    <row r="75" spans="1:15" ht="15.75" thickBot="1">
      <c r="B75" s="810"/>
      <c r="C75" s="811"/>
      <c r="D75" s="811"/>
      <c r="E75" s="811"/>
      <c r="F75" s="811"/>
      <c r="G75" s="811"/>
      <c r="H75" s="811"/>
      <c r="I75" s="126"/>
      <c r="J75" s="126"/>
      <c r="K75" s="126"/>
      <c r="L75" s="911"/>
      <c r="M75" s="911"/>
      <c r="N75" s="45"/>
    </row>
    <row r="76" spans="1:15" ht="15.75" thickBot="1">
      <c r="B76" s="829" t="s">
        <v>953</v>
      </c>
      <c r="C76" s="830"/>
      <c r="D76" s="830"/>
      <c r="E76" s="830"/>
      <c r="F76" s="830"/>
      <c r="G76" s="830"/>
      <c r="H76" s="830"/>
      <c r="I76" s="830"/>
      <c r="J76" s="830"/>
      <c r="K76" s="830"/>
      <c r="L76" s="830"/>
      <c r="M76" s="831"/>
      <c r="N76" s="300">
        <f>SUM(N70:N75)</f>
        <v>12400.887785492825</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N42+N54+N65+N76</f>
        <v>352420.32311019418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70484.064622038844</v>
      </c>
      <c r="M83" s="858"/>
      <c r="N83" s="51"/>
    </row>
    <row r="84" spans="1:14">
      <c r="B84" s="89" t="s">
        <v>973</v>
      </c>
      <c r="C84" s="90"/>
      <c r="D84" s="90"/>
      <c r="E84" s="90"/>
      <c r="F84" s="90"/>
      <c r="G84" s="90"/>
      <c r="H84" s="90"/>
      <c r="I84" s="87"/>
      <c r="J84" s="88"/>
      <c r="K84" s="303">
        <v>0.05</v>
      </c>
      <c r="L84" s="857">
        <f>N78*K84</f>
        <v>17621.016155509711</v>
      </c>
      <c r="M84" s="858"/>
      <c r="N84" s="51"/>
    </row>
    <row r="85" spans="1:14" ht="15.75" thickBot="1">
      <c r="B85" s="91" t="s">
        <v>974</v>
      </c>
      <c r="C85" s="92"/>
      <c r="D85" s="92"/>
      <c r="E85" s="92"/>
      <c r="F85" s="92"/>
      <c r="G85" s="92"/>
      <c r="H85" s="92"/>
      <c r="I85" s="93"/>
      <c r="J85" s="94"/>
      <c r="K85" s="304">
        <v>0.05</v>
      </c>
      <c r="L85" s="859">
        <f>N78*K85</f>
        <v>17621.016155509711</v>
      </c>
      <c r="M85" s="860"/>
      <c r="N85" s="51"/>
    </row>
    <row r="86" spans="1:14" ht="15.75" thickBot="1">
      <c r="B86" s="823" t="s">
        <v>953</v>
      </c>
      <c r="C86" s="824"/>
      <c r="D86" s="824"/>
      <c r="E86" s="824"/>
      <c r="F86" s="824"/>
      <c r="G86" s="824"/>
      <c r="H86" s="824"/>
      <c r="I86" s="824"/>
      <c r="J86" s="824"/>
      <c r="K86" s="824"/>
      <c r="L86" s="824"/>
      <c r="M86" s="825"/>
      <c r="N86" s="52">
        <f>L83+L84+L85</f>
        <v>105726.09693305827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458146.42004325247</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63" zoomScale="77" zoomScaleNormal="77" workbookViewId="0">
      <selection activeCell="A79" sqref="A79"/>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1099</v>
      </c>
      <c r="C31" s="81" t="s">
        <v>2231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243</v>
      </c>
      <c r="B36" s="836" t="str">
        <f>VLOOKUP(A36,EQUIPOS!A6:D154,3,FALSE)</f>
        <v>Grúa 10 ton</v>
      </c>
      <c r="C36" s="837"/>
      <c r="D36" s="837"/>
      <c r="E36" s="837"/>
      <c r="F36" s="837"/>
      <c r="G36" s="837"/>
      <c r="H36" s="838"/>
      <c r="I36" s="266"/>
      <c r="J36" s="267"/>
      <c r="K36" s="268">
        <f>VLOOKUP(A36,EQUIPOS!A6:D163,4,FALSE)</f>
        <v>191153.3758429435</v>
      </c>
      <c r="L36" s="269"/>
      <c r="M36" s="270">
        <v>0.158</v>
      </c>
      <c r="N36" s="271">
        <f t="shared" ref="N36:N44" si="0">K36/M36</f>
        <v>1209831.4926768576</v>
      </c>
    </row>
    <row r="37" spans="1:14">
      <c r="A37" s="113" t="s">
        <v>121</v>
      </c>
      <c r="B37" s="836" t="str">
        <f>VLOOKUP(A37,EQUIPOS!A7:D154,3,FALSE)</f>
        <v>Bomba eléctrica para accionar la celda</v>
      </c>
      <c r="C37" s="837"/>
      <c r="D37" s="837"/>
      <c r="E37" s="837"/>
      <c r="F37" s="837"/>
      <c r="G37" s="837"/>
      <c r="H37" s="838"/>
      <c r="I37" s="420"/>
      <c r="J37" s="421"/>
      <c r="K37" s="268">
        <f>VLOOKUP(A37,EQUIPOS!A7:D164,4,FALSE)</f>
        <v>66955.221795671823</v>
      </c>
      <c r="L37" s="334"/>
      <c r="M37" s="335">
        <v>0.158</v>
      </c>
      <c r="N37" s="271">
        <f t="shared" si="0"/>
        <v>423767.22655488492</v>
      </c>
    </row>
    <row r="38" spans="1:14">
      <c r="A38" s="113" t="s">
        <v>217</v>
      </c>
      <c r="B38" s="836" t="str">
        <f>VLOOKUP(A38,EQUIPOS!A8:D154,3,FALSE)</f>
        <v>Equipo de soldadura y de acetileno (incluye soldadura)</v>
      </c>
      <c r="C38" s="837"/>
      <c r="D38" s="837"/>
      <c r="E38" s="837"/>
      <c r="F38" s="837"/>
      <c r="G38" s="837"/>
      <c r="H38" s="838"/>
      <c r="I38" s="420"/>
      <c r="J38" s="421"/>
      <c r="K38" s="437">
        <f>VLOOKUP(A38,EQUIPOS!A8:D165,4,FALSE)</f>
        <v>20628.062141324834</v>
      </c>
      <c r="L38" s="334"/>
      <c r="M38" s="335">
        <v>0.158</v>
      </c>
      <c r="N38" s="271">
        <f t="shared" si="0"/>
        <v>130557.35532484071</v>
      </c>
    </row>
    <row r="39" spans="1:14">
      <c r="A39" s="113" t="s">
        <v>255</v>
      </c>
      <c r="B39" s="836" t="str">
        <f>VLOOKUP(A39,EQUIPOS!A9:D154,3,FALSE)</f>
        <v>Manómetro cable de acero para bajar la celda</v>
      </c>
      <c r="C39" s="837"/>
      <c r="D39" s="837"/>
      <c r="E39" s="837"/>
      <c r="F39" s="837"/>
      <c r="G39" s="837"/>
      <c r="H39" s="838"/>
      <c r="I39" s="420"/>
      <c r="J39" s="421"/>
      <c r="K39" s="437">
        <f>VLOOKUP(A39,EQUIPOS!A9:D166,4,FALSE)</f>
        <v>1859706.925755837</v>
      </c>
      <c r="L39" s="334"/>
      <c r="M39" s="335">
        <v>0.158</v>
      </c>
      <c r="N39" s="271">
        <f t="shared" si="0"/>
        <v>11770296.998454664</v>
      </c>
    </row>
    <row r="40" spans="1:14">
      <c r="A40" s="113" t="s">
        <v>1648</v>
      </c>
      <c r="B40" s="836" t="str">
        <f>VLOOKUP(A40,EQUIPOS!A10:D154,3,FALSE)</f>
        <v xml:space="preserve">Retroexcavadora sobre llantas 
</v>
      </c>
      <c r="C40" s="837"/>
      <c r="D40" s="837"/>
      <c r="E40" s="837"/>
      <c r="F40" s="837"/>
      <c r="G40" s="837"/>
      <c r="H40" s="838"/>
      <c r="I40" s="420"/>
      <c r="J40" s="421"/>
      <c r="K40" s="437">
        <f>VLOOKUP(A40,EQUIPOS!A10:D167,4,FALSE)</f>
        <v>356024.37477596331</v>
      </c>
      <c r="L40" s="334"/>
      <c r="M40" s="335">
        <v>0.158</v>
      </c>
      <c r="N40" s="271">
        <f t="shared" si="0"/>
        <v>2253318.8276959704</v>
      </c>
    </row>
    <row r="41" spans="1:14">
      <c r="A41" s="113" t="s">
        <v>115</v>
      </c>
      <c r="B41" s="836" t="str">
        <f>VLOOKUP(A41,EQUIPOS!A6:D154,3,FALSE)</f>
        <v>Andamiaje para Aplicar la Carga (Equipos Sustituto de la Tara)</v>
      </c>
      <c r="C41" s="837"/>
      <c r="D41" s="837"/>
      <c r="E41" s="837"/>
      <c r="F41" s="837"/>
      <c r="G41" s="837"/>
      <c r="H41" s="838"/>
      <c r="I41" s="420"/>
      <c r="J41" s="421"/>
      <c r="K41" s="437">
        <f>VLOOKUP(A41,EQUIPOS!A6:D154,4,FALSE)</f>
        <v>82512.248565299335</v>
      </c>
      <c r="L41" s="334"/>
      <c r="M41" s="335">
        <v>0.158</v>
      </c>
      <c r="N41" s="271">
        <f t="shared" si="0"/>
        <v>522229.42129936285</v>
      </c>
    </row>
    <row r="42" spans="1:14">
      <c r="A42" s="113" t="s">
        <v>224</v>
      </c>
      <c r="B42" s="836" t="str">
        <f>VLOOKUP(A42,EQUIPOS!A12:D156,3,FALSE)</f>
        <v>Equipo de Medición (Deformimetros Eléctricos, Mecánicos, Celdas de Carga,  Etc.)</v>
      </c>
      <c r="C42" s="837"/>
      <c r="D42" s="837"/>
      <c r="E42" s="837"/>
      <c r="F42" s="837"/>
      <c r="G42" s="837"/>
      <c r="H42" s="838"/>
      <c r="I42" s="327"/>
      <c r="J42" s="329"/>
      <c r="K42" s="437">
        <f>VLOOKUP(A42,EQUIPOS!A12:D169,4,FALSE)</f>
        <v>223909.20460021202</v>
      </c>
      <c r="L42" s="422"/>
      <c r="M42" s="423">
        <v>0.158</v>
      </c>
      <c r="N42" s="271">
        <f t="shared" si="0"/>
        <v>1417146.864558304</v>
      </c>
    </row>
    <row r="43" spans="1:14">
      <c r="A43" t="s">
        <v>335</v>
      </c>
      <c r="B43" s="836" t="str">
        <f>VLOOKUP(A43,EQUIPOS!A13:D157,3,FALSE)</f>
        <v>Tara (Recebo, Agua, Etc.)</v>
      </c>
      <c r="C43" s="837"/>
      <c r="D43" s="837"/>
      <c r="E43" s="837"/>
      <c r="F43" s="837"/>
      <c r="G43" s="837"/>
      <c r="H43" s="838"/>
      <c r="I43" s="36"/>
      <c r="J43" s="37"/>
      <c r="K43" s="437">
        <f>VLOOKUP(A43,EQUIPOS!A13:D170,4,FALSE)</f>
        <v>352953.25951697928</v>
      </c>
      <c r="L43" s="275"/>
      <c r="M43" s="276">
        <v>2.8000000000000001E-2</v>
      </c>
      <c r="N43" s="271">
        <f t="shared" si="0"/>
        <v>12605473.554177832</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36"/>
      <c r="J44" s="37"/>
      <c r="K44" s="437">
        <f>VLOOKUP(A44,EQUIPOS!A14:D171,4,FALSE)</f>
        <v>19278.562748901724</v>
      </c>
      <c r="L44" s="275"/>
      <c r="M44" s="276">
        <v>0.158</v>
      </c>
      <c r="N44" s="272">
        <f t="shared" si="0"/>
        <v>122016.21992975775</v>
      </c>
    </row>
    <row r="45" spans="1:14">
      <c r="B45" s="843" t="s">
        <v>952</v>
      </c>
      <c r="C45" s="844"/>
      <c r="D45" s="844"/>
      <c r="E45" s="38"/>
      <c r="F45" s="39"/>
      <c r="G45" s="39"/>
      <c r="H45" s="40"/>
      <c r="I45" s="36"/>
      <c r="J45" s="37"/>
      <c r="K45" s="278"/>
      <c r="L45" s="275"/>
      <c r="M45" s="400">
        <v>0.02</v>
      </c>
      <c r="N45" s="343">
        <f>N79*M45</f>
        <v>7707.987993879492</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3">
        <f>SUM(N36:N46)</f>
        <v>30462345.948666357</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4" t="s">
        <v>945</v>
      </c>
      <c r="K51" s="85" t="s">
        <v>946</v>
      </c>
      <c r="L51" s="817" t="s">
        <v>955</v>
      </c>
      <c r="M51" s="816"/>
      <c r="N51" s="86" t="s">
        <v>951</v>
      </c>
    </row>
    <row r="52" spans="1:14">
      <c r="A52" s="161" t="s">
        <v>410</v>
      </c>
      <c r="B52" s="43" t="str">
        <f>VLOOKUP(A52,MATERIALES!A5:D373,3,FALSE)</f>
        <v>Celda especial de carga</v>
      </c>
      <c r="C52" s="280"/>
      <c r="D52" s="280"/>
      <c r="E52" s="280"/>
      <c r="F52" s="280"/>
      <c r="G52" s="280"/>
      <c r="H52" s="280"/>
      <c r="I52" s="267"/>
      <c r="J52" s="223" t="str">
        <f>VLOOKUP(A52,MATERIALES!A6:D644,2,FALSE)</f>
        <v>u</v>
      </c>
      <c r="K52" s="281">
        <v>1</v>
      </c>
      <c r="L52" s="266"/>
      <c r="M52" s="401">
        <f>VLOOKUP(A52,MATERIALES!A5:D396,4,FALSE)</f>
        <v>270654.2793997596</v>
      </c>
      <c r="N52" s="271">
        <f t="shared" ref="N52:N58" si="1">K52*M52</f>
        <v>270654.2793997596</v>
      </c>
    </row>
    <row r="53" spans="1:14">
      <c r="A53" s="161" t="s">
        <v>505</v>
      </c>
      <c r="B53" s="43" t="str">
        <f>VLOOKUP(A53,MATERIALES!A6:D373,3,FALSE)</f>
        <v>Manguera de alta presión</v>
      </c>
      <c r="C53" s="424"/>
      <c r="D53" s="424"/>
      <c r="E53" s="424"/>
      <c r="F53" s="424"/>
      <c r="G53" s="424"/>
      <c r="H53" s="424"/>
      <c r="I53" s="424"/>
      <c r="J53" s="310" t="str">
        <f>VLOOKUP(A53,MATERIALES!A7:D645,2,FALSE)</f>
        <v>m</v>
      </c>
      <c r="K53" s="396">
        <v>30</v>
      </c>
      <c r="L53" s="420"/>
      <c r="M53" s="401">
        <f>VLOOKUP(A53,MATERIALES!A6:D397,4,FALSE)</f>
        <v>152667.89643816676</v>
      </c>
      <c r="N53" s="271">
        <f t="shared" si="1"/>
        <v>4580036.8931450024</v>
      </c>
    </row>
    <row r="54" spans="1:14">
      <c r="A54" s="161" t="s">
        <v>729</v>
      </c>
      <c r="B54" s="43" t="str">
        <f>VLOOKUP(A54,MATERIALES!A6:D373,3,FALSE)</f>
        <v>Tubo Metálico De Alta Resistencia</v>
      </c>
      <c r="C54" s="424"/>
      <c r="D54" s="424"/>
      <c r="E54" s="424"/>
      <c r="F54" s="424"/>
      <c r="G54" s="424"/>
      <c r="H54" s="424"/>
      <c r="I54" s="424"/>
      <c r="J54" s="311" t="str">
        <f>VLOOKUP(A54,MATERIALES!A8:D646,2,FALSE)</f>
        <v>m</v>
      </c>
      <c r="K54" s="396">
        <v>60</v>
      </c>
      <c r="L54" s="420"/>
      <c r="M54" s="401">
        <f>VLOOKUP(A54,MATERIALES!A6:D398,4,FALSE)</f>
        <v>81322.169531276595</v>
      </c>
      <c r="N54" s="271">
        <f t="shared" si="1"/>
        <v>4879330.1718765954</v>
      </c>
    </row>
    <row r="55" spans="1:14">
      <c r="A55" s="161" t="s">
        <v>734</v>
      </c>
      <c r="B55" s="43" t="str">
        <f>VLOOKUP(A55,MATERIALES!A6:D373,3,FALSE)</f>
        <v>Uniones especiales de alta resistencia para tubería</v>
      </c>
      <c r="C55" s="424"/>
      <c r="D55" s="424"/>
      <c r="E55" s="424"/>
      <c r="F55" s="424"/>
      <c r="G55" s="424"/>
      <c r="H55" s="424"/>
      <c r="I55" s="424"/>
      <c r="J55" s="311" t="str">
        <f>VLOOKUP(A55,MATERIALES!A9:D647,2,FALSE)</f>
        <v>u</v>
      </c>
      <c r="K55" s="396">
        <v>12</v>
      </c>
      <c r="L55" s="420"/>
      <c r="M55" s="401">
        <f>VLOOKUP(A55,MATERIALES!A6:D399,4,FALSE)</f>
        <v>65460.5699013372</v>
      </c>
      <c r="N55" s="271">
        <f t="shared" si="1"/>
        <v>785526.83881604637</v>
      </c>
    </row>
    <row r="56" spans="1:14">
      <c r="A56" s="161" t="s">
        <v>698</v>
      </c>
      <c r="B56" s="43" t="str">
        <f>VLOOKUP(A56,MATERIALES!A7:D373,3,FALSE)</f>
        <v>Transductores electrónicos (incluye cables, protección contra el concreto y panel de lectura)</v>
      </c>
      <c r="C56" s="424"/>
      <c r="D56" s="424"/>
      <c r="E56" s="424"/>
      <c r="F56" s="424"/>
      <c r="G56" s="424"/>
      <c r="H56" s="424"/>
      <c r="I56" s="424"/>
      <c r="J56" s="311" t="str">
        <f>VLOOKUP(A56,MATERIALES!A10:D648,2,FALSE)</f>
        <v>u</v>
      </c>
      <c r="K56" s="396">
        <v>2</v>
      </c>
      <c r="L56" s="420"/>
      <c r="M56" s="401">
        <f>VLOOKUP(A56,MATERIALES!A7:D400,4,FALSE)</f>
        <v>2180969.9491166673</v>
      </c>
      <c r="N56" s="271">
        <f t="shared" si="1"/>
        <v>4361939.8982333345</v>
      </c>
    </row>
    <row r="57" spans="1:14">
      <c r="A57" s="161" t="s">
        <v>700</v>
      </c>
      <c r="B57" s="43" t="str">
        <f>VLOOKUP(A57,MATERIALES!A8:D373,3,FALSE)</f>
        <v>Transductores mecánicos (incluye cables, protección contra el concreto y panel de lectura)</v>
      </c>
      <c r="C57" s="424"/>
      <c r="D57" s="424"/>
      <c r="E57" s="424"/>
      <c r="F57" s="424"/>
      <c r="G57" s="424"/>
      <c r="H57" s="424"/>
      <c r="I57" s="424"/>
      <c r="J57" s="311" t="str">
        <f>VLOOKUP(A57,MATERIALES!A11:D649,2,FALSE)</f>
        <v>u</v>
      </c>
      <c r="K57" s="396">
        <v>5</v>
      </c>
      <c r="L57" s="420"/>
      <c r="M57" s="401">
        <f>VLOOKUP(A57,MATERIALES!A8:D401,4,FALSE)</f>
        <v>1295363.9697783843</v>
      </c>
      <c r="N57" s="271">
        <f t="shared" si="1"/>
        <v>6476819.8488919213</v>
      </c>
    </row>
    <row r="58" spans="1:14" ht="15.75" thickBot="1">
      <c r="A58" s="204" t="s">
        <v>550</v>
      </c>
      <c r="B58" s="43" t="str">
        <f>VLOOKUP(A58,MATERIALES!A9:D374,3,FALSE)</f>
        <v>Material seleccionado para Relleno</v>
      </c>
      <c r="C58" s="309"/>
      <c r="D58" s="309"/>
      <c r="E58" s="309"/>
      <c r="F58" s="309"/>
      <c r="G58" s="309"/>
      <c r="H58" s="309"/>
      <c r="I58" s="309"/>
      <c r="J58" s="434" t="str">
        <f>VLOOKUP(A58,MATERIALES!A12:D650,2,FALSE)</f>
        <v>m3</v>
      </c>
      <c r="K58" s="126">
        <v>70</v>
      </c>
      <c r="L58" s="324"/>
      <c r="M58" s="401">
        <f>VLOOKUP(A58,MATERIALES!A9:D402,4,FALSE)</f>
        <v>264359.99383232329</v>
      </c>
      <c r="N58" s="271">
        <f t="shared" si="1"/>
        <v>18505199.568262629</v>
      </c>
    </row>
    <row r="59" spans="1:14" ht="15.75" thickBot="1">
      <c r="B59" s="823" t="s">
        <v>953</v>
      </c>
      <c r="C59" s="824"/>
      <c r="D59" s="824"/>
      <c r="E59" s="824"/>
      <c r="F59" s="824"/>
      <c r="G59" s="824"/>
      <c r="H59" s="824"/>
      <c r="I59" s="824"/>
      <c r="J59" s="824"/>
      <c r="K59" s="824"/>
      <c r="L59" s="824"/>
      <c r="M59" s="825"/>
      <c r="N59" s="393">
        <f>SUM(N52:N58)</f>
        <v>39859507.498625293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1395</v>
      </c>
      <c r="B64" s="46" t="str">
        <f>VLOOKUP(A64,TRANSPORTE!A5:D117,3,FALSE)</f>
        <v>Transporte de Equipos para Prueba (1)</v>
      </c>
      <c r="C64" s="316"/>
      <c r="D64" s="316"/>
      <c r="E64" s="316"/>
      <c r="F64" s="316"/>
      <c r="G64" s="316"/>
      <c r="H64" s="310" t="s">
        <v>1468</v>
      </c>
      <c r="I64" s="278">
        <v>0.05</v>
      </c>
      <c r="J64" s="285">
        <v>1</v>
      </c>
      <c r="K64" s="278">
        <f>I64*J64</f>
        <v>0.05</v>
      </c>
      <c r="L64" s="827">
        <f>VLOOKUP(A64,TRANSPORTE!A5:D117,4,FALSE)</f>
        <v>100634.69051824375</v>
      </c>
      <c r="M64" s="828"/>
      <c r="N64" s="286">
        <f>K64*L64</f>
        <v>5031.7345259121876</v>
      </c>
    </row>
    <row r="65" spans="1:15">
      <c r="B65" s="46"/>
      <c r="C65" s="47"/>
      <c r="D65" s="47"/>
      <c r="E65" s="47"/>
      <c r="F65" s="47"/>
      <c r="G65" s="47"/>
      <c r="H65" s="310"/>
      <c r="I65" s="278"/>
      <c r="J65" s="285"/>
      <c r="K65" s="278"/>
      <c r="L65" s="827"/>
      <c r="M65" s="828"/>
      <c r="N65" s="286"/>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5031.7345259121876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15</v>
      </c>
      <c r="B75" s="49" t="str">
        <f>VLOOKUP(A75,'MANO DE OBRA'!A8:D68,3,FALSE)</f>
        <v>Obrero (6)</v>
      </c>
      <c r="C75" s="47"/>
      <c r="D75" s="47"/>
      <c r="E75" s="47"/>
      <c r="F75" s="47"/>
      <c r="G75" s="47"/>
      <c r="H75" s="47"/>
      <c r="I75" s="291">
        <f>K75/J75*100</f>
        <v>175560</v>
      </c>
      <c r="J75" s="292">
        <v>185</v>
      </c>
      <c r="K75" s="293">
        <f>VLOOKUP(A75,'MANO DE OBRA'!A8:D99,4,FALSE)</f>
        <v>324786</v>
      </c>
      <c r="L75" s="50"/>
      <c r="M75" s="433">
        <v>1.26</v>
      </c>
      <c r="N75" s="394">
        <f>K75/M75</f>
        <v>257766.66666666666</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1">
        <v>1.26</v>
      </c>
      <c r="N76" s="394">
        <f>K76/M76</f>
        <v>84671.621916196818</v>
      </c>
    </row>
    <row r="77" spans="1:15">
      <c r="A77" s="173" t="s">
        <v>2228</v>
      </c>
      <c r="B77" s="49" t="str">
        <f>VLOOKUP(A77,'MANO DE OBRA'!A11:D72,3,FALSE)</f>
        <v>Celador</v>
      </c>
      <c r="C77" s="47"/>
      <c r="D77" s="47"/>
      <c r="E77" s="47"/>
      <c r="F77" s="47"/>
      <c r="G77" s="47"/>
      <c r="H77" s="47"/>
      <c r="I77" s="291">
        <f>K77/J77*100</f>
        <v>29260.000000000004</v>
      </c>
      <c r="J77" s="292">
        <v>185</v>
      </c>
      <c r="K77" s="297">
        <f>VLOOKUP(A77,'MANO DE OBRA'!A11:D103,4,FALSE)</f>
        <v>54131</v>
      </c>
      <c r="L77" s="317"/>
      <c r="M77" s="299">
        <v>1.26</v>
      </c>
      <c r="N77" s="394">
        <f>K77/M77</f>
        <v>42961.111111111109</v>
      </c>
    </row>
    <row r="78" spans="1:15" ht="15.75" thickBot="1">
      <c r="B78" s="810"/>
      <c r="C78" s="811"/>
      <c r="D78" s="811"/>
      <c r="E78" s="811"/>
      <c r="F78" s="811"/>
      <c r="G78" s="811"/>
      <c r="H78" s="811"/>
      <c r="I78" s="126"/>
      <c r="J78" s="126"/>
      <c r="K78" s="126"/>
      <c r="L78" s="911"/>
      <c r="M78" s="911"/>
      <c r="N78" s="45"/>
    </row>
    <row r="79" spans="1:15" ht="15.75" thickBot="1">
      <c r="B79" s="829" t="s">
        <v>953</v>
      </c>
      <c r="C79" s="830"/>
      <c r="D79" s="830"/>
      <c r="E79" s="830"/>
      <c r="F79" s="830"/>
      <c r="G79" s="830"/>
      <c r="H79" s="830"/>
      <c r="I79" s="830"/>
      <c r="J79" s="830"/>
      <c r="K79" s="830"/>
      <c r="L79" s="830"/>
      <c r="M79" s="831"/>
      <c r="N79" s="300">
        <f>SUM(N75:N78)</f>
        <v>385399.39969397458</v>
      </c>
    </row>
    <row r="80" spans="1:15" ht="15.75" thickBot="1">
      <c r="B80" s="33"/>
      <c r="C80" s="34"/>
      <c r="D80" s="34"/>
      <c r="E80" s="34"/>
      <c r="F80" s="34"/>
      <c r="G80" s="34"/>
      <c r="H80" s="34"/>
      <c r="I80" s="34"/>
      <c r="J80" s="34"/>
      <c r="K80" s="34"/>
      <c r="L80" s="34"/>
      <c r="M80" s="34"/>
      <c r="N80" s="35"/>
    </row>
    <row r="81" spans="1:14" ht="15.75" thickBot="1">
      <c r="B81" s="823" t="s">
        <v>967</v>
      </c>
      <c r="C81" s="824"/>
      <c r="D81" s="824"/>
      <c r="E81" s="824"/>
      <c r="F81" s="824"/>
      <c r="G81" s="824"/>
      <c r="H81" s="824"/>
      <c r="I81" s="824"/>
      <c r="J81" s="824"/>
      <c r="K81" s="824"/>
      <c r="L81" s="824"/>
      <c r="M81" s="825"/>
      <c r="N81" s="99">
        <f>N47+N59+N70+N79</f>
        <v>70712284.581511542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4" t="s">
        <v>969</v>
      </c>
      <c r="C85" s="815"/>
      <c r="D85" s="815"/>
      <c r="E85" s="815"/>
      <c r="F85" s="815"/>
      <c r="G85" s="815"/>
      <c r="H85" s="815"/>
      <c r="I85" s="313"/>
      <c r="J85" s="333"/>
      <c r="K85" s="301" t="s">
        <v>970</v>
      </c>
      <c r="L85" s="853" t="s">
        <v>971</v>
      </c>
      <c r="M85" s="854"/>
      <c r="N85" s="302"/>
    </row>
    <row r="86" spans="1:14">
      <c r="B86" s="855" t="s">
        <v>972</v>
      </c>
      <c r="C86" s="856"/>
      <c r="D86" s="856"/>
      <c r="E86" s="856"/>
      <c r="F86" s="856"/>
      <c r="G86" s="856"/>
      <c r="H86" s="856"/>
      <c r="I86" s="87"/>
      <c r="J86" s="88"/>
      <c r="K86" s="303">
        <v>0.2</v>
      </c>
      <c r="L86" s="857">
        <f>N81*K86</f>
        <v>14142456.916302308</v>
      </c>
      <c r="M86" s="858"/>
      <c r="N86" s="51"/>
    </row>
    <row r="87" spans="1:14">
      <c r="B87" s="89" t="s">
        <v>973</v>
      </c>
      <c r="C87" s="90"/>
      <c r="D87" s="90"/>
      <c r="E87" s="90"/>
      <c r="F87" s="90"/>
      <c r="G87" s="90"/>
      <c r="H87" s="90"/>
      <c r="I87" s="87"/>
      <c r="J87" s="88"/>
      <c r="K87" s="303">
        <v>0.05</v>
      </c>
      <c r="L87" s="857">
        <f>N81*K87</f>
        <v>3535614.2290755771</v>
      </c>
      <c r="M87" s="858"/>
      <c r="N87" s="51"/>
    </row>
    <row r="88" spans="1:14" ht="15.75" thickBot="1">
      <c r="B88" s="91" t="s">
        <v>974</v>
      </c>
      <c r="C88" s="92"/>
      <c r="D88" s="92"/>
      <c r="E88" s="92"/>
      <c r="F88" s="92"/>
      <c r="G88" s="92"/>
      <c r="H88" s="92"/>
      <c r="I88" s="93"/>
      <c r="J88" s="94"/>
      <c r="K88" s="304">
        <v>0.05</v>
      </c>
      <c r="L88" s="859">
        <f>N81*K88</f>
        <v>3535614.2290755771</v>
      </c>
      <c r="M88" s="860"/>
      <c r="N88" s="51"/>
    </row>
    <row r="89" spans="1:14" ht="15.75" thickBot="1">
      <c r="B89" s="823" t="s">
        <v>953</v>
      </c>
      <c r="C89" s="824"/>
      <c r="D89" s="824"/>
      <c r="E89" s="824"/>
      <c r="F89" s="824"/>
      <c r="G89" s="824"/>
      <c r="H89" s="824"/>
      <c r="I89" s="824"/>
      <c r="J89" s="824"/>
      <c r="K89" s="824"/>
      <c r="L89" s="824"/>
      <c r="M89" s="825"/>
      <c r="N89" s="52">
        <f>L86+L87+L88</f>
        <v>21213685.374453463</v>
      </c>
    </row>
    <row r="90" spans="1:14" ht="15.75" thickBot="1">
      <c r="B90" s="33"/>
      <c r="C90" s="34"/>
      <c r="D90" s="34"/>
      <c r="E90" s="34"/>
      <c r="F90" s="34"/>
      <c r="G90" s="34"/>
      <c r="H90" s="34"/>
      <c r="I90" s="34"/>
      <c r="J90" s="34"/>
      <c r="K90" s="34"/>
      <c r="L90" s="34"/>
      <c r="M90" s="34"/>
      <c r="N90" s="35"/>
    </row>
    <row r="91" spans="1:14" ht="15.75" thickBot="1">
      <c r="A91" t="s">
        <v>2016</v>
      </c>
      <c r="B91" s="823" t="s">
        <v>975</v>
      </c>
      <c r="C91" s="824"/>
      <c r="D91" s="824"/>
      <c r="E91" s="824"/>
      <c r="F91" s="824"/>
      <c r="G91" s="824"/>
      <c r="H91" s="824"/>
      <c r="I91" s="824"/>
      <c r="J91" s="824"/>
      <c r="K91" s="824"/>
      <c r="L91" s="824"/>
      <c r="M91" s="825"/>
      <c r="N91" s="187">
        <f>N81+N89</f>
        <v>91925969.955965012</v>
      </c>
    </row>
    <row r="92" spans="1:14">
      <c r="B92" s="238"/>
      <c r="C92" s="239"/>
      <c r="D92" s="239"/>
      <c r="E92" s="239"/>
      <c r="F92" s="239"/>
      <c r="G92" s="239"/>
      <c r="H92" s="239"/>
      <c r="I92" s="239"/>
      <c r="J92" s="239"/>
      <c r="K92" s="239"/>
      <c r="L92" s="239"/>
      <c r="M92" s="239"/>
      <c r="N92" s="240"/>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242"/>
      <c r="F95" s="242"/>
      <c r="G95" s="242"/>
      <c r="H95" s="242"/>
      <c r="I95" s="242"/>
      <c r="J95" s="242"/>
      <c r="K95" s="242"/>
      <c r="L95" s="242"/>
      <c r="M95" s="242"/>
      <c r="N95" s="243"/>
    </row>
    <row r="96" spans="1:14">
      <c r="B96" s="241"/>
      <c r="C96" s="242"/>
      <c r="D96" s="242"/>
      <c r="E96" s="416" t="s">
        <v>976</v>
      </c>
      <c r="F96" s="416"/>
      <c r="G96" s="416"/>
      <c r="H96" s="416"/>
      <c r="I96" s="416"/>
      <c r="J96" s="416"/>
      <c r="K96" s="242"/>
      <c r="L96" s="242"/>
      <c r="M96" s="242"/>
      <c r="N96" s="243"/>
    </row>
    <row r="97" spans="2:14">
      <c r="B97" s="241"/>
      <c r="C97" s="242"/>
      <c r="D97" s="242"/>
      <c r="E97" s="242" t="s">
        <v>977</v>
      </c>
      <c r="F97" s="242"/>
      <c r="G97" s="242"/>
      <c r="H97" s="242"/>
      <c r="I97" s="242"/>
      <c r="J97" s="242"/>
      <c r="K97" s="242"/>
      <c r="L97" s="242"/>
      <c r="M97" s="242"/>
      <c r="N97" s="243"/>
    </row>
    <row r="98" spans="2:14">
      <c r="B98" s="241"/>
      <c r="C98" s="242"/>
      <c r="D98" s="242"/>
      <c r="E98" s="242" t="s">
        <v>978</v>
      </c>
      <c r="F98" s="242"/>
      <c r="G98" s="242"/>
      <c r="H98" s="242"/>
      <c r="I98" s="242"/>
      <c r="J98" s="242"/>
      <c r="K98" s="242"/>
      <c r="L98" s="242"/>
      <c r="M98" s="242"/>
      <c r="N98" s="243"/>
    </row>
    <row r="99" spans="2:14">
      <c r="B99" s="241"/>
      <c r="C99" s="242"/>
      <c r="D99" s="242"/>
      <c r="E99" s="242" t="s">
        <v>979</v>
      </c>
      <c r="F99" s="242"/>
      <c r="G99" s="242"/>
      <c r="H99" s="242"/>
      <c r="I99" s="242"/>
      <c r="J99" s="242"/>
      <c r="K99" s="242"/>
      <c r="L99" s="242"/>
      <c r="M99" s="242"/>
      <c r="N99" s="243"/>
    </row>
    <row r="100" spans="2:14" ht="15.75" thickBot="1">
      <c r="B100" s="241"/>
      <c r="C100" s="242"/>
      <c r="D100" s="242"/>
      <c r="E100" s="242"/>
      <c r="F100" s="242" t="s">
        <v>980</v>
      </c>
      <c r="G100" s="242"/>
      <c r="H100" s="242"/>
      <c r="I100" s="242"/>
      <c r="J100" s="242"/>
      <c r="K100" s="242"/>
      <c r="L100" s="242"/>
      <c r="M100" s="242"/>
      <c r="N100" s="243"/>
    </row>
    <row r="101" spans="2:14">
      <c r="B101" s="226" t="s">
        <v>2216</v>
      </c>
      <c r="C101" s="227"/>
      <c r="D101" s="227"/>
      <c r="E101" s="227"/>
      <c r="F101" s="227"/>
      <c r="G101" s="227"/>
      <c r="H101" s="227"/>
      <c r="I101" s="227"/>
      <c r="J101" s="227"/>
      <c r="K101" s="227"/>
      <c r="L101" s="227"/>
      <c r="M101" s="227"/>
      <c r="N101" s="228"/>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c r="B104" s="244"/>
      <c r="C104" s="245"/>
      <c r="D104" s="245"/>
      <c r="E104" s="245"/>
      <c r="F104" s="245"/>
      <c r="G104" s="245"/>
      <c r="H104" s="245"/>
      <c r="I104" s="245"/>
      <c r="J104" s="245"/>
      <c r="K104" s="245"/>
      <c r="L104" s="245"/>
      <c r="M104" s="245"/>
      <c r="N104" s="246"/>
    </row>
    <row r="105" spans="2:14" ht="15.75" thickBot="1">
      <c r="B105" s="247"/>
      <c r="C105" s="248"/>
      <c r="D105" s="248"/>
      <c r="E105" s="248"/>
      <c r="F105" s="248"/>
      <c r="G105" s="248"/>
      <c r="H105" s="248"/>
      <c r="I105" s="248"/>
      <c r="J105" s="248"/>
      <c r="K105" s="248"/>
      <c r="L105" s="248"/>
      <c r="M105" s="248"/>
      <c r="N105" s="249"/>
    </row>
    <row r="106" spans="2:14">
      <c r="B106" s="250"/>
      <c r="C106" s="251"/>
      <c r="D106" s="251"/>
      <c r="E106" s="251"/>
      <c r="F106" s="251"/>
      <c r="G106" s="251"/>
      <c r="H106" s="251"/>
      <c r="I106" s="251"/>
      <c r="J106" s="251"/>
      <c r="K106" s="251"/>
      <c r="L106" s="251"/>
      <c r="M106" s="251"/>
      <c r="N106" s="252"/>
    </row>
    <row r="107" spans="2:14">
      <c r="B107" s="253" t="s">
        <v>2217</v>
      </c>
      <c r="C107" s="254"/>
      <c r="D107" s="254"/>
      <c r="E107" s="254"/>
      <c r="F107" s="254"/>
      <c r="G107" s="254"/>
      <c r="H107" s="254"/>
      <c r="I107" s="254"/>
      <c r="J107" s="254"/>
      <c r="K107" s="254"/>
      <c r="L107" s="254"/>
      <c r="M107" s="254"/>
      <c r="N107" s="255"/>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53"/>
      <c r="C115" s="254"/>
      <c r="D115" s="254"/>
      <c r="E115" s="254"/>
      <c r="F115" s="254"/>
      <c r="G115" s="254"/>
      <c r="H115" s="254"/>
      <c r="I115" s="254"/>
      <c r="J115" s="254"/>
      <c r="K115" s="254"/>
      <c r="L115" s="254"/>
      <c r="M115" s="254"/>
      <c r="N115" s="255"/>
    </row>
    <row r="116" spans="2:14">
      <c r="B116" s="241"/>
      <c r="C116" s="242"/>
      <c r="D116" s="242"/>
      <c r="E116" s="242" t="s">
        <v>976</v>
      </c>
      <c r="F116" s="416"/>
      <c r="G116" s="416"/>
      <c r="H116" s="242"/>
      <c r="I116" s="242"/>
      <c r="J116" s="242"/>
      <c r="K116" s="242"/>
      <c r="L116" s="242"/>
      <c r="M116" s="242"/>
      <c r="N116" s="243"/>
    </row>
    <row r="117" spans="2:14">
      <c r="B117" s="241"/>
      <c r="C117" s="242"/>
      <c r="D117" s="242"/>
      <c r="E117" s="417" t="s">
        <v>977</v>
      </c>
      <c r="F117" s="242"/>
      <c r="G117" s="242"/>
      <c r="H117" s="417"/>
      <c r="I117" s="417"/>
      <c r="J117" s="417"/>
      <c r="K117" s="242"/>
      <c r="L117" s="242"/>
      <c r="M117" s="242"/>
      <c r="N117" s="243"/>
    </row>
    <row r="118" spans="2:14">
      <c r="B118" s="241"/>
      <c r="C118" s="242"/>
      <c r="D118" s="242"/>
      <c r="E118" s="256" t="s">
        <v>981</v>
      </c>
      <c r="F118" s="242"/>
      <c r="G118" s="242"/>
      <c r="H118" s="256"/>
      <c r="I118" s="256"/>
      <c r="J118" s="256"/>
      <c r="K118" s="242"/>
      <c r="L118" s="242"/>
      <c r="M118" s="242"/>
      <c r="N118" s="243"/>
    </row>
    <row r="119" spans="2:14">
      <c r="B119" s="257"/>
      <c r="C119" s="254"/>
      <c r="D119" s="254"/>
      <c r="E119" s="242" t="s">
        <v>979</v>
      </c>
      <c r="F119" s="242"/>
      <c r="G119" s="242"/>
      <c r="H119" s="242"/>
      <c r="I119" s="242"/>
      <c r="J119" s="242"/>
      <c r="K119" s="254"/>
      <c r="L119" s="254"/>
      <c r="M119" s="254"/>
      <c r="N119" s="255"/>
    </row>
    <row r="120" spans="2:14">
      <c r="B120" s="257"/>
      <c r="C120" s="254"/>
      <c r="D120" s="254"/>
      <c r="E120" s="254"/>
      <c r="F120" s="242"/>
      <c r="G120" s="242"/>
      <c r="H120" s="242"/>
      <c r="I120" s="242"/>
      <c r="J120" s="242"/>
      <c r="K120" s="254"/>
      <c r="L120" s="254"/>
      <c r="M120" s="254"/>
      <c r="N120" s="255"/>
    </row>
    <row r="121" spans="2:14">
      <c r="B121" s="257" t="s">
        <v>2220</v>
      </c>
      <c r="C121" s="256"/>
      <c r="D121" s="256"/>
      <c r="E121" s="242"/>
      <c r="F121" s="242"/>
      <c r="G121" s="242"/>
      <c r="H121" s="242"/>
      <c r="I121" s="242"/>
      <c r="J121" s="971"/>
      <c r="K121" s="971"/>
      <c r="L121" s="971"/>
      <c r="M121" s="971"/>
      <c r="N121" s="972"/>
    </row>
    <row r="122" spans="2:14" ht="15.75" thickBot="1">
      <c r="B122" s="418" t="s">
        <v>2221</v>
      </c>
      <c r="C122" s="419"/>
      <c r="D122" s="419"/>
      <c r="E122" s="258"/>
      <c r="F122" s="258"/>
      <c r="G122" s="258"/>
      <c r="H122" s="258"/>
      <c r="I122" s="258"/>
      <c r="J122" s="973"/>
      <c r="K122" s="973"/>
      <c r="L122" s="973"/>
      <c r="M122" s="973"/>
      <c r="N122"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1650</v>
      </c>
      <c r="C31" s="81" t="s">
        <v>2096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140</v>
      </c>
      <c r="B36" s="836" t="str">
        <f>VLOOKUP(A36,EQUIPOS!A6:D154,3,FALSE)</f>
        <v>Camisa para Pilote D=1.20m</v>
      </c>
      <c r="C36" s="837"/>
      <c r="D36" s="837"/>
      <c r="E36" s="837"/>
      <c r="F36" s="837"/>
      <c r="G36" s="837"/>
      <c r="H36" s="838"/>
      <c r="I36" s="266"/>
      <c r="J36" s="267"/>
      <c r="K36" s="268">
        <f>VLOOKUP(A36,EQUIPOS!A6:D163,4,FALSE)</f>
        <v>37815.335226157447</v>
      </c>
      <c r="L36" s="269"/>
      <c r="M36" s="270">
        <v>1</v>
      </c>
      <c r="N36" s="271">
        <f t="shared" ref="N36:N42" si="0">K36/M36</f>
        <v>37815.335226157447</v>
      </c>
    </row>
    <row r="37" spans="1:14">
      <c r="A37" s="113" t="s">
        <v>206</v>
      </c>
      <c r="B37" s="836" t="str">
        <f>VLOOKUP(A37,EQUIPOS!A7:D154,3,FALSE)</f>
        <v>Equipo de Soldadura</v>
      </c>
      <c r="C37" s="837"/>
      <c r="D37" s="837"/>
      <c r="E37" s="837"/>
      <c r="F37" s="837"/>
      <c r="G37" s="837"/>
      <c r="H37" s="838"/>
      <c r="I37" s="420"/>
      <c r="J37" s="421"/>
      <c r="K37" s="268">
        <f>VLOOKUP(A37,EQUIPOS!A7:D164,4,FALSE)</f>
        <v>10343.707502669778</v>
      </c>
      <c r="L37" s="334"/>
      <c r="M37" s="335">
        <v>1</v>
      </c>
      <c r="N37" s="271">
        <f t="shared" si="0"/>
        <v>10343.707502669778</v>
      </c>
    </row>
    <row r="38" spans="1:14">
      <c r="A38" s="113" t="s">
        <v>242</v>
      </c>
      <c r="B38" s="836" t="str">
        <f>VLOOKUP(A38,EQUIPOS!A8:D154,3,FALSE)</f>
        <v>Grúa con torre capacidad 1 ton en la punta.</v>
      </c>
      <c r="C38" s="837"/>
      <c r="D38" s="837"/>
      <c r="E38" s="837"/>
      <c r="F38" s="837"/>
      <c r="G38" s="837"/>
      <c r="H38" s="838"/>
      <c r="I38" s="420"/>
      <c r="J38" s="421"/>
      <c r="K38" s="437">
        <f>VLOOKUP(A38,EQUIPOS!A8:D165,4,FALSE)</f>
        <v>216028.52677847672</v>
      </c>
      <c r="L38" s="334"/>
      <c r="M38" s="335">
        <v>2.5</v>
      </c>
      <c r="N38" s="271">
        <f t="shared" si="0"/>
        <v>86411.410711390694</v>
      </c>
    </row>
    <row r="39" spans="1:14">
      <c r="A39" s="113" t="s">
        <v>267</v>
      </c>
      <c r="B39" s="836" t="str">
        <f>VLOOKUP(A39,EQUIPOS!A9:D154,3,FALSE)</f>
        <v>Motobomba de concreto</v>
      </c>
      <c r="C39" s="837"/>
      <c r="D39" s="837"/>
      <c r="E39" s="837"/>
      <c r="F39" s="837"/>
      <c r="G39" s="837"/>
      <c r="H39" s="838"/>
      <c r="I39" s="420"/>
      <c r="J39" s="421"/>
      <c r="K39" s="437">
        <f>VLOOKUP(A39,EQUIPOS!A9:D166,4,FALSE)</f>
        <v>94327.544158469318</v>
      </c>
      <c r="L39" s="334"/>
      <c r="M39" s="335">
        <v>2.5499800000000001</v>
      </c>
      <c r="N39" s="271">
        <f t="shared" si="0"/>
        <v>36991.483916920646</v>
      </c>
    </row>
    <row r="40" spans="1:14">
      <c r="A40" s="113" t="s">
        <v>277</v>
      </c>
      <c r="B40" s="836" t="str">
        <f>VLOOKUP(A40,EQUIPOS!A10:D154,3,FALSE)</f>
        <v>Pala auxiliar de piloteadora</v>
      </c>
      <c r="C40" s="837"/>
      <c r="D40" s="837"/>
      <c r="E40" s="837"/>
      <c r="F40" s="837"/>
      <c r="G40" s="837"/>
      <c r="H40" s="838"/>
      <c r="I40" s="420"/>
      <c r="J40" s="421"/>
      <c r="K40" s="437">
        <f>VLOOKUP(A40,EQUIPOS!A10:D167,4,FALSE)</f>
        <v>425584.42605838651</v>
      </c>
      <c r="L40" s="334"/>
      <c r="M40" s="335">
        <v>2.5</v>
      </c>
      <c r="N40" s="271">
        <f t="shared" si="0"/>
        <v>170233.77042335461</v>
      </c>
    </row>
    <row r="41" spans="1:14">
      <c r="A41" s="113" t="s">
        <v>282</v>
      </c>
      <c r="B41" s="836" t="str">
        <f>VLOOKUP(A41,EQUIPOS!A6:D154,3,FALSE)</f>
        <v>Piloteadora potencia 250KW, RPM 1800, fuerza elevadora 200KN</v>
      </c>
      <c r="C41" s="837"/>
      <c r="D41" s="837"/>
      <c r="E41" s="837"/>
      <c r="F41" s="837"/>
      <c r="G41" s="837"/>
      <c r="H41" s="838"/>
      <c r="I41" s="420"/>
      <c r="J41" s="421"/>
      <c r="K41" s="437">
        <f>VLOOKUP(A41,EQUIPOS!A6:D154,4,FALSE)</f>
        <v>624424.04705587809</v>
      </c>
      <c r="L41" s="334"/>
      <c r="M41" s="335">
        <v>1</v>
      </c>
      <c r="N41" s="271">
        <f t="shared" si="0"/>
        <v>624424.04705587809</v>
      </c>
    </row>
    <row r="42" spans="1:14">
      <c r="A42" s="113" t="s">
        <v>310</v>
      </c>
      <c r="B42" s="836" t="str">
        <f>VLOOKUP(A42,EQUIPOS!A12:D156,3,FALSE)</f>
        <v>Retroexcavadora A25C</v>
      </c>
      <c r="C42" s="837"/>
      <c r="D42" s="837"/>
      <c r="E42" s="837"/>
      <c r="F42" s="837"/>
      <c r="G42" s="837"/>
      <c r="H42" s="838"/>
      <c r="I42" s="327"/>
      <c r="J42" s="329"/>
      <c r="K42" s="437">
        <f>VLOOKUP(A42,EQUIPOS!A12:D169,4,FALSE)</f>
        <v>261604.78252632314</v>
      </c>
      <c r="L42" s="422"/>
      <c r="M42" s="423">
        <v>2.5</v>
      </c>
      <c r="N42" s="271">
        <f t="shared" si="0"/>
        <v>104641.91301052926</v>
      </c>
    </row>
    <row r="43" spans="1:14">
      <c r="B43" s="836"/>
      <c r="C43" s="837"/>
      <c r="D43" s="837"/>
      <c r="E43" s="837"/>
      <c r="F43" s="837"/>
      <c r="G43" s="837"/>
      <c r="H43" s="838"/>
      <c r="I43" s="36"/>
      <c r="J43" s="37"/>
      <c r="K43" s="437"/>
      <c r="L43" s="275"/>
      <c r="M43" s="276"/>
      <c r="N43" s="271"/>
    </row>
    <row r="44" spans="1:14">
      <c r="B44" s="319"/>
      <c r="C44" s="320"/>
      <c r="D44" s="320"/>
      <c r="E44" s="320"/>
      <c r="F44" s="322"/>
      <c r="G44" s="322"/>
      <c r="H44" s="125"/>
      <c r="I44" s="36"/>
      <c r="J44" s="37"/>
      <c r="K44" s="437"/>
      <c r="L44" s="275"/>
      <c r="M44" s="276"/>
      <c r="N44" s="272"/>
    </row>
    <row r="45" spans="1:14">
      <c r="B45" s="843" t="s">
        <v>952</v>
      </c>
      <c r="C45" s="844"/>
      <c r="D45" s="844"/>
      <c r="E45" s="38"/>
      <c r="F45" s="39"/>
      <c r="G45" s="39"/>
      <c r="H45" s="40"/>
      <c r="I45" s="36"/>
      <c r="J45" s="37"/>
      <c r="K45" s="278"/>
      <c r="L45" s="275"/>
      <c r="M45" s="400">
        <v>0.1</v>
      </c>
      <c r="N45" s="343">
        <f>N83*M45</f>
        <v>8989.0050753001669</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3">
        <f>SUM(N36:N46)</f>
        <v>1079850.6729222008</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4" t="s">
        <v>945</v>
      </c>
      <c r="K51" s="85" t="s">
        <v>946</v>
      </c>
      <c r="L51" s="817" t="s">
        <v>955</v>
      </c>
      <c r="M51" s="816"/>
      <c r="N51" s="86" t="s">
        <v>951</v>
      </c>
    </row>
    <row r="52" spans="1:14">
      <c r="A52" s="161" t="s">
        <v>388</v>
      </c>
      <c r="B52" s="43" t="str">
        <f>VLOOKUP(A52,MATERIALES!A5:D373,3,FALSE)</f>
        <v>Bentonita</v>
      </c>
      <c r="C52" s="280"/>
      <c r="D52" s="280"/>
      <c r="E52" s="280"/>
      <c r="F52" s="280"/>
      <c r="G52" s="280"/>
      <c r="H52" s="280"/>
      <c r="I52" s="280"/>
      <c r="J52" s="310" t="str">
        <f>VLOOKUP(A52,MATERIALES!A6:D644,2,FALSE)</f>
        <v>kg</v>
      </c>
      <c r="K52" s="281">
        <v>2.355</v>
      </c>
      <c r="L52" s="266"/>
      <c r="M52" s="401">
        <f>VLOOKUP(A52,MATERIALES!A5:D396,4,FALSE)</f>
        <v>9567.3140625031301</v>
      </c>
      <c r="N52" s="271">
        <f>K52*M52</f>
        <v>22531.024617194871</v>
      </c>
    </row>
    <row r="53" spans="1:14">
      <c r="A53" s="161" t="s">
        <v>745</v>
      </c>
      <c r="B53" s="43" t="str">
        <f>VLOOKUP(A53,MATERIALES!A6:D373,3,FALSE)</f>
        <v>Acero PDR-60</v>
      </c>
      <c r="C53" s="424"/>
      <c r="D53" s="424"/>
      <c r="E53" s="424"/>
      <c r="F53" s="424"/>
      <c r="G53" s="424"/>
      <c r="H53" s="424"/>
      <c r="I53" s="424"/>
      <c r="J53" s="311" t="str">
        <f>VLOOKUP(A53,MATERIALES!A7:D645,2,FALSE)</f>
        <v>kg</v>
      </c>
      <c r="K53" s="396">
        <v>123.70021073509811</v>
      </c>
      <c r="L53" s="420"/>
      <c r="M53" s="401">
        <f>VLOOKUP(A53,MATERIALES!A6:D397,4,FALSE)</f>
        <v>3210.2589245364511</v>
      </c>
      <c r="N53" s="271">
        <f>K53*M53</f>
        <v>397109.70547938842</v>
      </c>
    </row>
    <row r="54" spans="1:14">
      <c r="A54" s="161" t="s">
        <v>829</v>
      </c>
      <c r="B54" s="43" t="str">
        <f>VLOOKUP(A54,MATERIALES!A6:D373,3,FALSE)</f>
        <v>Concreto Resistencia  28 (Mpa)</v>
      </c>
      <c r="C54" s="424"/>
      <c r="D54" s="424"/>
      <c r="E54" s="424"/>
      <c r="F54" s="424"/>
      <c r="G54" s="424"/>
      <c r="H54" s="424"/>
      <c r="I54" s="424"/>
      <c r="J54" s="311" t="str">
        <f>VLOOKUP(A54,MATERIALES!A8:D646,2,FALSE)</f>
        <v>m3</v>
      </c>
      <c r="K54" s="396">
        <v>0.82466807156732069</v>
      </c>
      <c r="L54" s="420"/>
      <c r="M54" s="401">
        <f>VLOOKUP(A54,MATERIALES!A6:D398,4,FALSE)</f>
        <v>984007.35766686557</v>
      </c>
      <c r="N54" s="271">
        <f>K54*M54</f>
        <v>811479.45005518885</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SUM(N52:N58)</f>
        <v>1231120.1801517722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1256</v>
      </c>
      <c r="B64" s="46" t="str">
        <f>VLOOKUP(A64,TRANSPORTE!A5:D117,3,FALSE)</f>
        <v>Transporte de material de excavación</v>
      </c>
      <c r="C64" s="316"/>
      <c r="D64" s="316"/>
      <c r="E64" s="316"/>
      <c r="F64" s="316"/>
      <c r="G64" s="316"/>
      <c r="H64" s="310" t="s">
        <v>1468</v>
      </c>
      <c r="I64" s="278">
        <v>1.3</v>
      </c>
      <c r="J64" s="285">
        <v>1</v>
      </c>
      <c r="K64" s="278">
        <f>I64*J64</f>
        <v>1.3</v>
      </c>
      <c r="L64" s="827">
        <f>VLOOKUP(A64,TRANSPORTE!A5:D117,4,FALSE)</f>
        <v>1802.8023797317558</v>
      </c>
      <c r="M64" s="828"/>
      <c r="N64" s="286">
        <f>K64*L64</f>
        <v>2343.6430936512825</v>
      </c>
    </row>
    <row r="65" spans="1:15">
      <c r="A65" t="s">
        <v>1408</v>
      </c>
      <c r="B65" s="46" t="str">
        <f>VLOOKUP(A65,TRANSPORTE!A6:D117,3,FALSE)</f>
        <v>Equipo de Transporte (Camiones Grúas</v>
      </c>
      <c r="C65" s="47"/>
      <c r="D65" s="47"/>
      <c r="E65" s="47"/>
      <c r="F65" s="47"/>
      <c r="G65" s="47"/>
      <c r="H65" s="310" t="s">
        <v>1468</v>
      </c>
      <c r="I65" s="278">
        <v>0.05</v>
      </c>
      <c r="J65" s="285">
        <v>1</v>
      </c>
      <c r="K65" s="278">
        <f>I65*J65</f>
        <v>0.05</v>
      </c>
      <c r="L65" s="827">
        <f>VLOOKUP(A65,TRANSPORTE!A6:D117,4,FALSE)</f>
        <v>38.397291118975353</v>
      </c>
      <c r="M65" s="828"/>
      <c r="N65" s="286">
        <f>K65*L65</f>
        <v>1.9198645559487677</v>
      </c>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2345.5629582072311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975"/>
      <c r="N74" s="98" t="s">
        <v>951</v>
      </c>
    </row>
    <row r="75" spans="1:15">
      <c r="B75" s="206" t="s">
        <v>2043</v>
      </c>
      <c r="C75" s="207"/>
      <c r="D75" s="207"/>
      <c r="E75" s="207"/>
      <c r="F75" s="207"/>
      <c r="G75" s="207"/>
      <c r="H75" s="207"/>
      <c r="I75" s="208"/>
      <c r="J75" s="209"/>
      <c r="K75" s="210"/>
      <c r="L75" s="211"/>
      <c r="M75" s="212"/>
      <c r="N75" s="213"/>
    </row>
    <row r="76" spans="1:15">
      <c r="A76" s="162" t="s">
        <v>15</v>
      </c>
      <c r="B76" s="49" t="str">
        <f>VLOOKUP(A76,'MANO DE OBRA'!A8:D68,3,FALSE)</f>
        <v>Obrero (6)</v>
      </c>
      <c r="C76" s="47"/>
      <c r="D76" s="47"/>
      <c r="E76" s="47"/>
      <c r="F76" s="47"/>
      <c r="G76" s="47"/>
      <c r="H76" s="47"/>
      <c r="I76" s="291">
        <f>K76/J76*100</f>
        <v>175560</v>
      </c>
      <c r="J76" s="292">
        <v>185</v>
      </c>
      <c r="K76" s="293">
        <f>VLOOKUP(A76,'MANO DE OBRA'!A8:D99,4,FALSE)</f>
        <v>324786</v>
      </c>
      <c r="L76" s="50"/>
      <c r="M76" s="433">
        <v>8</v>
      </c>
      <c r="N76" s="394">
        <f>K76/M76</f>
        <v>40598.25</v>
      </c>
      <c r="O76" s="106"/>
    </row>
    <row r="77" spans="1:15">
      <c r="A77" s="162" t="s">
        <v>30</v>
      </c>
      <c r="B77" s="49" t="str">
        <f>VLOOKUP(A77,'MANO DE OBRA'!A8:D69,3,FALSE)</f>
        <v>Oficial</v>
      </c>
      <c r="C77" s="47"/>
      <c r="D77" s="47"/>
      <c r="E77" s="47"/>
      <c r="F77" s="47"/>
      <c r="G77" s="47"/>
      <c r="H77" s="47"/>
      <c r="I77" s="291">
        <f>K77/J77*100</f>
        <v>57668.23979157189</v>
      </c>
      <c r="J77" s="292">
        <v>185</v>
      </c>
      <c r="K77" s="293">
        <f>VLOOKUP(A77,'MANO DE OBRA'!A8:D100,4,FALSE)</f>
        <v>106686.24361440798</v>
      </c>
      <c r="L77" s="50"/>
      <c r="M77" s="430">
        <v>8</v>
      </c>
      <c r="N77" s="394">
        <f>K77/M77</f>
        <v>13335.780451800998</v>
      </c>
    </row>
    <row r="78" spans="1:15">
      <c r="A78" s="162"/>
      <c r="B78" s="165" t="s">
        <v>2042</v>
      </c>
      <c r="C78" s="47"/>
      <c r="D78" s="47"/>
      <c r="E78" s="47"/>
      <c r="F78" s="47"/>
      <c r="G78" s="47"/>
      <c r="H78" s="47"/>
      <c r="I78" s="291"/>
      <c r="J78" s="292"/>
      <c r="K78" s="293"/>
      <c r="L78" s="50"/>
      <c r="M78" s="431"/>
      <c r="N78" s="394"/>
    </row>
    <row r="79" spans="1:15">
      <c r="A79" t="s">
        <v>15</v>
      </c>
      <c r="B79" s="49" t="str">
        <f>VLOOKUP(A79,'MANO DE OBRA'!A9:D70,3,FALSE)</f>
        <v>Obrero (6)</v>
      </c>
      <c r="C79" s="47"/>
      <c r="D79" s="47"/>
      <c r="E79" s="47"/>
      <c r="F79" s="47"/>
      <c r="G79" s="47"/>
      <c r="H79" s="47"/>
      <c r="I79" s="291">
        <f>K79/J79*100</f>
        <v>175560</v>
      </c>
      <c r="J79" s="292">
        <v>185</v>
      </c>
      <c r="K79" s="293">
        <f>VLOOKUP(A79,'MANO DE OBRA'!A9:D101,4,FALSE)</f>
        <v>324786</v>
      </c>
      <c r="L79" s="50"/>
      <c r="M79" s="299">
        <v>12</v>
      </c>
      <c r="N79" s="394">
        <f>K79/M79</f>
        <v>27065.5</v>
      </c>
    </row>
    <row r="80" spans="1:15">
      <c r="A80" t="s">
        <v>30</v>
      </c>
      <c r="B80" s="49" t="str">
        <f>VLOOKUP(A80,'MANO DE OBRA'!A10:D71,3,FALSE)</f>
        <v>Oficial</v>
      </c>
      <c r="C80" s="47"/>
      <c r="D80" s="47"/>
      <c r="E80" s="47"/>
      <c r="F80" s="47"/>
      <c r="G80" s="47"/>
      <c r="H80" s="47"/>
      <c r="I80" s="291">
        <f>K80/J80*100</f>
        <v>57668.23979157189</v>
      </c>
      <c r="J80" s="292">
        <v>185</v>
      </c>
      <c r="K80" s="293">
        <f>VLOOKUP(A80,'MANO DE OBRA'!A10:D102,4,FALSE)</f>
        <v>106686.24361440798</v>
      </c>
      <c r="L80" s="317"/>
      <c r="M80" s="299">
        <v>12</v>
      </c>
      <c r="N80" s="394">
        <f>K80/M80</f>
        <v>8890.5203012006659</v>
      </c>
    </row>
    <row r="81" spans="1:14">
      <c r="B81" s="49"/>
      <c r="C81" s="47"/>
      <c r="D81" s="47"/>
      <c r="E81" s="47"/>
      <c r="F81" s="47"/>
      <c r="G81" s="47"/>
      <c r="H81" s="47"/>
      <c r="I81" s="278"/>
      <c r="J81" s="296"/>
      <c r="K81" s="297"/>
      <c r="L81" s="317"/>
      <c r="M81" s="299"/>
      <c r="N81" s="295"/>
    </row>
    <row r="82" spans="1:14" ht="15.75" thickBot="1">
      <c r="B82" s="810"/>
      <c r="C82" s="811"/>
      <c r="D82" s="811"/>
      <c r="E82" s="811"/>
      <c r="F82" s="811"/>
      <c r="G82" s="811"/>
      <c r="H82" s="811"/>
      <c r="I82" s="126"/>
      <c r="J82" s="126"/>
      <c r="K82" s="126"/>
      <c r="L82" s="911"/>
      <c r="M82" s="911"/>
      <c r="N82" s="127"/>
    </row>
    <row r="83" spans="1:14" ht="15.75" thickBot="1">
      <c r="B83" s="829" t="s">
        <v>953</v>
      </c>
      <c r="C83" s="830"/>
      <c r="D83" s="830"/>
      <c r="E83" s="830"/>
      <c r="F83" s="830"/>
      <c r="G83" s="830"/>
      <c r="H83" s="830"/>
      <c r="I83" s="830"/>
      <c r="J83" s="830"/>
      <c r="K83" s="830"/>
      <c r="L83" s="830"/>
      <c r="M83" s="831"/>
      <c r="N83" s="459">
        <f>SUM(N76:N82)</f>
        <v>89890.050753001662</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N47+N59+N70+N83</f>
        <v>2403206.4667851822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480641.29335703648</v>
      </c>
      <c r="M90" s="858"/>
      <c r="N90" s="51"/>
    </row>
    <row r="91" spans="1:14">
      <c r="B91" s="89" t="s">
        <v>973</v>
      </c>
      <c r="C91" s="90"/>
      <c r="D91" s="90"/>
      <c r="E91" s="90"/>
      <c r="F91" s="90"/>
      <c r="G91" s="90"/>
      <c r="H91" s="90"/>
      <c r="I91" s="87"/>
      <c r="J91" s="88"/>
      <c r="K91" s="303">
        <v>0.05</v>
      </c>
      <c r="L91" s="857">
        <f>N85*K91</f>
        <v>120160.32333925912</v>
      </c>
      <c r="M91" s="858"/>
      <c r="N91" s="51"/>
    </row>
    <row r="92" spans="1:14" ht="15.75" thickBot="1">
      <c r="B92" s="91" t="s">
        <v>974</v>
      </c>
      <c r="C92" s="92"/>
      <c r="D92" s="92"/>
      <c r="E92" s="92"/>
      <c r="F92" s="92"/>
      <c r="G92" s="92"/>
      <c r="H92" s="92"/>
      <c r="I92" s="93"/>
      <c r="J92" s="94"/>
      <c r="K92" s="304">
        <v>0.05</v>
      </c>
      <c r="L92" s="859">
        <f>N85*K92</f>
        <v>120160.32333925912</v>
      </c>
      <c r="M92" s="860"/>
      <c r="N92" s="51"/>
    </row>
    <row r="93" spans="1:14" ht="15.75" thickBot="1">
      <c r="B93" s="823" t="s">
        <v>953</v>
      </c>
      <c r="C93" s="824"/>
      <c r="D93" s="824"/>
      <c r="E93" s="824"/>
      <c r="F93" s="824"/>
      <c r="G93" s="824"/>
      <c r="H93" s="824"/>
      <c r="I93" s="824"/>
      <c r="J93" s="824"/>
      <c r="K93" s="824"/>
      <c r="L93" s="824"/>
      <c r="M93" s="825"/>
      <c r="N93" s="52">
        <f>L90+L91+L92</f>
        <v>720961.9400355547</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3124168.4068207368</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1"/>
      <c r="K125" s="971"/>
      <c r="L125" s="971"/>
      <c r="M125" s="971"/>
      <c r="N125" s="972"/>
    </row>
    <row r="126" spans="2:14" ht="15.75" thickBot="1">
      <c r="B126" s="418" t="s">
        <v>2221</v>
      </c>
      <c r="C126" s="419"/>
      <c r="D126" s="419"/>
      <c r="E126" s="258"/>
      <c r="F126" s="258"/>
      <c r="G126" s="258"/>
      <c r="H126" s="258"/>
      <c r="I126" s="258"/>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75"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1652</v>
      </c>
      <c r="C31" s="81" t="s">
        <v>2097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182</v>
      </c>
      <c r="B36" s="836" t="str">
        <f>VLOOKUP(A36,EQUIPOS!A6:D154,3,FALSE)</f>
        <v xml:space="preserve">Compresor para penetrar roca
</v>
      </c>
      <c r="C36" s="837"/>
      <c r="D36" s="837"/>
      <c r="E36" s="837"/>
      <c r="F36" s="837"/>
      <c r="G36" s="837"/>
      <c r="H36" s="838"/>
      <c r="I36" s="266"/>
      <c r="J36" s="267"/>
      <c r="K36" s="268">
        <f>VLOOKUP(A36,EQUIPOS!A6:D163,4,FALSE)</f>
        <v>286500.8630739561</v>
      </c>
      <c r="L36" s="269"/>
      <c r="M36" s="270">
        <v>0.125</v>
      </c>
      <c r="N36" s="271">
        <f>K36/M36</f>
        <v>2292006.9045916488</v>
      </c>
    </row>
    <row r="37" spans="1:14">
      <c r="A37" s="113" t="s">
        <v>242</v>
      </c>
      <c r="B37" s="836" t="str">
        <f>VLOOKUP(A37,EQUIPOS!A7:D154,3,FALSE)</f>
        <v>Grúa con torre capacidad 1 ton en la punta.</v>
      </c>
      <c r="C37" s="837"/>
      <c r="D37" s="837"/>
      <c r="E37" s="837"/>
      <c r="F37" s="837"/>
      <c r="G37" s="837"/>
      <c r="H37" s="838"/>
      <c r="I37" s="420"/>
      <c r="J37" s="421"/>
      <c r="K37" s="268">
        <f>VLOOKUP(A37,EQUIPOS!A7:D164,4,FALSE)</f>
        <v>216028.52677847672</v>
      </c>
      <c r="L37" s="334"/>
      <c r="M37" s="335">
        <v>2.5</v>
      </c>
      <c r="N37" s="271">
        <f>K37/M37</f>
        <v>86411.410711390694</v>
      </c>
    </row>
    <row r="38" spans="1:14">
      <c r="A38" s="113" t="s">
        <v>267</v>
      </c>
      <c r="B38" s="836" t="str">
        <f>VLOOKUP(A38,EQUIPOS!A8:D154,3,FALSE)</f>
        <v>Motobomba de concreto</v>
      </c>
      <c r="C38" s="837"/>
      <c r="D38" s="837"/>
      <c r="E38" s="837"/>
      <c r="F38" s="837"/>
      <c r="G38" s="837"/>
      <c r="H38" s="838"/>
      <c r="I38" s="420"/>
      <c r="J38" s="421"/>
      <c r="K38" s="437">
        <f>VLOOKUP(A38,EQUIPOS!A8:D165,4,FALSE)</f>
        <v>94327.544158469318</v>
      </c>
      <c r="L38" s="334"/>
      <c r="M38" s="335">
        <v>0.65</v>
      </c>
      <c r="N38" s="271">
        <f>K38/M38</f>
        <v>145119.29870533739</v>
      </c>
    </row>
    <row r="39" spans="1:14">
      <c r="A39" s="113" t="s">
        <v>310</v>
      </c>
      <c r="B39" s="836" t="str">
        <f>VLOOKUP(A39,EQUIPOS!A9:D154,3,FALSE)</f>
        <v>Retroexcavadora A25C</v>
      </c>
      <c r="C39" s="837"/>
      <c r="D39" s="837"/>
      <c r="E39" s="837"/>
      <c r="F39" s="837"/>
      <c r="G39" s="837"/>
      <c r="H39" s="838"/>
      <c r="I39" s="420"/>
      <c r="J39" s="421"/>
      <c r="K39" s="437">
        <f>VLOOKUP(A39,EQUIPOS!A9:D166,4,FALSE)</f>
        <v>261604.78252632314</v>
      </c>
      <c r="L39" s="334"/>
      <c r="M39" s="335">
        <v>0.65</v>
      </c>
      <c r="N39" s="271">
        <f>K39/M39</f>
        <v>402468.89619434328</v>
      </c>
    </row>
    <row r="40" spans="1:14">
      <c r="A40" s="113"/>
      <c r="B40" s="836"/>
      <c r="C40" s="837"/>
      <c r="D40" s="837"/>
      <c r="E40" s="837"/>
      <c r="F40" s="837"/>
      <c r="G40" s="837"/>
      <c r="H40" s="838"/>
      <c r="I40" s="420"/>
      <c r="J40" s="421"/>
      <c r="K40" s="437"/>
      <c r="L40" s="334"/>
      <c r="M40" s="335"/>
      <c r="N40" s="271"/>
    </row>
    <row r="41" spans="1:14">
      <c r="A41" s="113"/>
      <c r="B41" s="836"/>
      <c r="C41" s="837"/>
      <c r="D41" s="837"/>
      <c r="E41" s="837"/>
      <c r="F41" s="837"/>
      <c r="G41" s="837"/>
      <c r="H41" s="838"/>
      <c r="I41" s="420"/>
      <c r="J41" s="421"/>
      <c r="K41" s="437"/>
      <c r="L41" s="334"/>
      <c r="M41" s="335"/>
      <c r="N41" s="271"/>
    </row>
    <row r="42" spans="1:14">
      <c r="A42" s="113"/>
      <c r="B42" s="836"/>
      <c r="C42" s="837"/>
      <c r="D42" s="837"/>
      <c r="E42" s="837"/>
      <c r="F42" s="837"/>
      <c r="G42" s="837"/>
      <c r="H42" s="838"/>
      <c r="I42" s="327"/>
      <c r="J42" s="329"/>
      <c r="K42" s="437"/>
      <c r="L42" s="422"/>
      <c r="M42" s="423"/>
      <c r="N42" s="271"/>
    </row>
    <row r="43" spans="1:14">
      <c r="B43" s="836"/>
      <c r="C43" s="837"/>
      <c r="D43" s="837"/>
      <c r="E43" s="837"/>
      <c r="F43" s="837"/>
      <c r="G43" s="837"/>
      <c r="H43" s="838"/>
      <c r="I43" s="36"/>
      <c r="J43" s="37"/>
      <c r="K43" s="437"/>
      <c r="L43" s="275"/>
      <c r="M43" s="276"/>
      <c r="N43" s="271"/>
    </row>
    <row r="44" spans="1:14">
      <c r="B44" s="319"/>
      <c r="C44" s="320"/>
      <c r="D44" s="320"/>
      <c r="E44" s="320"/>
      <c r="F44" s="322"/>
      <c r="G44" s="322"/>
      <c r="H44" s="125"/>
      <c r="I44" s="36"/>
      <c r="J44" s="37"/>
      <c r="K44" s="437"/>
      <c r="L44" s="275"/>
      <c r="M44" s="276"/>
      <c r="N44" s="272"/>
    </row>
    <row r="45" spans="1:14">
      <c r="B45" s="843" t="s">
        <v>952</v>
      </c>
      <c r="C45" s="844"/>
      <c r="D45" s="844"/>
      <c r="E45" s="38"/>
      <c r="F45" s="39"/>
      <c r="G45" s="39"/>
      <c r="H45" s="40"/>
      <c r="I45" s="36"/>
      <c r="J45" s="37"/>
      <c r="K45" s="278"/>
      <c r="L45" s="275"/>
      <c r="M45" s="400">
        <v>0.1</v>
      </c>
      <c r="N45" s="343">
        <f>N87*M45</f>
        <v>46742.82639156087</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393">
        <f>SUM(N36:N46)</f>
        <v>2972749.3365942817</v>
      </c>
    </row>
    <row r="48" spans="1:14">
      <c r="B48" s="279"/>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4" t="s">
        <v>944</v>
      </c>
      <c r="C51" s="815"/>
      <c r="D51" s="815"/>
      <c r="E51" s="815"/>
      <c r="F51" s="815"/>
      <c r="G51" s="815"/>
      <c r="H51" s="815"/>
      <c r="I51" s="816"/>
      <c r="J51" s="314" t="s">
        <v>945</v>
      </c>
      <c r="K51" s="85" t="s">
        <v>946</v>
      </c>
      <c r="L51" s="817" t="s">
        <v>955</v>
      </c>
      <c r="M51" s="816"/>
      <c r="N51" s="86" t="s">
        <v>951</v>
      </c>
    </row>
    <row r="52" spans="1:14">
      <c r="A52" s="161" t="s">
        <v>745</v>
      </c>
      <c r="B52" s="43" t="str">
        <f>VLOOKUP(A52,MATERIALES!A5:D373,3,FALSE)</f>
        <v>Acero PDR-60</v>
      </c>
      <c r="C52" s="280"/>
      <c r="D52" s="280"/>
      <c r="E52" s="280"/>
      <c r="F52" s="280"/>
      <c r="G52" s="280"/>
      <c r="H52" s="280"/>
      <c r="I52" s="280"/>
      <c r="J52" s="310" t="str">
        <f>VLOOKUP(A52,MATERIALES!A6:D644,2,FALSE)</f>
        <v>kg</v>
      </c>
      <c r="K52" s="281">
        <v>178.12830345854127</v>
      </c>
      <c r="L52" s="266"/>
      <c r="M52" s="401">
        <f>VLOOKUP(A52,MATERIALES!A5:D396,4,FALSE)</f>
        <v>3210.2589245364511</v>
      </c>
      <c r="N52" s="271">
        <f>K52*M52</f>
        <v>571837.97589031933</v>
      </c>
    </row>
    <row r="53" spans="1:14">
      <c r="A53" s="161" t="s">
        <v>829</v>
      </c>
      <c r="B53" s="43" t="str">
        <f>VLOOKUP(A53,MATERIALES!A6:D373,3,FALSE)</f>
        <v>Concreto Resistencia  28 (Mpa)</v>
      </c>
      <c r="C53" s="424"/>
      <c r="D53" s="424"/>
      <c r="E53" s="424"/>
      <c r="F53" s="424"/>
      <c r="G53" s="424"/>
      <c r="H53" s="424"/>
      <c r="I53" s="424"/>
      <c r="J53" s="311" t="str">
        <f>VLOOKUP(A53,MATERIALES!A7:D645,2,FALSE)</f>
        <v>m3</v>
      </c>
      <c r="K53" s="396">
        <v>1.1875220230569419</v>
      </c>
      <c r="L53" s="420"/>
      <c r="M53" s="401">
        <f>VLOOKUP(A53,MATERIALES!A6:D397,4,FALSE)</f>
        <v>984007.35766686557</v>
      </c>
      <c r="N53" s="271">
        <f t="shared" ref="N53:N59" si="0">K53*M53</f>
        <v>1168530.4080794719</v>
      </c>
    </row>
    <row r="54" spans="1:14">
      <c r="A54" s="161" t="s">
        <v>376</v>
      </c>
      <c r="B54" s="43" t="str">
        <f>VLOOKUP(A54,MATERIALES!A6:D373,3,FALSE)</f>
        <v>Anfo</v>
      </c>
      <c r="C54" s="424"/>
      <c r="D54" s="424"/>
      <c r="E54" s="424"/>
      <c r="F54" s="424"/>
      <c r="G54" s="424"/>
      <c r="H54" s="424"/>
      <c r="I54" s="424"/>
      <c r="J54" s="311" t="s">
        <v>377</v>
      </c>
      <c r="K54" s="396">
        <v>0.3</v>
      </c>
      <c r="L54" s="420"/>
      <c r="M54" s="401">
        <f>VLOOKUP(A54,MATERIALES!A6:D398,4,FALSE)</f>
        <v>14099.199671057244</v>
      </c>
      <c r="N54" s="271">
        <f t="shared" si="0"/>
        <v>4229.759901317173</v>
      </c>
    </row>
    <row r="55" spans="1:14">
      <c r="A55" s="161" t="s">
        <v>424</v>
      </c>
      <c r="B55" s="43" t="str">
        <f>VLOOKUP(A55,MATERIALES!A6:D373,3,FALSE)</f>
        <v>Cordón detonante</v>
      </c>
      <c r="C55" s="424"/>
      <c r="D55" s="424"/>
      <c r="E55" s="424"/>
      <c r="F55" s="424"/>
      <c r="G55" s="424"/>
      <c r="H55" s="424"/>
      <c r="I55" s="424"/>
      <c r="J55" s="311" t="str">
        <f>VLOOKUP(A55,MATERIALES!A9:D647,2,FALSE)</f>
        <v>m</v>
      </c>
      <c r="K55" s="396">
        <v>3</v>
      </c>
      <c r="L55" s="420"/>
      <c r="M55" s="401">
        <f>VLOOKUP(A55,MATERIALES!A6:D399,4,FALSE)</f>
        <v>3294.2055306208508</v>
      </c>
      <c r="N55" s="271">
        <f t="shared" si="0"/>
        <v>9882.616591862552</v>
      </c>
    </row>
    <row r="56" spans="1:14">
      <c r="A56" s="161" t="s">
        <v>453</v>
      </c>
      <c r="B56" s="43" t="str">
        <f>VLOOKUP(A56,MATERIALES!A7:D373,3,FALSE)</f>
        <v>Explosivos  75% (INDUGEL)</v>
      </c>
      <c r="C56" s="424"/>
      <c r="D56" s="424"/>
      <c r="E56" s="424"/>
      <c r="F56" s="424"/>
      <c r="G56" s="424"/>
      <c r="H56" s="424"/>
      <c r="I56" s="424"/>
      <c r="J56" s="311" t="str">
        <f>VLOOKUP(A56,MATERIALES!A10:D648,2,FALSE)</f>
        <v>lb</v>
      </c>
      <c r="K56" s="396">
        <v>0.25</v>
      </c>
      <c r="L56" s="420"/>
      <c r="M56" s="401">
        <f>VLOOKUP(A56,MATERIALES!A7:D400,4,FALSE)</f>
        <v>8308.4569490158756</v>
      </c>
      <c r="N56" s="271">
        <f t="shared" si="0"/>
        <v>2077.1142372539689</v>
      </c>
    </row>
    <row r="57" spans="1:14">
      <c r="A57" s="161" t="s">
        <v>458</v>
      </c>
      <c r="B57" s="43" t="str">
        <f>VLOOKUP(A57,MATERIALES!A8:D373,3,FALSE)</f>
        <v>Fulminantes</v>
      </c>
      <c r="C57" s="424"/>
      <c r="D57" s="424"/>
      <c r="E57" s="424"/>
      <c r="F57" s="424"/>
      <c r="G57" s="424"/>
      <c r="H57" s="424"/>
      <c r="I57" s="424"/>
      <c r="J57" s="311" t="str">
        <f>VLOOKUP(A57,MATERIALES!A11:D649,2,FALSE)</f>
        <v>u</v>
      </c>
      <c r="K57" s="396">
        <v>1</v>
      </c>
      <c r="L57" s="420"/>
      <c r="M57" s="401">
        <f>VLOOKUP(A57,MATERIALES!A8:D401,4,FALSE)</f>
        <v>1384.742824835979</v>
      </c>
      <c r="N57" s="271">
        <f t="shared" si="0"/>
        <v>1384.742824835979</v>
      </c>
    </row>
    <row r="58" spans="1:14">
      <c r="A58" s="161" t="s">
        <v>552</v>
      </c>
      <c r="B58" s="43" t="str">
        <f>VLOOKUP(A58,MATERIALES!A9:D373,3,FALSE)</f>
        <v>Mecha Lenta</v>
      </c>
      <c r="C58" s="424"/>
      <c r="D58" s="424"/>
      <c r="E58" s="424"/>
      <c r="F58" s="424"/>
      <c r="G58" s="424"/>
      <c r="H58" s="424"/>
      <c r="I58" s="424"/>
      <c r="J58" s="311" t="str">
        <f>VLOOKUP(A58,MATERIALES!A11:D650,2,FALSE)</f>
        <v>m</v>
      </c>
      <c r="K58" s="396">
        <v>1</v>
      </c>
      <c r="L58" s="420"/>
      <c r="M58" s="401">
        <f>VLOOKUP(A58,MATERIALES!A9:D402,4,FALSE)</f>
        <v>1384.742824835979</v>
      </c>
      <c r="N58" s="271">
        <f t="shared" si="0"/>
        <v>1384.742824835979</v>
      </c>
    </row>
    <row r="59" spans="1:14">
      <c r="A59" s="161" t="s">
        <v>845</v>
      </c>
      <c r="B59" s="43" t="str">
        <f>VLOOKUP(A59,MATERIALES!A10:D373,3,FALSE)</f>
        <v>Escolta y transporte (una tarifa por cada m3 escoltado y transportado)</v>
      </c>
      <c r="C59" s="424"/>
      <c r="D59" s="424"/>
      <c r="E59" s="424"/>
      <c r="F59" s="424"/>
      <c r="G59" s="424"/>
      <c r="H59" s="424"/>
      <c r="I59" s="424"/>
      <c r="J59" s="311" t="str">
        <f>VLOOKUP(A59,MATERIALES!A12:D651,2,FALSE)</f>
        <v>kg</v>
      </c>
      <c r="K59" s="396">
        <v>0.45800000000000002</v>
      </c>
      <c r="L59" s="420"/>
      <c r="M59" s="401">
        <f>VLOOKUP(A59,MATERIALES!A10:D403,4,FALSE)</f>
        <v>8949.2141736331996</v>
      </c>
      <c r="N59" s="271">
        <f t="shared" si="0"/>
        <v>4098.7400915240059</v>
      </c>
    </row>
    <row r="60" spans="1:14">
      <c r="A60" s="161"/>
      <c r="B60" s="43"/>
      <c r="C60" s="424"/>
      <c r="D60" s="424"/>
      <c r="E60" s="424"/>
      <c r="F60" s="424"/>
      <c r="G60" s="424"/>
      <c r="H60" s="424"/>
      <c r="I60" s="424"/>
      <c r="J60" s="310"/>
      <c r="K60" s="396"/>
      <c r="L60" s="420"/>
      <c r="M60" s="401"/>
      <c r="N60" s="271"/>
    </row>
    <row r="61" spans="1:14">
      <c r="A61" s="161"/>
      <c r="B61" s="43"/>
      <c r="C61" s="424"/>
      <c r="D61" s="424"/>
      <c r="E61" s="424"/>
      <c r="F61" s="424"/>
      <c r="G61" s="424"/>
      <c r="H61" s="424"/>
      <c r="I61" s="424"/>
      <c r="J61" s="310"/>
      <c r="K61" s="396"/>
      <c r="L61" s="420"/>
      <c r="M61" s="401"/>
      <c r="N61" s="271"/>
    </row>
    <row r="62" spans="1:14" ht="15.75" thickBot="1">
      <c r="B62" s="43"/>
      <c r="C62" s="309"/>
      <c r="D62" s="309"/>
      <c r="E62" s="309"/>
      <c r="F62" s="309"/>
      <c r="G62" s="309"/>
      <c r="H62" s="309"/>
      <c r="I62" s="309"/>
      <c r="J62" s="434"/>
      <c r="K62" s="126"/>
      <c r="L62" s="324"/>
      <c r="M62" s="401"/>
      <c r="N62" s="271"/>
    </row>
    <row r="63" spans="1:14" ht="15.75" thickBot="1">
      <c r="B63" s="823" t="s">
        <v>953</v>
      </c>
      <c r="C63" s="824"/>
      <c r="D63" s="824"/>
      <c r="E63" s="824"/>
      <c r="F63" s="824"/>
      <c r="G63" s="824"/>
      <c r="H63" s="824"/>
      <c r="I63" s="824"/>
      <c r="J63" s="824"/>
      <c r="K63" s="824"/>
      <c r="L63" s="824"/>
      <c r="M63" s="825"/>
      <c r="N63" s="393">
        <f>SUM(N52:N62)</f>
        <v>1763426.1004414209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26" t="s">
        <v>961</v>
      </c>
      <c r="M67" s="799"/>
      <c r="N67" s="76" t="s">
        <v>951</v>
      </c>
    </row>
    <row r="68" spans="1:15">
      <c r="A68" t="s">
        <v>1256</v>
      </c>
      <c r="B68" s="46" t="str">
        <f>VLOOKUP(A68,TRANSPORTE!A5:D117,3,FALSE)</f>
        <v>Transporte de material de excavación</v>
      </c>
      <c r="C68" s="316"/>
      <c r="D68" s="316"/>
      <c r="E68" s="316"/>
      <c r="F68" s="316"/>
      <c r="G68" s="316"/>
      <c r="H68" s="310" t="s">
        <v>1468</v>
      </c>
      <c r="I68" s="278">
        <v>1.3</v>
      </c>
      <c r="J68" s="285">
        <v>1</v>
      </c>
      <c r="K68" s="278">
        <f>I68*J68</f>
        <v>1.3</v>
      </c>
      <c r="L68" s="827">
        <f>VLOOKUP(A68,TRANSPORTE!A5:D117,4,FALSE)</f>
        <v>1802.8023797317558</v>
      </c>
      <c r="M68" s="828"/>
      <c r="N68" s="286">
        <f>K68*L68</f>
        <v>2343.6430936512825</v>
      </c>
    </row>
    <row r="69" spans="1:15">
      <c r="A69" t="s">
        <v>1408</v>
      </c>
      <c r="B69" s="46" t="str">
        <f>VLOOKUP(A69,TRANSPORTE!A6:D117,3,FALSE)</f>
        <v>Equipo de Transporte (Camiones Grúas</v>
      </c>
      <c r="C69" s="47"/>
      <c r="D69" s="47"/>
      <c r="E69" s="47"/>
      <c r="F69" s="47"/>
      <c r="G69" s="47"/>
      <c r="H69" s="310" t="s">
        <v>1468</v>
      </c>
      <c r="I69" s="278">
        <v>0.05</v>
      </c>
      <c r="J69" s="285">
        <v>1</v>
      </c>
      <c r="K69" s="278">
        <f>I69*J69</f>
        <v>0.05</v>
      </c>
      <c r="L69" s="827">
        <f>VLOOKUP(A69,TRANSPORTE!A6:D117,4,FALSE)</f>
        <v>38.397291118975353</v>
      </c>
      <c r="M69" s="828"/>
      <c r="N69" s="286">
        <f>K69*L69</f>
        <v>1.9198645559487677</v>
      </c>
    </row>
    <row r="70" spans="1:15">
      <c r="B70" s="46"/>
      <c r="C70" s="47"/>
      <c r="D70" s="47"/>
      <c r="E70" s="47"/>
      <c r="F70" s="47"/>
      <c r="G70" s="47"/>
      <c r="H70" s="310"/>
      <c r="I70" s="278"/>
      <c r="J70" s="285"/>
      <c r="K70" s="278"/>
      <c r="L70" s="827"/>
      <c r="M70" s="828"/>
      <c r="N70" s="286"/>
    </row>
    <row r="71" spans="1:15">
      <c r="B71" s="46"/>
      <c r="C71" s="47"/>
      <c r="D71" s="47"/>
      <c r="E71" s="47"/>
      <c r="F71" s="47"/>
      <c r="G71" s="47"/>
      <c r="H71" s="310"/>
      <c r="I71" s="278"/>
      <c r="J71" s="285"/>
      <c r="K71" s="278"/>
      <c r="L71" s="827"/>
      <c r="M71" s="828"/>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2345.5629582072311</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975"/>
      <c r="N78" s="98" t="s">
        <v>951</v>
      </c>
    </row>
    <row r="79" spans="1:15">
      <c r="A79" s="214"/>
      <c r="B79" s="206" t="s">
        <v>2043</v>
      </c>
      <c r="C79" s="207"/>
      <c r="D79" s="207"/>
      <c r="E79" s="207"/>
      <c r="F79" s="207"/>
      <c r="G79" s="207"/>
      <c r="H79" s="207"/>
      <c r="I79" s="208"/>
      <c r="J79" s="209"/>
      <c r="K79" s="210"/>
      <c r="L79" s="211"/>
      <c r="M79" s="212"/>
      <c r="N79" s="213"/>
    </row>
    <row r="80" spans="1:15">
      <c r="A80" s="162" t="s">
        <v>15</v>
      </c>
      <c r="B80" s="49" t="str">
        <f>VLOOKUP(A80,'MANO DE OBRA'!A8:D68,3,FALSE)</f>
        <v>Obrero (6)</v>
      </c>
      <c r="C80" s="47"/>
      <c r="D80" s="47"/>
      <c r="E80" s="47"/>
      <c r="F80" s="47"/>
      <c r="G80" s="47"/>
      <c r="H80" s="47"/>
      <c r="I80" s="291">
        <f>K80/J80*100</f>
        <v>175560</v>
      </c>
      <c r="J80" s="292">
        <v>185</v>
      </c>
      <c r="K80" s="293">
        <f>VLOOKUP(A80,'MANO DE OBRA'!A8:D99,4,FALSE)</f>
        <v>324786</v>
      </c>
      <c r="L80" s="50"/>
      <c r="M80" s="433">
        <v>1</v>
      </c>
      <c r="N80" s="394">
        <f>K80/M80</f>
        <v>324786</v>
      </c>
      <c r="O80" s="106"/>
    </row>
    <row r="81" spans="1:14">
      <c r="A81" s="162" t="s">
        <v>30</v>
      </c>
      <c r="B81" s="49" t="str">
        <f>VLOOKUP(A81,'MANO DE OBRA'!A8:D69,3,FALSE)</f>
        <v>Oficial</v>
      </c>
      <c r="C81" s="47"/>
      <c r="D81" s="47"/>
      <c r="E81" s="47"/>
      <c r="F81" s="47"/>
      <c r="G81" s="47"/>
      <c r="H81" s="47"/>
      <c r="I81" s="291">
        <f>K81/J81*100</f>
        <v>57668.23979157189</v>
      </c>
      <c r="J81" s="292">
        <v>185</v>
      </c>
      <c r="K81" s="293">
        <f>VLOOKUP(A81,'MANO DE OBRA'!A8:D100,4,FALSE)</f>
        <v>106686.24361440798</v>
      </c>
      <c r="L81" s="50"/>
      <c r="M81" s="430">
        <v>1</v>
      </c>
      <c r="N81" s="394">
        <f>K81/M81</f>
        <v>106686.24361440798</v>
      </c>
    </row>
    <row r="82" spans="1:14">
      <c r="A82" s="162"/>
      <c r="B82" s="165" t="s">
        <v>1651</v>
      </c>
      <c r="C82" s="47"/>
      <c r="D82" s="47"/>
      <c r="E82" s="47"/>
      <c r="F82" s="47"/>
      <c r="G82" s="47"/>
      <c r="H82" s="47"/>
      <c r="I82" s="291"/>
      <c r="J82" s="292"/>
      <c r="K82" s="293"/>
      <c r="L82" s="50"/>
      <c r="M82" s="431"/>
      <c r="N82" s="394"/>
    </row>
    <row r="83" spans="1:14">
      <c r="A83" t="s">
        <v>15</v>
      </c>
      <c r="B83" s="49" t="str">
        <f>VLOOKUP(A83,'MANO DE OBRA'!A9:D70,3,FALSE)</f>
        <v>Obrero (6)</v>
      </c>
      <c r="C83" s="47"/>
      <c r="D83" s="47"/>
      <c r="E83" s="47"/>
      <c r="F83" s="47"/>
      <c r="G83" s="47"/>
      <c r="H83" s="47"/>
      <c r="I83" s="291">
        <f>K83/J83*100</f>
        <v>175560</v>
      </c>
      <c r="J83" s="292">
        <v>185</v>
      </c>
      <c r="K83" s="293">
        <f>VLOOKUP(A83,'MANO DE OBRA'!A9:D101,4,FALSE)</f>
        <v>324786</v>
      </c>
      <c r="L83" s="50"/>
      <c r="M83" s="299">
        <v>12</v>
      </c>
      <c r="N83" s="394">
        <f>K83/M83</f>
        <v>27065.5</v>
      </c>
    </row>
    <row r="84" spans="1:14">
      <c r="A84" t="s">
        <v>30</v>
      </c>
      <c r="B84" s="49" t="str">
        <f>VLOOKUP(A84,'MANO DE OBRA'!A10:D71,3,FALSE)</f>
        <v>Oficial</v>
      </c>
      <c r="C84" s="47"/>
      <c r="D84" s="47"/>
      <c r="E84" s="47"/>
      <c r="F84" s="47"/>
      <c r="G84" s="47"/>
      <c r="H84" s="47"/>
      <c r="I84" s="291">
        <f>K84/J84*100</f>
        <v>57668.23979157189</v>
      </c>
      <c r="J84" s="292">
        <v>185</v>
      </c>
      <c r="K84" s="293">
        <f>VLOOKUP(A84,'MANO DE OBRA'!A10:D102,4,FALSE)</f>
        <v>106686.24361440798</v>
      </c>
      <c r="L84" s="317"/>
      <c r="M84" s="299">
        <v>12</v>
      </c>
      <c r="N84" s="394">
        <f>K84/M84</f>
        <v>8890.5203012006659</v>
      </c>
    </row>
    <row r="85" spans="1:14">
      <c r="B85" s="49"/>
      <c r="C85" s="47"/>
      <c r="D85" s="47"/>
      <c r="E85" s="47"/>
      <c r="F85" s="47"/>
      <c r="G85" s="47"/>
      <c r="H85" s="47"/>
      <c r="I85" s="278"/>
      <c r="J85" s="296"/>
      <c r="K85" s="297"/>
      <c r="L85" s="317"/>
      <c r="M85" s="299"/>
      <c r="N85" s="295"/>
    </row>
    <row r="86" spans="1:14" ht="15.75" thickBot="1">
      <c r="B86" s="810"/>
      <c r="C86" s="811"/>
      <c r="D86" s="811"/>
      <c r="E86" s="811"/>
      <c r="F86" s="811"/>
      <c r="G86" s="811"/>
      <c r="H86" s="811"/>
      <c r="I86" s="126"/>
      <c r="J86" s="126"/>
      <c r="K86" s="126"/>
      <c r="L86" s="911"/>
      <c r="M86" s="911"/>
      <c r="N86" s="45"/>
    </row>
    <row r="87" spans="1:14" ht="15.75" thickBot="1">
      <c r="B87" s="829" t="s">
        <v>953</v>
      </c>
      <c r="C87" s="830"/>
      <c r="D87" s="830"/>
      <c r="E87" s="830"/>
      <c r="F87" s="830"/>
      <c r="G87" s="830"/>
      <c r="H87" s="830"/>
      <c r="I87" s="830"/>
      <c r="J87" s="830"/>
      <c r="K87" s="830"/>
      <c r="L87" s="830"/>
      <c r="M87" s="831"/>
      <c r="N87" s="300">
        <f>SUM(N80:N86)</f>
        <v>467428.26391560864</v>
      </c>
    </row>
    <row r="88" spans="1:14" ht="15.75" thickBot="1">
      <c r="B88" s="33"/>
      <c r="C88" s="34"/>
      <c r="D88" s="34"/>
      <c r="E88" s="34"/>
      <c r="F88" s="34"/>
      <c r="G88" s="34"/>
      <c r="H88" s="34"/>
      <c r="I88" s="34"/>
      <c r="J88" s="34"/>
      <c r="K88" s="34"/>
      <c r="L88" s="34"/>
      <c r="M88" s="34"/>
      <c r="N88" s="35"/>
    </row>
    <row r="89" spans="1:14" ht="15.75" thickBot="1">
      <c r="B89" s="823" t="s">
        <v>967</v>
      </c>
      <c r="C89" s="824"/>
      <c r="D89" s="824"/>
      <c r="E89" s="824"/>
      <c r="F89" s="824"/>
      <c r="G89" s="824"/>
      <c r="H89" s="824"/>
      <c r="I89" s="824"/>
      <c r="J89" s="824"/>
      <c r="K89" s="824"/>
      <c r="L89" s="824"/>
      <c r="M89" s="825"/>
      <c r="N89" s="99">
        <f>N47+N63+N74+N87</f>
        <v>5205949.2639095178</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4" t="s">
        <v>969</v>
      </c>
      <c r="C93" s="815"/>
      <c r="D93" s="815"/>
      <c r="E93" s="815"/>
      <c r="F93" s="815"/>
      <c r="G93" s="815"/>
      <c r="H93" s="815"/>
      <c r="I93" s="313"/>
      <c r="J93" s="333"/>
      <c r="K93" s="301" t="s">
        <v>970</v>
      </c>
      <c r="L93" s="853" t="s">
        <v>971</v>
      </c>
      <c r="M93" s="854"/>
      <c r="N93" s="302"/>
    </row>
    <row r="94" spans="1:14">
      <c r="B94" s="855" t="s">
        <v>972</v>
      </c>
      <c r="C94" s="856"/>
      <c r="D94" s="856"/>
      <c r="E94" s="856"/>
      <c r="F94" s="856"/>
      <c r="G94" s="856"/>
      <c r="H94" s="856"/>
      <c r="I94" s="87"/>
      <c r="J94" s="88"/>
      <c r="K94" s="303">
        <v>0.2</v>
      </c>
      <c r="L94" s="857">
        <f>N89*K94</f>
        <v>1041189.8527819036</v>
      </c>
      <c r="M94" s="858"/>
      <c r="N94" s="51"/>
    </row>
    <row r="95" spans="1:14">
      <c r="B95" s="89" t="s">
        <v>973</v>
      </c>
      <c r="C95" s="90"/>
      <c r="D95" s="90"/>
      <c r="E95" s="90"/>
      <c r="F95" s="90"/>
      <c r="G95" s="90"/>
      <c r="H95" s="90"/>
      <c r="I95" s="87"/>
      <c r="J95" s="88"/>
      <c r="K95" s="303">
        <v>0.05</v>
      </c>
      <c r="L95" s="857">
        <f>N89*K95</f>
        <v>260297.4631954759</v>
      </c>
      <c r="M95" s="858"/>
      <c r="N95" s="51"/>
    </row>
    <row r="96" spans="1:14" ht="15.75" thickBot="1">
      <c r="B96" s="91" t="s">
        <v>974</v>
      </c>
      <c r="C96" s="92"/>
      <c r="D96" s="92"/>
      <c r="E96" s="92"/>
      <c r="F96" s="92"/>
      <c r="G96" s="92"/>
      <c r="H96" s="92"/>
      <c r="I96" s="93"/>
      <c r="J96" s="94"/>
      <c r="K96" s="304">
        <v>0.05</v>
      </c>
      <c r="L96" s="859">
        <f>N89*K96</f>
        <v>260297.4631954759</v>
      </c>
      <c r="M96" s="860"/>
      <c r="N96" s="51"/>
    </row>
    <row r="97" spans="1:14" ht="15.75" thickBot="1">
      <c r="B97" s="823" t="s">
        <v>953</v>
      </c>
      <c r="C97" s="824"/>
      <c r="D97" s="824"/>
      <c r="E97" s="824"/>
      <c r="F97" s="824"/>
      <c r="G97" s="824"/>
      <c r="H97" s="824"/>
      <c r="I97" s="824"/>
      <c r="J97" s="824"/>
      <c r="K97" s="824"/>
      <c r="L97" s="824"/>
      <c r="M97" s="825"/>
      <c r="N97" s="52">
        <f>L94+L95+L96</f>
        <v>1561784.7791728554</v>
      </c>
    </row>
    <row r="98" spans="1:14" ht="15.75" thickBot="1">
      <c r="B98" s="33"/>
      <c r="C98" s="34"/>
      <c r="D98" s="34"/>
      <c r="E98" s="34"/>
      <c r="F98" s="34"/>
      <c r="G98" s="34"/>
      <c r="H98" s="34"/>
      <c r="I98" s="34"/>
      <c r="J98" s="34"/>
      <c r="K98" s="34"/>
      <c r="L98" s="34"/>
      <c r="M98" s="34"/>
      <c r="N98" s="35"/>
    </row>
    <row r="99" spans="1:14" ht="15.75" thickBot="1">
      <c r="A99" t="s">
        <v>2016</v>
      </c>
      <c r="B99" s="823" t="s">
        <v>975</v>
      </c>
      <c r="C99" s="824"/>
      <c r="D99" s="824"/>
      <c r="E99" s="824"/>
      <c r="F99" s="824"/>
      <c r="G99" s="824"/>
      <c r="H99" s="824"/>
      <c r="I99" s="824"/>
      <c r="J99" s="824"/>
      <c r="K99" s="824"/>
      <c r="L99" s="824"/>
      <c r="M99" s="825"/>
      <c r="N99" s="187">
        <f>N89+N97</f>
        <v>6767734.0430823732</v>
      </c>
    </row>
    <row r="100" spans="1:14">
      <c r="B100" s="238"/>
      <c r="C100" s="239"/>
      <c r="D100" s="239"/>
      <c r="E100" s="239"/>
      <c r="F100" s="239"/>
      <c r="G100" s="239"/>
      <c r="H100" s="239"/>
      <c r="I100" s="239"/>
      <c r="J100" s="239"/>
      <c r="K100" s="239"/>
      <c r="L100" s="239"/>
      <c r="M100" s="239"/>
      <c r="N100" s="240"/>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242"/>
      <c r="F103" s="242"/>
      <c r="G103" s="242"/>
      <c r="H103" s="242"/>
      <c r="I103" s="242"/>
      <c r="J103" s="242"/>
      <c r="K103" s="242"/>
      <c r="L103" s="242"/>
      <c r="M103" s="242"/>
      <c r="N103" s="243"/>
    </row>
    <row r="104" spans="1:14">
      <c r="B104" s="241"/>
      <c r="C104" s="242"/>
      <c r="D104" s="242"/>
      <c r="E104" s="416" t="s">
        <v>976</v>
      </c>
      <c r="F104" s="416"/>
      <c r="G104" s="416"/>
      <c r="H104" s="416"/>
      <c r="I104" s="416"/>
      <c r="J104" s="416"/>
      <c r="K104" s="242"/>
      <c r="L104" s="242"/>
      <c r="M104" s="242"/>
      <c r="N104" s="243"/>
    </row>
    <row r="105" spans="1:14">
      <c r="B105" s="241"/>
      <c r="C105" s="242"/>
      <c r="D105" s="242"/>
      <c r="E105" s="242" t="s">
        <v>977</v>
      </c>
      <c r="F105" s="242"/>
      <c r="G105" s="242"/>
      <c r="H105" s="242"/>
      <c r="I105" s="242"/>
      <c r="J105" s="242"/>
      <c r="K105" s="242"/>
      <c r="L105" s="242"/>
      <c r="M105" s="242"/>
      <c r="N105" s="243"/>
    </row>
    <row r="106" spans="1:14">
      <c r="B106" s="241"/>
      <c r="C106" s="242"/>
      <c r="D106" s="242"/>
      <c r="E106" s="242" t="s">
        <v>978</v>
      </c>
      <c r="F106" s="242"/>
      <c r="G106" s="242"/>
      <c r="H106" s="242"/>
      <c r="I106" s="242"/>
      <c r="J106" s="242"/>
      <c r="K106" s="242"/>
      <c r="L106" s="242"/>
      <c r="M106" s="242"/>
      <c r="N106" s="243"/>
    </row>
    <row r="107" spans="1:14">
      <c r="B107" s="241"/>
      <c r="C107" s="242"/>
      <c r="D107" s="242"/>
      <c r="E107" s="242" t="s">
        <v>979</v>
      </c>
      <c r="F107" s="242"/>
      <c r="G107" s="242"/>
      <c r="H107" s="242"/>
      <c r="I107" s="242"/>
      <c r="J107" s="242"/>
      <c r="K107" s="242"/>
      <c r="L107" s="242"/>
      <c r="M107" s="242"/>
      <c r="N107" s="243"/>
    </row>
    <row r="108" spans="1:14" ht="15.75" thickBot="1">
      <c r="B108" s="241"/>
      <c r="C108" s="242"/>
      <c r="D108" s="242"/>
      <c r="E108" s="242"/>
      <c r="F108" s="242" t="s">
        <v>980</v>
      </c>
      <c r="G108" s="242"/>
      <c r="H108" s="242"/>
      <c r="I108" s="242"/>
      <c r="J108" s="242"/>
      <c r="K108" s="242"/>
      <c r="L108" s="242"/>
      <c r="M108" s="242"/>
      <c r="N108" s="243"/>
    </row>
    <row r="109" spans="1:14">
      <c r="B109" s="226" t="s">
        <v>2216</v>
      </c>
      <c r="C109" s="227"/>
      <c r="D109" s="227"/>
      <c r="E109" s="227"/>
      <c r="F109" s="227"/>
      <c r="G109" s="227"/>
      <c r="H109" s="227"/>
      <c r="I109" s="227"/>
      <c r="J109" s="227"/>
      <c r="K109" s="227"/>
      <c r="L109" s="227"/>
      <c r="M109" s="227"/>
      <c r="N109" s="228"/>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c r="B112" s="244"/>
      <c r="C112" s="245"/>
      <c r="D112" s="245"/>
      <c r="E112" s="245"/>
      <c r="F112" s="245"/>
      <c r="G112" s="245"/>
      <c r="H112" s="245"/>
      <c r="I112" s="245"/>
      <c r="J112" s="245"/>
      <c r="K112" s="245"/>
      <c r="L112" s="245"/>
      <c r="M112" s="245"/>
      <c r="N112" s="246"/>
    </row>
    <row r="113" spans="2:14" ht="15.75" thickBot="1">
      <c r="B113" s="247"/>
      <c r="C113" s="248"/>
      <c r="D113" s="248"/>
      <c r="E113" s="248"/>
      <c r="F113" s="248"/>
      <c r="G113" s="248"/>
      <c r="H113" s="248"/>
      <c r="I113" s="248"/>
      <c r="J113" s="248"/>
      <c r="K113" s="248"/>
      <c r="L113" s="248"/>
      <c r="M113" s="248"/>
      <c r="N113" s="249"/>
    </row>
    <row r="114" spans="2:14">
      <c r="B114" s="250"/>
      <c r="C114" s="251"/>
      <c r="D114" s="251"/>
      <c r="E114" s="251"/>
      <c r="F114" s="251"/>
      <c r="G114" s="251"/>
      <c r="H114" s="251"/>
      <c r="I114" s="251"/>
      <c r="J114" s="251"/>
      <c r="K114" s="251"/>
      <c r="L114" s="251"/>
      <c r="M114" s="251"/>
      <c r="N114" s="252"/>
    </row>
    <row r="115" spans="2:14">
      <c r="B115" s="253" t="s">
        <v>2217</v>
      </c>
      <c r="C115" s="254"/>
      <c r="D115" s="254"/>
      <c r="E115" s="254"/>
      <c r="F115" s="254"/>
      <c r="G115" s="254"/>
      <c r="H115" s="254"/>
      <c r="I115" s="254"/>
      <c r="J115" s="254"/>
      <c r="K115" s="254"/>
      <c r="L115" s="254"/>
      <c r="M115" s="254"/>
      <c r="N115" s="255"/>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338"/>
      <c r="C122" s="339"/>
      <c r="D122" s="339"/>
      <c r="E122" s="339"/>
      <c r="F122" s="339"/>
      <c r="G122" s="339"/>
      <c r="H122" s="339"/>
      <c r="I122" s="339"/>
      <c r="J122" s="339"/>
      <c r="K122" s="339"/>
      <c r="L122" s="339"/>
      <c r="M122" s="339"/>
      <c r="N122" s="340"/>
    </row>
    <row r="123" spans="2:14">
      <c r="B123" s="253"/>
      <c r="C123" s="254"/>
      <c r="D123" s="254"/>
      <c r="E123" s="254"/>
      <c r="F123" s="254"/>
      <c r="G123" s="254"/>
      <c r="H123" s="254"/>
      <c r="I123" s="254"/>
      <c r="J123" s="254"/>
      <c r="K123" s="254"/>
      <c r="L123" s="254"/>
      <c r="M123" s="254"/>
      <c r="N123" s="255"/>
    </row>
    <row r="124" spans="2:14">
      <c r="B124" s="241"/>
      <c r="C124" s="242"/>
      <c r="D124" s="242"/>
      <c r="E124" s="242" t="s">
        <v>976</v>
      </c>
      <c r="F124" s="416"/>
      <c r="G124" s="416"/>
      <c r="H124" s="242"/>
      <c r="I124" s="242"/>
      <c r="J124" s="242"/>
      <c r="K124" s="242"/>
      <c r="L124" s="242"/>
      <c r="M124" s="242"/>
      <c r="N124" s="243"/>
    </row>
    <row r="125" spans="2:14">
      <c r="B125" s="241"/>
      <c r="C125" s="242"/>
      <c r="D125" s="242"/>
      <c r="E125" s="417" t="s">
        <v>977</v>
      </c>
      <c r="F125" s="242"/>
      <c r="G125" s="242"/>
      <c r="H125" s="417"/>
      <c r="I125" s="417"/>
      <c r="J125" s="417"/>
      <c r="K125" s="242"/>
      <c r="L125" s="242"/>
      <c r="M125" s="242"/>
      <c r="N125" s="243"/>
    </row>
    <row r="126" spans="2:14">
      <c r="B126" s="241"/>
      <c r="C126" s="242"/>
      <c r="D126" s="242"/>
      <c r="E126" s="256" t="s">
        <v>981</v>
      </c>
      <c r="F126" s="242"/>
      <c r="G126" s="242"/>
      <c r="H126" s="256"/>
      <c r="I126" s="256"/>
      <c r="J126" s="256"/>
      <c r="K126" s="242"/>
      <c r="L126" s="242"/>
      <c r="M126" s="242"/>
      <c r="N126" s="243"/>
    </row>
    <row r="127" spans="2:14">
      <c r="B127" s="257"/>
      <c r="C127" s="254"/>
      <c r="D127" s="254"/>
      <c r="E127" s="242" t="s">
        <v>979</v>
      </c>
      <c r="F127" s="242"/>
      <c r="G127" s="242"/>
      <c r="H127" s="242"/>
      <c r="I127" s="242"/>
      <c r="J127" s="242"/>
      <c r="K127" s="254"/>
      <c r="L127" s="254"/>
      <c r="M127" s="254"/>
      <c r="N127" s="255"/>
    </row>
    <row r="128" spans="2:14">
      <c r="B128" s="257"/>
      <c r="C128" s="254"/>
      <c r="D128" s="254"/>
      <c r="E128" s="254"/>
      <c r="F128" s="242"/>
      <c r="G128" s="242"/>
      <c r="H128" s="242"/>
      <c r="I128" s="242"/>
      <c r="J128" s="242"/>
      <c r="K128" s="254"/>
      <c r="L128" s="254"/>
      <c r="M128" s="254"/>
      <c r="N128" s="255"/>
    </row>
    <row r="129" spans="2:14">
      <c r="B129" s="257" t="s">
        <v>2220</v>
      </c>
      <c r="C129" s="256"/>
      <c r="D129" s="256"/>
      <c r="E129" s="242"/>
      <c r="F129" s="242"/>
      <c r="G129" s="242"/>
      <c r="H129" s="242"/>
      <c r="I129" s="242"/>
      <c r="J129" s="971"/>
      <c r="K129" s="971"/>
      <c r="L129" s="971"/>
      <c r="M129" s="971"/>
      <c r="N129" s="972"/>
    </row>
    <row r="130" spans="2:14" ht="15.75" thickBot="1">
      <c r="B130" s="418" t="s">
        <v>2221</v>
      </c>
      <c r="C130" s="419"/>
      <c r="D130" s="419"/>
      <c r="E130" s="258"/>
      <c r="F130" s="258"/>
      <c r="G130" s="258"/>
      <c r="H130" s="258"/>
      <c r="I130" s="258"/>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40.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2" hidden="1" customHeight="1" thickBo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1100</v>
      </c>
      <c r="C31" s="81" t="s">
        <v>1653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180</v>
      </c>
      <c r="B36" s="836" t="str">
        <f>VLOOKUP(A36,EQUIPOS!A6:D154,3,FALSE)</f>
        <v>Compresor 120 HP, con martillo.</v>
      </c>
      <c r="C36" s="837"/>
      <c r="D36" s="837"/>
      <c r="E36" s="837"/>
      <c r="F36" s="837"/>
      <c r="G36" s="837"/>
      <c r="H36" s="838"/>
      <c r="I36" s="266"/>
      <c r="J36" s="267"/>
      <c r="K36" s="268">
        <f>VLOOKUP(A36,EQUIPOS!A6:D163,4,FALSE)</f>
        <v>217780.76605703699</v>
      </c>
      <c r="L36" s="269"/>
      <c r="M36" s="270">
        <v>0.16</v>
      </c>
      <c r="N36" s="271">
        <f>K36/M36</f>
        <v>1361129.7878564813</v>
      </c>
    </row>
    <row r="37" spans="1:14">
      <c r="A37" s="113" t="s">
        <v>261</v>
      </c>
      <c r="B37" s="836" t="str">
        <f>VLOOKUP(A37,EQUIPOS!A7:D154,3,FALSE)</f>
        <v xml:space="preserve">Motobomba 3 PULGADAS (incluye operario)
</v>
      </c>
      <c r="C37" s="837"/>
      <c r="D37" s="837"/>
      <c r="E37" s="837"/>
      <c r="F37" s="837"/>
      <c r="G37" s="837"/>
      <c r="H37" s="838"/>
      <c r="I37" s="420"/>
      <c r="J37" s="421"/>
      <c r="K37" s="268">
        <f>VLOOKUP(A37,EQUIPOS!A7:D164,4,FALSE)</f>
        <v>12093.774432077838</v>
      </c>
      <c r="L37" s="334"/>
      <c r="M37" s="335">
        <v>0.16</v>
      </c>
      <c r="N37" s="271">
        <f>K37/M37</f>
        <v>75586.090200486491</v>
      </c>
    </row>
    <row r="38" spans="1:14">
      <c r="A38" s="113"/>
      <c r="B38" s="836"/>
      <c r="C38" s="837"/>
      <c r="D38" s="837"/>
      <c r="E38" s="837"/>
      <c r="F38" s="837"/>
      <c r="G38" s="837"/>
      <c r="H38" s="838"/>
      <c r="I38" s="420"/>
      <c r="J38" s="421"/>
      <c r="K38" s="437"/>
      <c r="L38" s="334"/>
      <c r="M38" s="335"/>
      <c r="N38" s="271"/>
    </row>
    <row r="39" spans="1:14">
      <c r="A39" s="113"/>
      <c r="B39" s="836"/>
      <c r="C39" s="837"/>
      <c r="D39" s="837"/>
      <c r="E39" s="837"/>
      <c r="F39" s="837"/>
      <c r="G39" s="837"/>
      <c r="H39" s="838"/>
      <c r="I39" s="420"/>
      <c r="J39" s="421"/>
      <c r="K39" s="437"/>
      <c r="L39" s="334"/>
      <c r="M39" s="335"/>
      <c r="N39" s="271"/>
    </row>
    <row r="40" spans="1:14">
      <c r="A40" s="113"/>
      <c r="B40" s="836"/>
      <c r="C40" s="837"/>
      <c r="D40" s="837"/>
      <c r="E40" s="837"/>
      <c r="F40" s="837"/>
      <c r="G40" s="837"/>
      <c r="H40" s="838"/>
      <c r="I40" s="327"/>
      <c r="J40" s="329"/>
      <c r="K40" s="437"/>
      <c r="L40" s="422"/>
      <c r="M40" s="423"/>
      <c r="N40" s="271"/>
    </row>
    <row r="41" spans="1:14">
      <c r="B41" s="836"/>
      <c r="C41" s="837"/>
      <c r="D41" s="837"/>
      <c r="E41" s="837"/>
      <c r="F41" s="837"/>
      <c r="G41" s="837"/>
      <c r="H41" s="838"/>
      <c r="I41" s="36"/>
      <c r="J41" s="37"/>
      <c r="K41" s="437"/>
      <c r="L41" s="275"/>
      <c r="M41" s="276"/>
      <c r="N41" s="271"/>
    </row>
    <row r="42" spans="1:14">
      <c r="B42" s="319"/>
      <c r="C42" s="320"/>
      <c r="D42" s="320"/>
      <c r="E42" s="320"/>
      <c r="F42" s="322"/>
      <c r="G42" s="322"/>
      <c r="H42" s="125"/>
      <c r="I42" s="36"/>
      <c r="J42" s="37"/>
      <c r="K42" s="437"/>
      <c r="L42" s="275"/>
      <c r="M42" s="276"/>
      <c r="N42" s="272"/>
    </row>
    <row r="43" spans="1:14">
      <c r="B43" s="843" t="s">
        <v>952</v>
      </c>
      <c r="C43" s="844"/>
      <c r="D43" s="844"/>
      <c r="E43" s="38"/>
      <c r="F43" s="39"/>
      <c r="G43" s="39"/>
      <c r="H43" s="40"/>
      <c r="I43" s="36"/>
      <c r="J43" s="37"/>
      <c r="K43" s="278"/>
      <c r="L43" s="275"/>
      <c r="M43" s="400">
        <v>0.05</v>
      </c>
      <c r="N43" s="343">
        <f>N77*M43</f>
        <v>12625.400141187813</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3">
        <f>SUM(N36:N44)</f>
        <v>1449341.2781981556</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s="161" t="s">
        <v>453</v>
      </c>
      <c r="B50" s="43" t="str">
        <f>VLOOKUP(A50,MATERIALES!A5:D373,3,FALSE)</f>
        <v>Explosivos  75% (INDUGEL)</v>
      </c>
      <c r="C50" s="280"/>
      <c r="D50" s="280"/>
      <c r="E50" s="280"/>
      <c r="F50" s="280"/>
      <c r="G50" s="280"/>
      <c r="H50" s="280"/>
      <c r="I50" s="280"/>
      <c r="J50" s="310" t="str">
        <f>VLOOKUP(A50,MATERIALES!A6:D642,2,FALSE)</f>
        <v>lb</v>
      </c>
      <c r="K50" s="281">
        <v>0.2</v>
      </c>
      <c r="L50" s="266"/>
      <c r="M50" s="401">
        <f>VLOOKUP(A50,MATERIALES!A5:D396,4,FALSE)</f>
        <v>8308.4569490158756</v>
      </c>
      <c r="N50" s="271">
        <f>K50*M50</f>
        <v>1661.6913898031753</v>
      </c>
    </row>
    <row r="51" spans="1:14">
      <c r="A51" s="161" t="s">
        <v>458</v>
      </c>
      <c r="B51" s="43" t="str">
        <f>VLOOKUP(A51,MATERIALES!A6:D373,3,FALSE)</f>
        <v>Fulminantes</v>
      </c>
      <c r="C51" s="424"/>
      <c r="D51" s="424"/>
      <c r="E51" s="424"/>
      <c r="F51" s="424"/>
      <c r="G51" s="424"/>
      <c r="H51" s="424"/>
      <c r="I51" s="424"/>
      <c r="J51" s="311" t="str">
        <f>VLOOKUP(A51,MATERIALES!A6:D643,2,FALSE)</f>
        <v>u</v>
      </c>
      <c r="K51" s="396">
        <v>1</v>
      </c>
      <c r="L51" s="420"/>
      <c r="M51" s="401">
        <f>VLOOKUP(A51,MATERIALES!A6:D397,4,FALSE)</f>
        <v>1384.742824835979</v>
      </c>
      <c r="N51" s="271">
        <f>K51*M51</f>
        <v>1384.742824835979</v>
      </c>
    </row>
    <row r="52" spans="1:14">
      <c r="A52" s="161" t="s">
        <v>552</v>
      </c>
      <c r="B52" s="43" t="str">
        <f>VLOOKUP(A52,MATERIALES!A6:D373,3,FALSE)</f>
        <v>Mecha Lenta</v>
      </c>
      <c r="C52" s="424"/>
      <c r="D52" s="424"/>
      <c r="E52" s="424"/>
      <c r="F52" s="424"/>
      <c r="G52" s="424"/>
      <c r="H52" s="424"/>
      <c r="I52" s="424"/>
      <c r="J52" s="311" t="str">
        <f>VLOOKUP(A52,MATERIALES!A6:D644,2,FALSE)</f>
        <v>m</v>
      </c>
      <c r="K52" s="396">
        <v>0.5</v>
      </c>
      <c r="L52" s="420"/>
      <c r="M52" s="401">
        <f>VLOOKUP(A52,MATERIALES!A6:D398,4,FALSE)</f>
        <v>1384.742824835979</v>
      </c>
      <c r="N52" s="271">
        <f>K52*M52</f>
        <v>692.37141241798952</v>
      </c>
    </row>
    <row r="53" spans="1:14">
      <c r="A53" s="161" t="s">
        <v>747</v>
      </c>
      <c r="B53" s="43" t="str">
        <f>VLOOKUP(A53,MATERIALES!A6:D373,3,FALSE)</f>
        <v>Acero A-37</v>
      </c>
      <c r="C53" s="424"/>
      <c r="D53" s="424"/>
      <c r="E53" s="424"/>
      <c r="F53" s="424"/>
      <c r="G53" s="424"/>
      <c r="H53" s="424"/>
      <c r="I53" s="424"/>
      <c r="J53" s="311" t="str">
        <f>VLOOKUP(A53,MATERIALES!A7:D645,2,FALSE)</f>
        <v>kg</v>
      </c>
      <c r="K53" s="396">
        <v>150</v>
      </c>
      <c r="L53" s="420"/>
      <c r="M53" s="401">
        <f>VLOOKUP(A53,MATERIALES!A6:D399,4,FALSE)</f>
        <v>3235.3804318597649</v>
      </c>
      <c r="N53" s="271">
        <f>K53*M53</f>
        <v>485307.06477896473</v>
      </c>
    </row>
    <row r="54" spans="1:14">
      <c r="A54" s="161" t="s">
        <v>831</v>
      </c>
      <c r="B54" s="43" t="str">
        <f>VLOOKUP(A54,MATERIALES!A7:D373,3,FALSE)</f>
        <v>Concreto Resistencia  32 (Mpa)</v>
      </c>
      <c r="C54" s="424"/>
      <c r="D54" s="424"/>
      <c r="E54" s="424"/>
      <c r="F54" s="424"/>
      <c r="G54" s="424"/>
      <c r="H54" s="424"/>
      <c r="I54" s="424"/>
      <c r="J54" s="311" t="str">
        <f>VLOOKUP(A54,MATERIALES!A8:D646,2,FALSE)</f>
        <v>m3</v>
      </c>
      <c r="K54" s="396">
        <v>1</v>
      </c>
      <c r="L54" s="420"/>
      <c r="M54" s="401">
        <f>VLOOKUP(A54,MATERIALES!A7:D400,4,FALSE)</f>
        <v>989213.74580266909</v>
      </c>
      <c r="N54" s="271">
        <f>K54*M54</f>
        <v>989213.74580266909</v>
      </c>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3" t="s">
        <v>953</v>
      </c>
      <c r="C58" s="824"/>
      <c r="D58" s="824"/>
      <c r="E58" s="824"/>
      <c r="F58" s="824"/>
      <c r="G58" s="824"/>
      <c r="H58" s="824"/>
      <c r="I58" s="824"/>
      <c r="J58" s="824"/>
      <c r="K58" s="824"/>
      <c r="L58" s="824"/>
      <c r="M58" s="825"/>
      <c r="N58" s="393">
        <f>SUM(N50:N57)</f>
        <v>1478259.6162086909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1272</v>
      </c>
      <c r="B63" s="46" t="str">
        <f>VLOOKUP(A63,TRANSPORTE!A5:D117,3,FALSE)</f>
        <v>Transporte de material de excavación</v>
      </c>
      <c r="C63" s="316"/>
      <c r="D63" s="316"/>
      <c r="E63" s="316"/>
      <c r="F63" s="316"/>
      <c r="G63" s="316"/>
      <c r="H63" s="310" t="s">
        <v>1468</v>
      </c>
      <c r="I63" s="278">
        <v>1</v>
      </c>
      <c r="J63" s="285">
        <v>1</v>
      </c>
      <c r="K63" s="278">
        <f>I63*J63</f>
        <v>1</v>
      </c>
      <c r="L63" s="827">
        <f>VLOOKUP(A63,TRANSPORTE!A5:D117,4,FALSE)</f>
        <v>1802.8023797317558</v>
      </c>
      <c r="M63" s="828"/>
      <c r="N63" s="286">
        <f>K63*L63</f>
        <v>1802.8023797317558</v>
      </c>
    </row>
    <row r="64" spans="1:14">
      <c r="B64" s="46"/>
      <c r="C64" s="47"/>
      <c r="D64" s="47"/>
      <c r="E64" s="47"/>
      <c r="F64" s="47"/>
      <c r="G64" s="47"/>
      <c r="H64" s="310"/>
      <c r="I64" s="278"/>
      <c r="J64" s="285"/>
      <c r="K64" s="278"/>
      <c r="L64" s="827"/>
      <c r="M64" s="828"/>
      <c r="N64" s="286"/>
    </row>
    <row r="65" spans="1:15">
      <c r="B65" s="46"/>
      <c r="C65" s="47"/>
      <c r="D65" s="47"/>
      <c r="E65" s="47"/>
      <c r="F65" s="47"/>
      <c r="G65" s="47"/>
      <c r="H65" s="310"/>
      <c r="I65" s="278"/>
      <c r="J65" s="285"/>
      <c r="K65" s="278"/>
      <c r="L65" s="827"/>
      <c r="M65" s="828"/>
      <c r="N65" s="286"/>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1802.8023797317558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11</v>
      </c>
      <c r="B73" s="49" t="str">
        <f>VLOOKUP(A73,'MANO DE OBRA'!A8:D68,3,FALSE)</f>
        <v>Obrero (4)</v>
      </c>
      <c r="C73" s="47"/>
      <c r="D73" s="47"/>
      <c r="E73" s="47"/>
      <c r="F73" s="47"/>
      <c r="G73" s="47"/>
      <c r="H73" s="47"/>
      <c r="I73" s="291">
        <f>K73/J73*100</f>
        <v>117040.00000000001</v>
      </c>
      <c r="J73" s="292">
        <v>185</v>
      </c>
      <c r="K73" s="293">
        <f>VLOOKUP(A73,'MANO DE OBRA'!A8:D99,4,FALSE)</f>
        <v>216524</v>
      </c>
      <c r="L73" s="50"/>
      <c r="M73" s="433">
        <v>1.28</v>
      </c>
      <c r="N73" s="394">
        <f>K73/M73</f>
        <v>169159.375</v>
      </c>
      <c r="O73" s="106"/>
    </row>
    <row r="74" spans="1:15">
      <c r="A74" s="162" t="s">
        <v>30</v>
      </c>
      <c r="B74" s="49" t="str">
        <f>VLOOKUP(A74,'MANO DE OBRA'!A8:D69,3,FALSE)</f>
        <v>Oficial</v>
      </c>
      <c r="C74" s="47"/>
      <c r="D74" s="47"/>
      <c r="E74" s="47"/>
      <c r="F74" s="47"/>
      <c r="G74" s="47"/>
      <c r="H74" s="47"/>
      <c r="I74" s="291">
        <f>K74/J74*100</f>
        <v>57668.23979157189</v>
      </c>
      <c r="J74" s="292">
        <v>185</v>
      </c>
      <c r="K74" s="293">
        <f>VLOOKUP(A74,'MANO DE OBRA'!A8:D100,4,FALSE)</f>
        <v>106686.24361440798</v>
      </c>
      <c r="L74" s="50"/>
      <c r="M74" s="430">
        <v>1.28</v>
      </c>
      <c r="N74" s="394">
        <f>K74/M74</f>
        <v>83348.627823756236</v>
      </c>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SUM(N73:N76)</f>
        <v>252508.00282375625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N45+N58+N68+N77</f>
        <v>3181911.6996103344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636382.33992206689</v>
      </c>
      <c r="M84" s="858"/>
      <c r="N84" s="51"/>
    </row>
    <row r="85" spans="1:14">
      <c r="B85" s="89" t="s">
        <v>973</v>
      </c>
      <c r="C85" s="90"/>
      <c r="D85" s="90"/>
      <c r="E85" s="90"/>
      <c r="F85" s="90"/>
      <c r="G85" s="90"/>
      <c r="H85" s="90"/>
      <c r="I85" s="87"/>
      <c r="J85" s="88"/>
      <c r="K85" s="303">
        <v>0.05</v>
      </c>
      <c r="L85" s="857">
        <f>N79*K85</f>
        <v>159095.58498051672</v>
      </c>
      <c r="M85" s="858"/>
      <c r="N85" s="51"/>
    </row>
    <row r="86" spans="1:14" ht="15.75" thickBot="1">
      <c r="B86" s="91" t="s">
        <v>974</v>
      </c>
      <c r="C86" s="92"/>
      <c r="D86" s="92"/>
      <c r="E86" s="92"/>
      <c r="F86" s="92"/>
      <c r="G86" s="92"/>
      <c r="H86" s="92"/>
      <c r="I86" s="93"/>
      <c r="J86" s="94"/>
      <c r="K86" s="304">
        <v>0.05</v>
      </c>
      <c r="L86" s="859">
        <f>N79*K86</f>
        <v>159095.58498051672</v>
      </c>
      <c r="M86" s="860"/>
      <c r="N86" s="51"/>
    </row>
    <row r="87" spans="1:14" ht="15.75" thickBot="1">
      <c r="B87" s="823" t="s">
        <v>953</v>
      </c>
      <c r="C87" s="824"/>
      <c r="D87" s="824"/>
      <c r="E87" s="824"/>
      <c r="F87" s="824"/>
      <c r="G87" s="824"/>
      <c r="H87" s="824"/>
      <c r="I87" s="824"/>
      <c r="J87" s="824"/>
      <c r="K87" s="824"/>
      <c r="L87" s="824"/>
      <c r="M87" s="825"/>
      <c r="N87" s="52">
        <f>L84+L85+L86</f>
        <v>954573.50988310028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4136485.2094934345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8"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2"/>
      <c r="C1" s="924"/>
      <c r="D1" s="925"/>
      <c r="E1" s="925"/>
      <c r="F1" s="925"/>
      <c r="G1" s="925"/>
      <c r="H1" s="925"/>
      <c r="I1" s="925"/>
      <c r="J1" s="926"/>
      <c r="K1" s="927" t="s">
        <v>933</v>
      </c>
      <c r="L1" s="929" t="s">
        <v>2198</v>
      </c>
      <c r="M1" s="930"/>
      <c r="N1" s="931"/>
    </row>
    <row r="2" spans="2:14" ht="38.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451"/>
      <c r="L30" s="834" t="s">
        <v>945</v>
      </c>
      <c r="M30" s="835"/>
      <c r="N30" s="71" t="s">
        <v>946</v>
      </c>
    </row>
    <row r="31" spans="1:14" ht="15.75" customHeight="1" thickBot="1">
      <c r="A31" t="s">
        <v>1845</v>
      </c>
      <c r="B31" s="80" t="s">
        <v>1101</v>
      </c>
      <c r="C31" s="81" t="s">
        <v>1654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6"/>
      <c r="J36" s="267"/>
      <c r="K36" s="268">
        <f>VLOOKUP(A36,EQUIPOS!A6:D163,4,FALSE)</f>
        <v>66955.221795671823</v>
      </c>
      <c r="L36" s="269"/>
      <c r="M36" s="270">
        <v>0.01</v>
      </c>
      <c r="N36" s="271">
        <f t="shared" ref="N36:N41" si="0">K36/M36</f>
        <v>6695522.1795671824</v>
      </c>
    </row>
    <row r="37" spans="1:14">
      <c r="A37" s="113" t="s">
        <v>192</v>
      </c>
      <c r="B37" s="836" t="str">
        <f>VLOOKUP(A37,EQUIPOS!A7:D154,3,FALSE)</f>
        <v>Equipo de acarreo interno</v>
      </c>
      <c r="C37" s="837"/>
      <c r="D37" s="837"/>
      <c r="E37" s="837"/>
      <c r="F37" s="837"/>
      <c r="G37" s="837"/>
      <c r="H37" s="838"/>
      <c r="I37" s="420"/>
      <c r="J37" s="421"/>
      <c r="K37" s="268">
        <f>VLOOKUP(A37,EQUIPOS!A7:D164,4,FALSE)</f>
        <v>33004.899426119744</v>
      </c>
      <c r="L37" s="334"/>
      <c r="M37" s="335">
        <v>0.05</v>
      </c>
      <c r="N37" s="271">
        <f t="shared" si="0"/>
        <v>660097.98852239479</v>
      </c>
    </row>
    <row r="38" spans="1:14">
      <c r="A38" s="113" t="s">
        <v>217</v>
      </c>
      <c r="B38" s="836" t="str">
        <f>VLOOKUP(A38,EQUIPOS!A8:D154,3,FALSE)</f>
        <v>Equipo de soldadura y de acetileno (incluye soldadura)</v>
      </c>
      <c r="C38" s="837"/>
      <c r="D38" s="837"/>
      <c r="E38" s="837"/>
      <c r="F38" s="837"/>
      <c r="G38" s="837"/>
      <c r="H38" s="838"/>
      <c r="I38" s="420"/>
      <c r="J38" s="421"/>
      <c r="K38" s="268">
        <f>VLOOKUP(A38,EQUIPOS!A8:D165,4,FALSE)</f>
        <v>20628.062141324834</v>
      </c>
      <c r="L38" s="334"/>
      <c r="M38" s="335">
        <v>0.01</v>
      </c>
      <c r="N38" s="271">
        <f t="shared" si="0"/>
        <v>2062806.2141324834</v>
      </c>
    </row>
    <row r="39" spans="1:14">
      <c r="A39" s="113" t="s">
        <v>242</v>
      </c>
      <c r="B39" s="836" t="str">
        <f>VLOOKUP(A39,EQUIPOS!A9:D154,3,FALSE)</f>
        <v>Grúa con torre capacidad 1 ton en la punta.</v>
      </c>
      <c r="C39" s="837"/>
      <c r="D39" s="837"/>
      <c r="E39" s="837"/>
      <c r="F39" s="837"/>
      <c r="G39" s="837"/>
      <c r="H39" s="838"/>
      <c r="I39" s="420"/>
      <c r="J39" s="421"/>
      <c r="K39" s="268">
        <f>VLOOKUP(A39,EQUIPOS!A9:D166,4,FALSE)</f>
        <v>216028.52677847672</v>
      </c>
      <c r="L39" s="334"/>
      <c r="M39" s="335">
        <v>0.04</v>
      </c>
      <c r="N39" s="271">
        <f t="shared" si="0"/>
        <v>5400713.1694619181</v>
      </c>
    </row>
    <row r="40" spans="1:14">
      <c r="A40" s="113" t="s">
        <v>255</v>
      </c>
      <c r="B40" s="836" t="str">
        <f>VLOOKUP(A40,EQUIPOS!A10:D154,3,FALSE)</f>
        <v>Manómetro cable de acero para bajar la celda</v>
      </c>
      <c r="C40" s="837"/>
      <c r="D40" s="837"/>
      <c r="E40" s="837"/>
      <c r="F40" s="837"/>
      <c r="G40" s="837"/>
      <c r="H40" s="838"/>
      <c r="I40" s="327"/>
      <c r="J40" s="329"/>
      <c r="K40" s="268">
        <f>VLOOKUP(A40,EQUIPOS!A10:D167,4,FALSE)</f>
        <v>1859706.925755837</v>
      </c>
      <c r="L40" s="422"/>
      <c r="M40" s="423">
        <v>1</v>
      </c>
      <c r="N40" s="271">
        <f t="shared" si="0"/>
        <v>1859706.925755837</v>
      </c>
    </row>
    <row r="41" spans="1:14">
      <c r="A41" t="s">
        <v>320</v>
      </c>
      <c r="B41" s="836" t="str">
        <f>VLOOKUP(A41,EQUIPOS!A11:D155,3,FALSE)</f>
        <v>Retroexcavadora sobre llantas, motor 62HP, Profundidad de excavación de 5.41 metros.</v>
      </c>
      <c r="C41" s="837"/>
      <c r="D41" s="837"/>
      <c r="E41" s="837"/>
      <c r="F41" s="837"/>
      <c r="G41" s="837"/>
      <c r="H41" s="838"/>
      <c r="I41" s="36"/>
      <c r="J41" s="37"/>
      <c r="K41" s="268">
        <f>VLOOKUP(A41,EQUIPOS!A11:D168,4,FALSE)</f>
        <v>267757.81595696835</v>
      </c>
      <c r="L41" s="275"/>
      <c r="M41" s="276">
        <v>0.2</v>
      </c>
      <c r="N41" s="271">
        <f t="shared" si="0"/>
        <v>1338789.0797848417</v>
      </c>
    </row>
    <row r="42" spans="1:14">
      <c r="B42" s="319"/>
      <c r="C42" s="320"/>
      <c r="D42" s="320"/>
      <c r="E42" s="320"/>
      <c r="F42" s="322"/>
      <c r="G42" s="322"/>
      <c r="H42" s="125"/>
      <c r="I42" s="36"/>
      <c r="J42" s="37"/>
      <c r="K42" s="437"/>
      <c r="L42" s="275"/>
      <c r="M42" s="276"/>
      <c r="N42" s="272"/>
    </row>
    <row r="43" spans="1:14">
      <c r="B43" s="843" t="s">
        <v>952</v>
      </c>
      <c r="C43" s="844"/>
      <c r="D43" s="844"/>
      <c r="E43" s="38"/>
      <c r="F43" s="39"/>
      <c r="G43" s="39"/>
      <c r="H43" s="40"/>
      <c r="I43" s="36"/>
      <c r="J43" s="37"/>
      <c r="K43" s="278"/>
      <c r="L43" s="275"/>
      <c r="M43" s="400">
        <v>0.01</v>
      </c>
      <c r="N43" s="343">
        <f>N81*M43</f>
        <v>6913.9567913614801</v>
      </c>
    </row>
    <row r="44" spans="1:14" ht="15.75" thickBot="1">
      <c r="B44" s="836"/>
      <c r="C44" s="837"/>
      <c r="D44" s="837"/>
      <c r="E44" s="837"/>
      <c r="F44" s="837"/>
      <c r="G44" s="837"/>
      <c r="H44" s="838"/>
      <c r="I44" s="845"/>
      <c r="J44" s="846"/>
      <c r="K44" s="41"/>
      <c r="L44" s="847"/>
      <c r="M44" s="848"/>
      <c r="N44" s="105"/>
    </row>
    <row r="45" spans="1:14" ht="15.75" thickBot="1">
      <c r="B45" s="823" t="s">
        <v>953</v>
      </c>
      <c r="C45" s="824"/>
      <c r="D45" s="824"/>
      <c r="E45" s="824"/>
      <c r="F45" s="824"/>
      <c r="G45" s="824"/>
      <c r="H45" s="824"/>
      <c r="I45" s="824"/>
      <c r="J45" s="824"/>
      <c r="K45" s="824"/>
      <c r="L45" s="824"/>
      <c r="M45" s="825"/>
      <c r="N45" s="393">
        <f>SUM(N36:N44)</f>
        <v>18024549.514016014</v>
      </c>
    </row>
    <row r="46" spans="1:14">
      <c r="B46" s="279"/>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270654.2793997596</v>
      </c>
      <c r="N50" s="271">
        <f t="shared" ref="N50:N55" si="1">K50*M50</f>
        <v>270654.2793997596</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152667.89643816676</v>
      </c>
      <c r="N51" s="271">
        <f t="shared" si="1"/>
        <v>4580036.8931450024</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2180969.9491166673</v>
      </c>
      <c r="N52" s="271">
        <f t="shared" si="1"/>
        <v>4361939.8982333345</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1295363.9697783843</v>
      </c>
      <c r="N53" s="271">
        <f t="shared" si="1"/>
        <v>6476819.8488919213</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81322.169531276595</v>
      </c>
      <c r="N54" s="271">
        <f t="shared" si="1"/>
        <v>4879330.1718765954</v>
      </c>
    </row>
    <row r="55" spans="1:14">
      <c r="A55" s="161" t="s">
        <v>734</v>
      </c>
      <c r="B55" s="43" t="str">
        <f>VLOOKUP(A55,MATERIALES!A7:D373,3,FALSE)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65460.5699013372</v>
      </c>
      <c r="N55" s="271">
        <f t="shared" si="1"/>
        <v>785526.83881604637</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3" t="s">
        <v>953</v>
      </c>
      <c r="C58" s="824"/>
      <c r="D58" s="824"/>
      <c r="E58" s="824"/>
      <c r="F58" s="824"/>
      <c r="G58" s="824"/>
      <c r="H58" s="824"/>
      <c r="I58" s="824"/>
      <c r="J58" s="824"/>
      <c r="K58" s="824"/>
      <c r="L58" s="824"/>
      <c r="M58" s="825"/>
      <c r="N58" s="393">
        <f>SUM(N50:N57)</f>
        <v>21354307.93036266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1400</v>
      </c>
      <c r="B63" s="46" t="str">
        <f>VLOOKUP(A63,TRANSPORTE!A5:D117,3,FALSE)</f>
        <v>Transporte de tubos. celdas, etc.</v>
      </c>
      <c r="C63" s="316"/>
      <c r="D63" s="316"/>
      <c r="E63" s="316"/>
      <c r="F63" s="316"/>
      <c r="G63" s="316"/>
      <c r="H63" s="310" t="s">
        <v>1468</v>
      </c>
      <c r="I63" s="278">
        <v>1</v>
      </c>
      <c r="J63" s="285">
        <v>1</v>
      </c>
      <c r="K63" s="278">
        <f>I63*J63</f>
        <v>1</v>
      </c>
      <c r="L63" s="827">
        <f>VLOOKUP(A63,TRANSPORTE!A5:D117,4,FALSE)</f>
        <v>799878.74134876532</v>
      </c>
      <c r="M63" s="828"/>
      <c r="N63" s="286">
        <f>K63*L63</f>
        <v>799878.74134876532</v>
      </c>
    </row>
    <row r="64" spans="1:14">
      <c r="A64" t="s">
        <v>1402</v>
      </c>
      <c r="B64" s="46" t="str">
        <f>VLOOKUP(A64,TRANSPORTE!A6:D117,3,FALSE)</f>
        <v>Transporte de personal de montaje</v>
      </c>
      <c r="C64" s="47"/>
      <c r="D64" s="47"/>
      <c r="E64" s="47"/>
      <c r="F64" s="47"/>
      <c r="G64" s="47"/>
      <c r="H64" s="310" t="s">
        <v>1468</v>
      </c>
      <c r="I64" s="278">
        <v>8</v>
      </c>
      <c r="J64" s="285">
        <v>1</v>
      </c>
      <c r="K64" s="278">
        <f>I64*J64</f>
        <v>8</v>
      </c>
      <c r="L64" s="827">
        <f>VLOOKUP(A64,TRANSPORTE!A6:D117,4,FALSE)</f>
        <v>104718.83480422146</v>
      </c>
      <c r="M64" s="828"/>
      <c r="N64" s="286">
        <f>K64*L64</f>
        <v>837750.67843377171</v>
      </c>
    </row>
    <row r="65" spans="1:15">
      <c r="A65" t="s">
        <v>1399</v>
      </c>
      <c r="B65" s="46" t="str">
        <f>VLOOKUP(A65,TRANSPORTE!A6:D117,3,FALSE)</f>
        <v>Pasajes aéreos</v>
      </c>
      <c r="C65" s="47"/>
      <c r="D65" s="47"/>
      <c r="E65" s="47"/>
      <c r="F65" s="47"/>
      <c r="G65" s="47"/>
      <c r="H65" s="310" t="s">
        <v>945</v>
      </c>
      <c r="I65" s="278">
        <v>3</v>
      </c>
      <c r="J65" s="285">
        <v>1</v>
      </c>
      <c r="K65" s="278">
        <f>I65*J65</f>
        <v>3</v>
      </c>
      <c r="L65" s="827">
        <f>VLOOKUP(A65,TRANSPORTE!A6:D117,4,FALSE)</f>
        <v>234456.55471675258</v>
      </c>
      <c r="M65" s="828"/>
      <c r="N65" s="286">
        <f>K65*L65</f>
        <v>703369.66415025771</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2340999.0839327946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1">
        <f t="shared" ref="I73:I76" si="2">K73/J73*100</f>
        <v>29260.000000000004</v>
      </c>
      <c r="J73" s="292">
        <v>185</v>
      </c>
      <c r="K73" s="293">
        <f>VLOOKUP(A73,'MANO DE OBRA'!A8:D99,4,FALSE)</f>
        <v>54131</v>
      </c>
      <c r="L73" s="50"/>
      <c r="M73" s="433">
        <v>1</v>
      </c>
      <c r="N73" s="394">
        <f t="shared" ref="N73:N76" si="3">K73/M73</f>
        <v>54131</v>
      </c>
      <c r="O73" s="106"/>
    </row>
    <row r="74" spans="1:15">
      <c r="A74" s="162" t="s">
        <v>74</v>
      </c>
      <c r="B74" s="49" t="str">
        <f>VLOOKUP(A74,'MANO DE OBRA'!A8:D69,3,FALSE)</f>
        <v>Ingeniero de Montaje y Prueba Pilote (1)</v>
      </c>
      <c r="C74" s="47"/>
      <c r="D74" s="47"/>
      <c r="E74" s="47"/>
      <c r="F74" s="47"/>
      <c r="G74" s="47"/>
      <c r="H74" s="47"/>
      <c r="I74" s="291">
        <f t="shared" si="2"/>
        <v>257965.03444028978</v>
      </c>
      <c r="J74" s="292">
        <v>185</v>
      </c>
      <c r="K74" s="293">
        <f>VLOOKUP(A74,'MANO DE OBRA'!A8:D100,4,FALSE)</f>
        <v>477235.31371453602</v>
      </c>
      <c r="L74" s="50"/>
      <c r="M74" s="430">
        <v>1</v>
      </c>
      <c r="N74" s="394">
        <f t="shared" si="3"/>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2"/>
        <v>86502.359687357821</v>
      </c>
      <c r="J76" s="292">
        <v>185</v>
      </c>
      <c r="K76" s="293">
        <f>VLOOKUP(A76,'MANO DE OBRA'!A10:D102,4,FALSE)</f>
        <v>160029.36542161196</v>
      </c>
      <c r="L76" s="50"/>
      <c r="M76" s="438">
        <v>1</v>
      </c>
      <c r="N76" s="394">
        <f t="shared" si="3"/>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42411252.207447618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8482250.4414895233</v>
      </c>
      <c r="M88" s="858"/>
      <c r="N88" s="51"/>
    </row>
    <row r="89" spans="1:14">
      <c r="B89" s="89" t="s">
        <v>973</v>
      </c>
      <c r="C89" s="90"/>
      <c r="D89" s="90"/>
      <c r="E89" s="90"/>
      <c r="F89" s="90"/>
      <c r="G89" s="90"/>
      <c r="H89" s="90"/>
      <c r="I89" s="87"/>
      <c r="J89" s="88"/>
      <c r="K89" s="303">
        <v>0.05</v>
      </c>
      <c r="L89" s="857">
        <f>N83*K89</f>
        <v>2120562.6103723808</v>
      </c>
      <c r="M89" s="858"/>
      <c r="N89" s="51"/>
    </row>
    <row r="90" spans="1:14" ht="15.75" thickBot="1">
      <c r="B90" s="91" t="s">
        <v>974</v>
      </c>
      <c r="C90" s="92"/>
      <c r="D90" s="92"/>
      <c r="E90" s="92"/>
      <c r="F90" s="92"/>
      <c r="G90" s="92"/>
      <c r="H90" s="92"/>
      <c r="I90" s="93"/>
      <c r="J90" s="94"/>
      <c r="K90" s="304">
        <v>0.05</v>
      </c>
      <c r="L90" s="859">
        <f>N83*K90</f>
        <v>2120562.6103723808</v>
      </c>
      <c r="M90" s="860"/>
      <c r="N90" s="51"/>
    </row>
    <row r="91" spans="1:14" ht="15.75" thickBot="1">
      <c r="B91" s="823" t="s">
        <v>953</v>
      </c>
      <c r="C91" s="824"/>
      <c r="D91" s="824"/>
      <c r="E91" s="824"/>
      <c r="F91" s="824"/>
      <c r="G91" s="824"/>
      <c r="H91" s="824"/>
      <c r="I91" s="824"/>
      <c r="J91" s="824"/>
      <c r="K91" s="824"/>
      <c r="L91" s="824"/>
      <c r="M91" s="825"/>
      <c r="N91" s="52">
        <f>L88+L89+L90</f>
        <v>12723375.662234286</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55134627.869681902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4"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 customHeight="1" thickBot="1">
      <c r="A31" t="s">
        <v>1845</v>
      </c>
      <c r="B31" s="80" t="s">
        <v>1102</v>
      </c>
      <c r="C31" s="81" t="s">
        <v>1655</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5"/>
      <c r="C34" s="61"/>
      <c r="D34" s="61"/>
      <c r="E34" s="61"/>
      <c r="F34" s="61"/>
      <c r="G34" s="61"/>
      <c r="H34" s="61"/>
      <c r="I34" s="62"/>
      <c r="J34" s="62"/>
      <c r="K34" s="61"/>
      <c r="L34" s="61"/>
      <c r="M34" s="61"/>
      <c r="N34" s="63"/>
    </row>
    <row r="35" spans="1:16">
      <c r="B35" s="804" t="s">
        <v>944</v>
      </c>
      <c r="C35" s="805"/>
      <c r="D35" s="805"/>
      <c r="E35" s="805"/>
      <c r="F35" s="805"/>
      <c r="G35" s="805"/>
      <c r="H35" s="806"/>
      <c r="I35" s="807" t="s">
        <v>948</v>
      </c>
      <c r="J35" s="808"/>
      <c r="K35" s="69" t="s">
        <v>949</v>
      </c>
      <c r="L35" s="809" t="s">
        <v>950</v>
      </c>
      <c r="M35" s="806"/>
      <c r="N35" s="70" t="s">
        <v>951</v>
      </c>
    </row>
    <row r="36" spans="1:16">
      <c r="A36" s="113" t="s">
        <v>121</v>
      </c>
      <c r="B36" s="836" t="str">
        <f>VLOOKUP(A36,EQUIPOS!A6:D154,3,FALSE)</f>
        <v>Bomba eléctrica para accionar la celda</v>
      </c>
      <c r="C36" s="837"/>
      <c r="D36" s="837"/>
      <c r="E36" s="837"/>
      <c r="F36" s="837"/>
      <c r="G36" s="837"/>
      <c r="H36" s="838"/>
      <c r="I36" s="266"/>
      <c r="J36" s="267"/>
      <c r="K36" s="268">
        <f>VLOOKUP(A36,EQUIPOS!A6:D163,4,FALSE)</f>
        <v>66955.221795671823</v>
      </c>
      <c r="L36" s="269"/>
      <c r="M36" s="270">
        <v>0.01</v>
      </c>
      <c r="N36" s="271">
        <f>K36/M36</f>
        <v>6695522.1795671824</v>
      </c>
    </row>
    <row r="37" spans="1:16">
      <c r="A37" s="113" t="s">
        <v>217</v>
      </c>
      <c r="B37" s="836" t="str">
        <f>VLOOKUP(A37,EQUIPOS!A7:D154,3,FALSE)</f>
        <v>Equipo de soldadura y de acetileno (incluye soldadura)</v>
      </c>
      <c r="C37" s="837"/>
      <c r="D37" s="837"/>
      <c r="E37" s="837"/>
      <c r="F37" s="837"/>
      <c r="G37" s="837"/>
      <c r="H37" s="838"/>
      <c r="I37" s="420"/>
      <c r="J37" s="421"/>
      <c r="K37" s="268">
        <f>VLOOKUP(A37,EQUIPOS!A7:D164,4,FALSE)</f>
        <v>20628.062141324834</v>
      </c>
      <c r="L37" s="334"/>
      <c r="M37" s="335">
        <v>0.01</v>
      </c>
      <c r="N37" s="271">
        <f>K37/M37</f>
        <v>2062806.2141324834</v>
      </c>
    </row>
    <row r="38" spans="1:16">
      <c r="A38" s="113" t="s">
        <v>255</v>
      </c>
      <c r="B38" s="836" t="str">
        <f>VLOOKUP(A38,EQUIPOS!A8:D154,3,FALSE)</f>
        <v>Manómetro cable de acero para bajar la celda</v>
      </c>
      <c r="C38" s="837"/>
      <c r="D38" s="837"/>
      <c r="E38" s="837"/>
      <c r="F38" s="837"/>
      <c r="G38" s="837"/>
      <c r="H38" s="838"/>
      <c r="I38" s="420"/>
      <c r="J38" s="421"/>
      <c r="K38" s="268">
        <f>VLOOKUP(A38,EQUIPOS!A8:D165,4,FALSE)</f>
        <v>1859706.925755837</v>
      </c>
      <c r="L38" s="334"/>
      <c r="M38" s="335">
        <v>1</v>
      </c>
      <c r="N38" s="271">
        <f>K38/M38</f>
        <v>1859706.925755837</v>
      </c>
    </row>
    <row r="39" spans="1:16">
      <c r="A39" s="113"/>
      <c r="B39" s="836"/>
      <c r="C39" s="837"/>
      <c r="D39" s="837"/>
      <c r="E39" s="837"/>
      <c r="F39" s="837"/>
      <c r="G39" s="837"/>
      <c r="H39" s="838"/>
      <c r="I39" s="420"/>
      <c r="J39" s="421"/>
      <c r="K39" s="268"/>
      <c r="L39" s="334"/>
      <c r="M39" s="335"/>
      <c r="N39" s="271"/>
    </row>
    <row r="40" spans="1:16">
      <c r="A40" s="113"/>
      <c r="B40" s="836"/>
      <c r="C40" s="837"/>
      <c r="D40" s="837"/>
      <c r="E40" s="837"/>
      <c r="F40" s="837"/>
      <c r="G40" s="837"/>
      <c r="H40" s="838"/>
      <c r="I40" s="327"/>
      <c r="J40" s="329"/>
      <c r="K40" s="268"/>
      <c r="L40" s="422"/>
      <c r="M40" s="423"/>
      <c r="N40" s="271"/>
    </row>
    <row r="41" spans="1:16">
      <c r="B41" s="836"/>
      <c r="C41" s="837"/>
      <c r="D41" s="837"/>
      <c r="E41" s="837"/>
      <c r="F41" s="837"/>
      <c r="G41" s="837"/>
      <c r="H41" s="838"/>
      <c r="I41" s="36"/>
      <c r="J41" s="37"/>
      <c r="K41" s="268"/>
      <c r="L41" s="275"/>
      <c r="M41" s="276"/>
      <c r="N41" s="271"/>
    </row>
    <row r="42" spans="1:16">
      <c r="B42" s="319"/>
      <c r="C42" s="320"/>
      <c r="D42" s="320"/>
      <c r="E42" s="320"/>
      <c r="F42" s="322"/>
      <c r="G42" s="322"/>
      <c r="H42" s="125"/>
      <c r="I42" s="36"/>
      <c r="J42" s="37"/>
      <c r="K42" s="437"/>
      <c r="L42" s="275"/>
      <c r="M42" s="276"/>
      <c r="N42" s="272"/>
    </row>
    <row r="43" spans="1:16">
      <c r="B43" s="843" t="s">
        <v>952</v>
      </c>
      <c r="C43" s="844"/>
      <c r="D43" s="844"/>
      <c r="E43" s="38"/>
      <c r="F43" s="39"/>
      <c r="G43" s="39"/>
      <c r="H43" s="40"/>
      <c r="I43" s="36"/>
      <c r="J43" s="37"/>
      <c r="K43" s="278"/>
      <c r="L43" s="275"/>
      <c r="M43" s="400">
        <v>0.01</v>
      </c>
      <c r="N43" s="343">
        <f>N81*M43</f>
        <v>6913.9567913614801</v>
      </c>
    </row>
    <row r="44" spans="1:16" ht="15.75" thickBot="1">
      <c r="B44" s="836"/>
      <c r="C44" s="837"/>
      <c r="D44" s="837"/>
      <c r="E44" s="837"/>
      <c r="F44" s="837"/>
      <c r="G44" s="837"/>
      <c r="H44" s="838"/>
      <c r="I44" s="845"/>
      <c r="J44" s="846"/>
      <c r="K44" s="41"/>
      <c r="L44" s="847"/>
      <c r="M44" s="848"/>
      <c r="N44" s="105"/>
    </row>
    <row r="45" spans="1:16" ht="15.75" thickBot="1">
      <c r="B45" s="823" t="s">
        <v>953</v>
      </c>
      <c r="C45" s="824"/>
      <c r="D45" s="824"/>
      <c r="E45" s="824"/>
      <c r="F45" s="824"/>
      <c r="G45" s="824"/>
      <c r="H45" s="824"/>
      <c r="I45" s="824"/>
      <c r="J45" s="824"/>
      <c r="K45" s="824"/>
      <c r="L45" s="824"/>
      <c r="M45" s="825"/>
      <c r="N45" s="393">
        <f>SUM(N36:N44)</f>
        <v>10624949.276246866</v>
      </c>
      <c r="P45" s="114"/>
    </row>
    <row r="46" spans="1:16">
      <c r="B46" s="279"/>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4" t="s">
        <v>944</v>
      </c>
      <c r="C49" s="815"/>
      <c r="D49" s="815"/>
      <c r="E49" s="815"/>
      <c r="F49" s="815"/>
      <c r="G49" s="815"/>
      <c r="H49" s="815"/>
      <c r="I49" s="816"/>
      <c r="J49" s="314" t="s">
        <v>945</v>
      </c>
      <c r="K49" s="85" t="s">
        <v>946</v>
      </c>
      <c r="L49" s="817" t="s">
        <v>955</v>
      </c>
      <c r="M49" s="816"/>
      <c r="N49" s="86" t="s">
        <v>951</v>
      </c>
    </row>
    <row r="50" spans="1:14">
      <c r="A50" s="161" t="s">
        <v>410</v>
      </c>
      <c r="B50" s="43" t="str">
        <f>VLOOKUP(A50,MATERIALES!A5:D373,3,FALSE)</f>
        <v>Celda especial de carga</v>
      </c>
      <c r="C50" s="280"/>
      <c r="D50" s="280"/>
      <c r="E50" s="280"/>
      <c r="F50" s="280"/>
      <c r="G50" s="280"/>
      <c r="H50" s="280"/>
      <c r="I50" s="280"/>
      <c r="J50" s="310" t="str">
        <f>VLOOKUP(A50,MATERIALES!A6:D642,2,FALSE)</f>
        <v>u</v>
      </c>
      <c r="K50" s="281">
        <v>1</v>
      </c>
      <c r="L50" s="266"/>
      <c r="M50" s="401">
        <f>VLOOKUP(A50,MATERIALES!A5:D396,4,FALSE)</f>
        <v>270654.2793997596</v>
      </c>
      <c r="N50" s="271">
        <f t="shared" ref="N50:N55" si="0">K50*M50</f>
        <v>270654.2793997596</v>
      </c>
    </row>
    <row r="51" spans="1:14">
      <c r="A51" s="161" t="s">
        <v>505</v>
      </c>
      <c r="B51" s="43" t="str">
        <f>VLOOKUP(A51,MATERIALES!A6:D373,3,FALSE)</f>
        <v>Manguera de alta presión</v>
      </c>
      <c r="C51" s="424"/>
      <c r="D51" s="424"/>
      <c r="E51" s="424"/>
      <c r="F51" s="424"/>
      <c r="G51" s="424"/>
      <c r="H51" s="424"/>
      <c r="I51" s="424"/>
      <c r="J51" s="311" t="str">
        <f>VLOOKUP(A51,MATERIALES!A6:D643,2,FALSE)</f>
        <v>m</v>
      </c>
      <c r="K51" s="396">
        <v>30</v>
      </c>
      <c r="L51" s="420"/>
      <c r="M51" s="401">
        <f>VLOOKUP(A51,MATERIALES!A6:D397,4,FALSE)</f>
        <v>152667.89643816676</v>
      </c>
      <c r="N51" s="271">
        <f t="shared" si="0"/>
        <v>4580036.8931450024</v>
      </c>
    </row>
    <row r="52" spans="1:14">
      <c r="A52" s="161" t="s">
        <v>698</v>
      </c>
      <c r="B52" s="43" t="str">
        <f>VLOOKUP(A52,MATERIALES!A6:D373,3,FALSE)</f>
        <v>Transductores electrónicos (incluye cables, protección contra el concreto y panel de lectura)</v>
      </c>
      <c r="C52" s="424"/>
      <c r="D52" s="424"/>
      <c r="E52" s="424"/>
      <c r="F52" s="424"/>
      <c r="G52" s="424"/>
      <c r="H52" s="424"/>
      <c r="I52" s="424"/>
      <c r="J52" s="311" t="str">
        <f>VLOOKUP(A52,MATERIALES!A6:D644,2,FALSE)</f>
        <v>u</v>
      </c>
      <c r="K52" s="396">
        <v>2</v>
      </c>
      <c r="L52" s="420"/>
      <c r="M52" s="401">
        <f>VLOOKUP(A52,MATERIALES!A6:D398,4,FALSE)</f>
        <v>2180969.9491166673</v>
      </c>
      <c r="N52" s="271">
        <f t="shared" si="0"/>
        <v>4361939.8982333345</v>
      </c>
    </row>
    <row r="53" spans="1:14">
      <c r="A53" s="161" t="s">
        <v>700</v>
      </c>
      <c r="B53" s="43" t="str">
        <f>VLOOKUP(A53,MATERIALES!A6:D373,3,FALSE)</f>
        <v>Transductores mecánicos (incluye cables, protección contra el concreto y panel de lectura)</v>
      </c>
      <c r="C53" s="424"/>
      <c r="D53" s="424"/>
      <c r="E53" s="424"/>
      <c r="F53" s="424"/>
      <c r="G53" s="424"/>
      <c r="H53" s="424"/>
      <c r="I53" s="424"/>
      <c r="J53" s="311" t="str">
        <f>VLOOKUP(A53,MATERIALES!A7:D645,2,FALSE)</f>
        <v>u</v>
      </c>
      <c r="K53" s="396">
        <v>5</v>
      </c>
      <c r="L53" s="420"/>
      <c r="M53" s="401">
        <f>VLOOKUP(A53,MATERIALES!A6:D399,4,FALSE)</f>
        <v>1295363.9697783843</v>
      </c>
      <c r="N53" s="271">
        <f t="shared" si="0"/>
        <v>6476819.8488919213</v>
      </c>
    </row>
    <row r="54" spans="1:14">
      <c r="A54" s="161" t="s">
        <v>729</v>
      </c>
      <c r="B54" s="43" t="str">
        <f>VLOOKUP(A54,MATERIALES!A7:D373,3,FALSE)</f>
        <v>Tubo Metálico De Alta Resistencia</v>
      </c>
      <c r="C54" s="424"/>
      <c r="D54" s="424"/>
      <c r="E54" s="424"/>
      <c r="F54" s="424"/>
      <c r="G54" s="424"/>
      <c r="H54" s="424"/>
      <c r="I54" s="424"/>
      <c r="J54" s="311" t="str">
        <f>VLOOKUP(A54,MATERIALES!A8:D646,2,FALSE)</f>
        <v>m</v>
      </c>
      <c r="K54" s="396">
        <v>60</v>
      </c>
      <c r="L54" s="420"/>
      <c r="M54" s="401">
        <f>VLOOKUP(A54,MATERIALES!A7:D400,4,FALSE)</f>
        <v>81322.169531276595</v>
      </c>
      <c r="N54" s="271">
        <f t="shared" si="0"/>
        <v>4879330.1718765954</v>
      </c>
    </row>
    <row r="55" spans="1:14">
      <c r="A55" s="161" t="s">
        <v>734</v>
      </c>
      <c r="B55" s="43" t="str">
        <f>VLOOKUP(A55,MATERIALES!A8:D373,3,FALSE)</f>
        <v>Uniones especiales de alta resistencia para tubería</v>
      </c>
      <c r="C55" s="424"/>
      <c r="D55" s="424"/>
      <c r="E55" s="424"/>
      <c r="F55" s="424"/>
      <c r="G55" s="424"/>
      <c r="H55" s="424"/>
      <c r="I55" s="424"/>
      <c r="J55" s="311" t="str">
        <f>VLOOKUP(A55,MATERIALES!A9:D647,2,FALSE)</f>
        <v>u</v>
      </c>
      <c r="K55" s="396">
        <v>12</v>
      </c>
      <c r="L55" s="420"/>
      <c r="M55" s="401">
        <f>VLOOKUP(A55,MATERIALES!A8:D401,4,FALSE)</f>
        <v>65460.5699013372</v>
      </c>
      <c r="N55" s="271">
        <f t="shared" si="0"/>
        <v>785526.83881604637</v>
      </c>
    </row>
    <row r="56" spans="1:14">
      <c r="A56" s="161"/>
      <c r="B56" s="43"/>
      <c r="C56" s="424"/>
      <c r="D56" s="424"/>
      <c r="E56" s="424"/>
      <c r="F56" s="424"/>
      <c r="G56" s="424"/>
      <c r="H56" s="424"/>
      <c r="I56" s="424"/>
      <c r="J56" s="310"/>
      <c r="K56" s="396"/>
      <c r="L56" s="420"/>
      <c r="M56" s="401"/>
      <c r="N56" s="271"/>
    </row>
    <row r="57" spans="1:14" ht="15.75" thickBot="1">
      <c r="B57" s="43"/>
      <c r="C57" s="309"/>
      <c r="D57" s="309"/>
      <c r="E57" s="309"/>
      <c r="F57" s="309"/>
      <c r="G57" s="309"/>
      <c r="H57" s="309"/>
      <c r="I57" s="309"/>
      <c r="J57" s="434"/>
      <c r="K57" s="126"/>
      <c r="L57" s="324"/>
      <c r="M57" s="401"/>
      <c r="N57" s="271"/>
    </row>
    <row r="58" spans="1:14" ht="15.75" thickBot="1">
      <c r="B58" s="823" t="s">
        <v>953</v>
      </c>
      <c r="C58" s="824"/>
      <c r="D58" s="824"/>
      <c r="E58" s="824"/>
      <c r="F58" s="824"/>
      <c r="G58" s="824"/>
      <c r="H58" s="824"/>
      <c r="I58" s="824"/>
      <c r="J58" s="824"/>
      <c r="K58" s="824"/>
      <c r="L58" s="824"/>
      <c r="M58" s="825"/>
      <c r="N58" s="393">
        <f>SUM(N50:N57)</f>
        <v>21354307.93036266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2" t="s">
        <v>957</v>
      </c>
      <c r="C62" s="313"/>
      <c r="D62" s="313"/>
      <c r="E62" s="313"/>
      <c r="F62" s="313"/>
      <c r="G62" s="313"/>
      <c r="H62" s="73" t="s">
        <v>945</v>
      </c>
      <c r="I62" s="74" t="s">
        <v>958</v>
      </c>
      <c r="J62" s="75" t="s">
        <v>959</v>
      </c>
      <c r="K62" s="73" t="s">
        <v>960</v>
      </c>
      <c r="L62" s="826" t="s">
        <v>961</v>
      </c>
      <c r="M62" s="799"/>
      <c r="N62" s="76" t="s">
        <v>951</v>
      </c>
    </row>
    <row r="63" spans="1:14">
      <c r="A63" t="s">
        <v>1399</v>
      </c>
      <c r="B63" s="46" t="str">
        <f>VLOOKUP(A63,TRANSPORTE!A5:D117,3,FALSE)</f>
        <v>Pasajes aéreos</v>
      </c>
      <c r="C63" s="316"/>
      <c r="D63" s="316"/>
      <c r="E63" s="316"/>
      <c r="F63" s="316"/>
      <c r="G63" s="316"/>
      <c r="H63" s="310" t="s">
        <v>945</v>
      </c>
      <c r="I63" s="278">
        <v>3</v>
      </c>
      <c r="J63" s="285">
        <v>1</v>
      </c>
      <c r="K63" s="278">
        <f>I63*J63</f>
        <v>3</v>
      </c>
      <c r="L63" s="827">
        <f>VLOOKUP(A63,TRANSPORTE!A5:D117,4,FALSE)</f>
        <v>234456.55471675258</v>
      </c>
      <c r="M63" s="828"/>
      <c r="N63" s="286">
        <f>K63*L63</f>
        <v>703369.66415025771</v>
      </c>
    </row>
    <row r="64" spans="1:14">
      <c r="A64" t="s">
        <v>1400</v>
      </c>
      <c r="B64" s="46" t="str">
        <f>VLOOKUP(A64,TRANSPORTE!A6:D117,3,FALSE)</f>
        <v>Transporte de tubos. celdas, etc.</v>
      </c>
      <c r="C64" s="47"/>
      <c r="D64" s="47"/>
      <c r="E64" s="47"/>
      <c r="F64" s="47"/>
      <c r="G64" s="47"/>
      <c r="H64" s="310" t="s">
        <v>1468</v>
      </c>
      <c r="I64" s="278">
        <v>1</v>
      </c>
      <c r="J64" s="285">
        <v>1</v>
      </c>
      <c r="K64" s="278">
        <f>I64*J64</f>
        <v>1</v>
      </c>
      <c r="L64" s="827">
        <f>VLOOKUP(A64,TRANSPORTE!A6:D117,4,FALSE)</f>
        <v>799878.74134876532</v>
      </c>
      <c r="M64" s="828"/>
      <c r="N64" s="286">
        <f>K64*L64</f>
        <v>799878.74134876532</v>
      </c>
    </row>
    <row r="65" spans="1:15">
      <c r="A65" t="s">
        <v>1402</v>
      </c>
      <c r="B65" s="46" t="str">
        <f>VLOOKUP(A65,TRANSPORTE!A6:D117,3,FALSE)</f>
        <v>Transporte de personal de montaje</v>
      </c>
      <c r="C65" s="47"/>
      <c r="D65" s="47"/>
      <c r="E65" s="47"/>
      <c r="F65" s="47"/>
      <c r="G65" s="47"/>
      <c r="H65" s="310" t="s">
        <v>1468</v>
      </c>
      <c r="I65" s="278">
        <v>8</v>
      </c>
      <c r="J65" s="285">
        <v>1</v>
      </c>
      <c r="K65" s="278">
        <f>I65*J65</f>
        <v>8</v>
      </c>
      <c r="L65" s="827">
        <f>VLOOKUP(A65,TRANSPORTE!A6:D118,4,FALSE)</f>
        <v>104718.83480422146</v>
      </c>
      <c r="M65" s="828"/>
      <c r="N65" s="286">
        <f>K65*L65</f>
        <v>837750.67843377171</v>
      </c>
    </row>
    <row r="66" spans="1:15">
      <c r="B66" s="46"/>
      <c r="C66" s="47"/>
      <c r="D66" s="47"/>
      <c r="E66" s="47"/>
      <c r="F66" s="47"/>
      <c r="G66" s="47"/>
      <c r="H66" s="287"/>
      <c r="I66" s="278"/>
      <c r="J66" s="278"/>
      <c r="K66" s="278"/>
      <c r="L66" s="288"/>
      <c r="M66" s="289"/>
      <c r="N66" s="290"/>
    </row>
    <row r="67" spans="1:15" ht="15.75" thickBot="1">
      <c r="B67" s="446"/>
      <c r="C67" s="447"/>
      <c r="D67" s="447"/>
      <c r="E67" s="447"/>
      <c r="F67" s="447"/>
      <c r="G67" s="447"/>
      <c r="H67" s="48"/>
      <c r="I67" s="126"/>
      <c r="J67" s="126"/>
      <c r="K67" s="126"/>
      <c r="L67" s="812"/>
      <c r="M67" s="813"/>
      <c r="N67" s="127"/>
    </row>
    <row r="68" spans="1:15" ht="15.75" thickBot="1">
      <c r="B68" s="829" t="s">
        <v>953</v>
      </c>
      <c r="C68" s="830"/>
      <c r="D68" s="830"/>
      <c r="E68" s="830"/>
      <c r="F68" s="830"/>
      <c r="G68" s="830"/>
      <c r="H68" s="830"/>
      <c r="I68" s="830"/>
      <c r="J68" s="830"/>
      <c r="K68" s="830"/>
      <c r="L68" s="830"/>
      <c r="M68" s="831"/>
      <c r="N68" s="104">
        <f>SUM(N63:N67)</f>
        <v>2340999.0839327946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49" t="s">
        <v>963</v>
      </c>
      <c r="C72" s="850"/>
      <c r="D72" s="850"/>
      <c r="E72" s="850"/>
      <c r="F72" s="850"/>
      <c r="G72" s="850"/>
      <c r="H72" s="850"/>
      <c r="I72" s="73" t="s">
        <v>964</v>
      </c>
      <c r="J72" s="75" t="s">
        <v>1410</v>
      </c>
      <c r="K72" s="74" t="s">
        <v>966</v>
      </c>
      <c r="L72" s="851" t="s">
        <v>950</v>
      </c>
      <c r="M72" s="852"/>
      <c r="N72" s="98" t="s">
        <v>951</v>
      </c>
    </row>
    <row r="73" spans="1:15">
      <c r="A73" s="162" t="s">
        <v>6</v>
      </c>
      <c r="B73" s="49" t="str">
        <f>VLOOKUP(A73,'MANO DE OBRA'!A8:D68,3,FALSE)</f>
        <v xml:space="preserve">Obrero </v>
      </c>
      <c r="C73" s="47"/>
      <c r="D73" s="47"/>
      <c r="E73" s="47"/>
      <c r="F73" s="47"/>
      <c r="G73" s="47"/>
      <c r="H73" s="47"/>
      <c r="I73" s="291">
        <f t="shared" ref="I73:I76" si="1">K73/J73*100</f>
        <v>29260.000000000004</v>
      </c>
      <c r="J73" s="292">
        <v>185</v>
      </c>
      <c r="K73" s="293">
        <f>VLOOKUP(A73,'MANO DE OBRA'!A8:D99,4,FALSE)</f>
        <v>54131</v>
      </c>
      <c r="L73" s="50"/>
      <c r="M73" s="433">
        <v>1</v>
      </c>
      <c r="N73" s="394">
        <f t="shared" ref="N73:N76" si="2">K73/M73</f>
        <v>54131</v>
      </c>
      <c r="O73" s="106"/>
    </row>
    <row r="74" spans="1:15">
      <c r="A74" s="162" t="s">
        <v>74</v>
      </c>
      <c r="B74" s="49" t="str">
        <f>VLOOKUP(A74,'MANO DE OBRA'!A8:D69,3,FALSE)</f>
        <v>Ingeniero de Montaje y Prueba Pilote (1)</v>
      </c>
      <c r="C74" s="47"/>
      <c r="D74" s="47"/>
      <c r="E74" s="47"/>
      <c r="F74" s="47"/>
      <c r="G74" s="47"/>
      <c r="H74" s="47"/>
      <c r="I74" s="291">
        <f t="shared" si="1"/>
        <v>257965.03444028978</v>
      </c>
      <c r="J74" s="292">
        <v>185</v>
      </c>
      <c r="K74" s="293">
        <f>VLOOKUP(A74,'MANO DE OBRA'!A8:D100,4,FALSE)</f>
        <v>477235.31371453602</v>
      </c>
      <c r="L74" s="50"/>
      <c r="M74" s="430">
        <v>1</v>
      </c>
      <c r="N74" s="394">
        <f t="shared" si="2"/>
        <v>477235.31371453602</v>
      </c>
    </row>
    <row r="75" spans="1:15">
      <c r="A75" s="162"/>
      <c r="B75" s="49"/>
      <c r="C75" s="47"/>
      <c r="D75" s="47"/>
      <c r="E75" s="47"/>
      <c r="F75" s="47"/>
      <c r="G75" s="47"/>
      <c r="H75" s="47"/>
      <c r="I75" s="291"/>
      <c r="J75" s="292"/>
      <c r="K75" s="293"/>
      <c r="L75" s="50"/>
      <c r="M75" s="438"/>
      <c r="N75" s="394"/>
    </row>
    <row r="76" spans="1:15">
      <c r="A76" s="162" t="s">
        <v>88</v>
      </c>
      <c r="B76" s="49" t="str">
        <f>VLOOKUP(A76,'MANO DE OBRA'!A10:D71,3,FALSE)</f>
        <v>Soldador experto en montaje y pruebas</v>
      </c>
      <c r="C76" s="47"/>
      <c r="D76" s="47"/>
      <c r="E76" s="47"/>
      <c r="F76" s="47"/>
      <c r="G76" s="47"/>
      <c r="H76" s="47"/>
      <c r="I76" s="291">
        <f t="shared" si="1"/>
        <v>86502.359687357821</v>
      </c>
      <c r="J76" s="292">
        <v>185</v>
      </c>
      <c r="K76" s="293">
        <f>VLOOKUP(A76,'MANO DE OBRA'!A10:D102,4,FALSE)</f>
        <v>160029.36542161196</v>
      </c>
      <c r="L76" s="50"/>
      <c r="M76" s="438">
        <v>1</v>
      </c>
      <c r="N76" s="394">
        <f t="shared" si="2"/>
        <v>160029.36542161196</v>
      </c>
    </row>
    <row r="77" spans="1:15">
      <c r="A77" s="162"/>
      <c r="B77" s="49"/>
      <c r="C77" s="47"/>
      <c r="D77" s="47"/>
      <c r="E77" s="47"/>
      <c r="F77" s="47"/>
      <c r="G77" s="47"/>
      <c r="H77" s="47"/>
      <c r="I77" s="291"/>
      <c r="J77" s="292"/>
      <c r="K77" s="293"/>
      <c r="L77" s="50"/>
      <c r="M77" s="438"/>
      <c r="N77" s="394"/>
    </row>
    <row r="78" spans="1:15">
      <c r="A78" s="162"/>
      <c r="B78" s="49"/>
      <c r="C78" s="47"/>
      <c r="D78" s="47"/>
      <c r="E78" s="47"/>
      <c r="F78" s="47"/>
      <c r="G78" s="47"/>
      <c r="H78" s="47"/>
      <c r="I78" s="291"/>
      <c r="J78" s="292"/>
      <c r="K78" s="293"/>
      <c r="L78" s="50"/>
      <c r="M78" s="438"/>
      <c r="N78" s="394"/>
    </row>
    <row r="79" spans="1:15">
      <c r="B79" s="49"/>
      <c r="C79" s="47"/>
      <c r="D79" s="47"/>
      <c r="E79" s="47"/>
      <c r="F79" s="47"/>
      <c r="G79" s="47"/>
      <c r="H79" s="47"/>
      <c r="I79" s="291"/>
      <c r="J79" s="292"/>
      <c r="K79" s="293"/>
      <c r="L79" s="317"/>
      <c r="M79" s="299"/>
      <c r="N79" s="394"/>
    </row>
    <row r="80" spans="1:15" ht="15.75" thickBot="1">
      <c r="B80" s="810"/>
      <c r="C80" s="811"/>
      <c r="D80" s="811"/>
      <c r="E80" s="811"/>
      <c r="F80" s="811"/>
      <c r="G80" s="811"/>
      <c r="H80" s="811"/>
      <c r="I80" s="44"/>
      <c r="J80" s="44"/>
      <c r="K80" s="44"/>
      <c r="L80" s="976"/>
      <c r="M80" s="977"/>
      <c r="N80" s="45"/>
    </row>
    <row r="81" spans="1:14" ht="15.75" thickBot="1">
      <c r="B81" s="823" t="s">
        <v>953</v>
      </c>
      <c r="C81" s="824"/>
      <c r="D81" s="824"/>
      <c r="E81" s="824"/>
      <c r="F81" s="824"/>
      <c r="G81" s="824"/>
      <c r="H81" s="824"/>
      <c r="I81" s="830"/>
      <c r="J81" s="830"/>
      <c r="K81" s="830"/>
      <c r="L81" s="830"/>
      <c r="M81" s="831"/>
      <c r="N81" s="300">
        <f>SUM(N73:N80)</f>
        <v>691395.67913614796</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N45+N58+N68+N81</f>
        <v>35011651.969678469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7002330.3939356944</v>
      </c>
      <c r="M88" s="858"/>
      <c r="N88" s="51"/>
    </row>
    <row r="89" spans="1:14">
      <c r="B89" s="89" t="s">
        <v>973</v>
      </c>
      <c r="C89" s="90"/>
      <c r="D89" s="90"/>
      <c r="E89" s="90"/>
      <c r="F89" s="90"/>
      <c r="G89" s="90"/>
      <c r="H89" s="90"/>
      <c r="I89" s="87"/>
      <c r="J89" s="88"/>
      <c r="K89" s="303">
        <v>0.05</v>
      </c>
      <c r="L89" s="857">
        <f>N83*K89</f>
        <v>1750582.5984839236</v>
      </c>
      <c r="M89" s="858"/>
      <c r="N89" s="51"/>
    </row>
    <row r="90" spans="1:14" ht="15.75" thickBot="1">
      <c r="B90" s="91" t="s">
        <v>974</v>
      </c>
      <c r="C90" s="92"/>
      <c r="D90" s="92"/>
      <c r="E90" s="92"/>
      <c r="F90" s="92"/>
      <c r="G90" s="92"/>
      <c r="H90" s="92"/>
      <c r="I90" s="93"/>
      <c r="J90" s="94"/>
      <c r="K90" s="304">
        <v>0.05</v>
      </c>
      <c r="L90" s="859">
        <f>N83*K90</f>
        <v>1750582.5984839236</v>
      </c>
      <c r="M90" s="860"/>
      <c r="N90" s="51"/>
    </row>
    <row r="91" spans="1:14" ht="15.75" thickBot="1">
      <c r="B91" s="823" t="s">
        <v>953</v>
      </c>
      <c r="C91" s="824"/>
      <c r="D91" s="824"/>
      <c r="E91" s="824"/>
      <c r="F91" s="824"/>
      <c r="G91" s="824"/>
      <c r="H91" s="824"/>
      <c r="I91" s="824"/>
      <c r="J91" s="824"/>
      <c r="K91" s="824"/>
      <c r="L91" s="824"/>
      <c r="M91" s="825"/>
      <c r="N91" s="52">
        <f>L88+L89+L90</f>
        <v>10503495.590903541</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45515147.560582012</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7.25" customHeight="1" thickBot="1">
      <c r="A31" t="s">
        <v>1845</v>
      </c>
      <c r="B31" s="80" t="s">
        <v>1103</v>
      </c>
      <c r="C31" s="81" t="s">
        <v>2098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259</v>
      </c>
      <c r="B36" s="836" t="str">
        <f>VLOOKUP(A36,EQUIPOS!A6:D154,3,FALSE)</f>
        <v>Montacargas</v>
      </c>
      <c r="C36" s="837"/>
      <c r="D36" s="837"/>
      <c r="E36" s="837"/>
      <c r="F36" s="837"/>
      <c r="G36" s="837"/>
      <c r="H36" s="838"/>
      <c r="I36" s="266"/>
      <c r="J36" s="267"/>
      <c r="K36" s="268">
        <f>VLOOKUP(A36,EQUIPOS!A6:D163,4,FALSE)</f>
        <v>73548.209561441399</v>
      </c>
      <c r="L36" s="269"/>
      <c r="M36" s="335">
        <v>1.5</v>
      </c>
      <c r="N36" s="271">
        <f>K36/M36</f>
        <v>49032.139707627597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2693.4186967867336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51725.558404414332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404</v>
      </c>
      <c r="B48" s="43" t="str">
        <f>VLOOKUP(A48,MATERIALES!A5:D373,3,FALSE)</f>
        <v>Camisa metálica en acero A-37</v>
      </c>
      <c r="C48" s="280"/>
      <c r="D48" s="280"/>
      <c r="E48" s="280"/>
      <c r="F48" s="280"/>
      <c r="G48" s="280"/>
      <c r="H48" s="280"/>
      <c r="I48" s="267"/>
      <c r="J48" s="223" t="str">
        <f>VLOOKUP(A48,MATERIALES!A4:D640,2,FALSE)</f>
        <v>kg</v>
      </c>
      <c r="K48" s="281">
        <v>313.2010795996344</v>
      </c>
      <c r="L48" s="266"/>
      <c r="M48" s="401">
        <f>VLOOKUP(A48,MATERIALES!A5:D396,4,FALSE)</f>
        <v>10322.62833059548</v>
      </c>
      <c r="N48" s="271">
        <f>K48*M48</f>
        <v>3233058.3374482761</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3233058.3374482761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12</v>
      </c>
      <c r="N71" s="394">
        <f>K71/M71</f>
        <v>36087.333333333336</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1">
        <v>12</v>
      </c>
      <c r="N72" s="394">
        <f>K72/M72</f>
        <v>17781.040602401332</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53868.373935734664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3338652.2697884254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667730.45395768515</v>
      </c>
      <c r="M84" s="858"/>
      <c r="N84" s="51"/>
    </row>
    <row r="85" spans="1:14">
      <c r="B85" s="89" t="s">
        <v>973</v>
      </c>
      <c r="C85" s="90"/>
      <c r="D85" s="90"/>
      <c r="E85" s="90"/>
      <c r="F85" s="90"/>
      <c r="G85" s="90"/>
      <c r="H85" s="90"/>
      <c r="I85" s="87"/>
      <c r="J85" s="88"/>
      <c r="K85" s="303">
        <v>0.05</v>
      </c>
      <c r="L85" s="857">
        <f>N79*K85</f>
        <v>166932.61348942129</v>
      </c>
      <c r="M85" s="858"/>
      <c r="N85" s="51"/>
    </row>
    <row r="86" spans="1:14" ht="15.75" thickBot="1">
      <c r="B86" s="91" t="s">
        <v>974</v>
      </c>
      <c r="C86" s="92"/>
      <c r="D86" s="92"/>
      <c r="E86" s="92"/>
      <c r="F86" s="92"/>
      <c r="G86" s="92"/>
      <c r="H86" s="92"/>
      <c r="I86" s="93"/>
      <c r="J86" s="94"/>
      <c r="K86" s="304">
        <v>0.05</v>
      </c>
      <c r="L86" s="859">
        <f>N79*K86</f>
        <v>166932.61348942129</v>
      </c>
      <c r="M86" s="860"/>
      <c r="N86" s="51"/>
    </row>
    <row r="87" spans="1:14" ht="15.75" thickBot="1">
      <c r="B87" s="823" t="s">
        <v>953</v>
      </c>
      <c r="C87" s="824"/>
      <c r="D87" s="824"/>
      <c r="E87" s="824"/>
      <c r="F87" s="824"/>
      <c r="G87" s="824"/>
      <c r="H87" s="824"/>
      <c r="I87" s="824"/>
      <c r="J87" s="824"/>
      <c r="K87" s="824"/>
      <c r="L87" s="824"/>
      <c r="M87" s="825"/>
      <c r="N87" s="52">
        <f>L84+L85+L86</f>
        <v>1001595.6809365278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4340247.9507249529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7.25" customHeight="1" thickBot="1">
      <c r="A31" t="s">
        <v>1845</v>
      </c>
      <c r="B31" s="80" t="s">
        <v>1656</v>
      </c>
      <c r="C31" s="81" t="s">
        <v>2099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267</v>
      </c>
      <c r="B36" s="836" t="str">
        <f>VLOOKUP(A36,EQUIPOS!A6:D154,3,FALSE)</f>
        <v>Motobomba de concreto</v>
      </c>
      <c r="C36" s="837"/>
      <c r="D36" s="837"/>
      <c r="E36" s="837"/>
      <c r="F36" s="837"/>
      <c r="G36" s="837"/>
      <c r="H36" s="838"/>
      <c r="I36" s="266"/>
      <c r="J36" s="267"/>
      <c r="K36" s="268">
        <f>VLOOKUP(A36,EQUIPOS!A6:D163,4,FALSE)</f>
        <v>94327.544158469318</v>
      </c>
      <c r="L36" s="269"/>
      <c r="M36" s="335">
        <v>2.5</v>
      </c>
      <c r="N36" s="271">
        <f>K36/M36</f>
        <v>37731.017663387727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37731.017663387727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46.758679657867084</v>
      </c>
      <c r="L48" s="266"/>
      <c r="M48" s="401">
        <f>VLOOKUP(A48,MATERIALES!A5:D396,4,FALSE)</f>
        <v>3210.2589245364511</v>
      </c>
      <c r="N48" s="271">
        <f>K48*M48</f>
        <v>150107.46867120883</v>
      </c>
    </row>
    <row r="49" spans="1:14">
      <c r="A49" s="161" t="s">
        <v>832</v>
      </c>
      <c r="B49" s="43" t="str">
        <f>VLOOKUP(A49,MATERIALES!A6:D373,3,FALSE)</f>
        <v>Concreto Resistencia  21 (Mpa)</v>
      </c>
      <c r="C49" s="424"/>
      <c r="D49" s="424"/>
      <c r="E49" s="424"/>
      <c r="F49" s="424"/>
      <c r="G49" s="424"/>
      <c r="H49" s="424"/>
      <c r="I49" s="421"/>
      <c r="J49" s="223" t="str">
        <f>VLOOKUP(A49,MATERIALES!A5:D641,2,FALSE)</f>
        <v>m3</v>
      </c>
      <c r="K49" s="281">
        <v>0.66798113796952974</v>
      </c>
      <c r="L49" s="420"/>
      <c r="M49" s="401">
        <f>VLOOKUP(A49,MATERIALES!A6:D397,4,FALSE)</f>
        <v>952769.02885204437</v>
      </c>
      <c r="N49" s="271">
        <f>K49*M49</f>
        <v>636431.74011471227</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786539.2087859211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1256</v>
      </c>
      <c r="B60" s="46" t="str">
        <f>VLOOKUP(A60,TRANSPORTE!A2:D117,3,FALSE)</f>
        <v>Transporte de material de excavación</v>
      </c>
      <c r="C60" s="316"/>
      <c r="D60" s="316"/>
      <c r="E60" s="316"/>
      <c r="F60" s="316"/>
      <c r="G60" s="316"/>
      <c r="H60" s="310" t="s">
        <v>339</v>
      </c>
      <c r="I60" s="278">
        <v>0.86837547936038872</v>
      </c>
      <c r="J60" s="285">
        <v>1</v>
      </c>
      <c r="K60" s="278">
        <f>I60*J60</f>
        <v>0.86837547936038872</v>
      </c>
      <c r="L60" s="827">
        <f>VLOOKUP(A60,TRANSPORTE!A2:D117,4,FALSE)</f>
        <v>1802.8023797317558</v>
      </c>
      <c r="M60" s="828"/>
      <c r="N60" s="286">
        <f>K60*L60</f>
        <v>1565.5093806916129</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1565.5093806916129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1"/>
      <c r="J71" s="292"/>
      <c r="K71" s="293"/>
      <c r="L71" s="50"/>
      <c r="M71" s="433"/>
      <c r="N71" s="394"/>
      <c r="O71" s="106"/>
    </row>
    <row r="72" spans="1:15">
      <c r="A72" s="162"/>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825835.73583000037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165167.1471660001</v>
      </c>
      <c r="M84" s="858"/>
      <c r="N84" s="51"/>
    </row>
    <row r="85" spans="1:14">
      <c r="B85" s="89" t="s">
        <v>973</v>
      </c>
      <c r="C85" s="90"/>
      <c r="D85" s="90"/>
      <c r="E85" s="90"/>
      <c r="F85" s="90"/>
      <c r="G85" s="90"/>
      <c r="H85" s="90"/>
      <c r="I85" s="87"/>
      <c r="J85" s="88"/>
      <c r="K85" s="303">
        <v>0.05</v>
      </c>
      <c r="L85" s="857">
        <f>N79*K85</f>
        <v>41291.786791500024</v>
      </c>
      <c r="M85" s="858"/>
      <c r="N85" s="51"/>
    </row>
    <row r="86" spans="1:14" ht="15.75" thickBot="1">
      <c r="B86" s="91" t="s">
        <v>974</v>
      </c>
      <c r="C86" s="92"/>
      <c r="D86" s="92"/>
      <c r="E86" s="92"/>
      <c r="F86" s="92"/>
      <c r="G86" s="92"/>
      <c r="H86" s="92"/>
      <c r="I86" s="93"/>
      <c r="J86" s="94"/>
      <c r="K86" s="304">
        <v>0.05</v>
      </c>
      <c r="L86" s="859">
        <f>N79*K86</f>
        <v>41291.786791500024</v>
      </c>
      <c r="M86" s="860"/>
      <c r="N86" s="51"/>
    </row>
    <row r="87" spans="1:14" ht="15.75" thickBot="1">
      <c r="B87" s="823" t="s">
        <v>953</v>
      </c>
      <c r="C87" s="824"/>
      <c r="D87" s="824"/>
      <c r="E87" s="824"/>
      <c r="F87" s="824"/>
      <c r="G87" s="824"/>
      <c r="H87" s="824"/>
      <c r="I87" s="824"/>
      <c r="J87" s="824"/>
      <c r="K87" s="824"/>
      <c r="L87" s="824"/>
      <c r="M87" s="825"/>
      <c r="N87" s="52">
        <f>L84+L85+L86</f>
        <v>247750.72074900015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1073586.4565790005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I66" zoomScale="77" zoomScaleNormal="77" workbookViewId="0">
      <selection activeCell="P81" sqref="P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21.75" customHeight="1" thickBot="1">
      <c r="A31" t="s">
        <v>1845</v>
      </c>
      <c r="B31" s="80" t="s">
        <v>1104</v>
      </c>
      <c r="C31" s="81" t="s">
        <v>2100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121</v>
      </c>
      <c r="B36" s="836" t="str">
        <f>VLOOKUP(A36,EQUIPOS!A6:D154,3,FALSE)</f>
        <v>Bomba eléctrica para accionar la celda</v>
      </c>
      <c r="C36" s="837"/>
      <c r="D36" s="837"/>
      <c r="E36" s="837"/>
      <c r="F36" s="837"/>
      <c r="G36" s="837"/>
      <c r="H36" s="838"/>
      <c r="I36" s="266"/>
      <c r="J36" s="267"/>
      <c r="K36" s="268">
        <f>VLOOKUP(A36,EQUIPOS!A6:D163,4,FALSE)</f>
        <v>66955.221795671823</v>
      </c>
      <c r="L36" s="269"/>
      <c r="M36" s="270">
        <v>0.01</v>
      </c>
      <c r="N36" s="271">
        <f t="shared" ref="N36:N41" si="0">K36/M36</f>
        <v>6695522.1795671824</v>
      </c>
    </row>
    <row r="37" spans="1:14">
      <c r="A37" s="113" t="s">
        <v>192</v>
      </c>
      <c r="B37" s="836" t="str">
        <f>VLOOKUP(A37,EQUIPOS!A7:D154,3,FALSE)</f>
        <v>Equipo de acarreo interno</v>
      </c>
      <c r="C37" s="837"/>
      <c r="D37" s="837"/>
      <c r="E37" s="837"/>
      <c r="F37" s="837"/>
      <c r="G37" s="837"/>
      <c r="H37" s="838"/>
      <c r="I37" s="420"/>
      <c r="J37" s="421"/>
      <c r="K37" s="268">
        <f>VLOOKUP(A37,EQUIPOS!A7:D164,4,FALSE)</f>
        <v>33004.899426119744</v>
      </c>
      <c r="L37" s="334"/>
      <c r="M37" s="335">
        <v>0.05</v>
      </c>
      <c r="N37" s="271">
        <f t="shared" si="0"/>
        <v>660097.98852239479</v>
      </c>
    </row>
    <row r="38" spans="1:14">
      <c r="A38" s="113" t="s">
        <v>214</v>
      </c>
      <c r="B38" s="836" t="str">
        <f>VLOOKUP(A38,EQUIPOS!A8:D154,3,FALSE)</f>
        <v>Equipo de oxigeno y soldadura</v>
      </c>
      <c r="C38" s="837"/>
      <c r="D38" s="837"/>
      <c r="E38" s="837"/>
      <c r="F38" s="837"/>
      <c r="G38" s="837"/>
      <c r="H38" s="838"/>
      <c r="I38" s="420"/>
      <c r="J38" s="421"/>
      <c r="K38" s="437">
        <f>VLOOKUP(A38,EQUIPOS!A8:D165,4,FALSE)</f>
        <v>14782.141483596053</v>
      </c>
      <c r="L38" s="334"/>
      <c r="M38" s="335">
        <v>0.01</v>
      </c>
      <c r="N38" s="271">
        <f t="shared" si="0"/>
        <v>1478214.1483596053</v>
      </c>
    </row>
    <row r="39" spans="1:14">
      <c r="A39" s="113" t="s">
        <v>248</v>
      </c>
      <c r="B39" s="836" t="str">
        <f>VLOOKUP(A39,EQUIPOS!A9:D154,3,FALSE)</f>
        <v>Grúa telescópica de 50 Ton.</v>
      </c>
      <c r="C39" s="837"/>
      <c r="D39" s="837"/>
      <c r="E39" s="837"/>
      <c r="F39" s="837"/>
      <c r="G39" s="837"/>
      <c r="H39" s="838"/>
      <c r="I39" s="420"/>
      <c r="J39" s="421"/>
      <c r="K39" s="437">
        <f>VLOOKUP(A39,EQUIPOS!A9:D166,4,FALSE)</f>
        <v>302473.85919205542</v>
      </c>
      <c r="L39" s="334"/>
      <c r="M39" s="335">
        <v>0.04</v>
      </c>
      <c r="N39" s="271">
        <f t="shared" si="0"/>
        <v>7561846.4798013857</v>
      </c>
    </row>
    <row r="40" spans="1:14">
      <c r="A40" s="113" t="s">
        <v>255</v>
      </c>
      <c r="B40" s="836" t="str">
        <f>VLOOKUP(A40,EQUIPOS!A10:D154,3,FALSE)</f>
        <v>Manómetro cable de acero para bajar la celda</v>
      </c>
      <c r="C40" s="837"/>
      <c r="D40" s="837"/>
      <c r="E40" s="837"/>
      <c r="F40" s="837"/>
      <c r="G40" s="837"/>
      <c r="H40" s="838"/>
      <c r="I40" s="420"/>
      <c r="J40" s="421"/>
      <c r="K40" s="437">
        <f>VLOOKUP(A40,EQUIPOS!A10:D167,4,FALSE)</f>
        <v>1859706.925755837</v>
      </c>
      <c r="L40" s="334"/>
      <c r="M40" s="335">
        <v>1</v>
      </c>
      <c r="N40" s="271">
        <f t="shared" si="0"/>
        <v>1859706.925755837</v>
      </c>
    </row>
    <row r="41" spans="1:14">
      <c r="A41" s="113" t="s">
        <v>322</v>
      </c>
      <c r="B41" s="836" t="str">
        <f>VLOOKUP(A41,EQUIPOS!A11:D155,3,FALSE)</f>
        <v xml:space="preserve">Retroexcavadora sobre llantas JD 410
</v>
      </c>
      <c r="C41" s="837"/>
      <c r="D41" s="837"/>
      <c r="E41" s="837"/>
      <c r="F41" s="837"/>
      <c r="G41" s="837"/>
      <c r="H41" s="838"/>
      <c r="I41" s="420"/>
      <c r="J41" s="421"/>
      <c r="K41" s="437">
        <f>VLOOKUP(A41,EQUIPOS!A11:D168,4,FALSE)</f>
        <v>356024.37477596331</v>
      </c>
      <c r="L41" s="334"/>
      <c r="M41" s="335">
        <v>0.2</v>
      </c>
      <c r="N41" s="271">
        <f t="shared" si="0"/>
        <v>1780121.8738798164</v>
      </c>
    </row>
    <row r="42" spans="1:14">
      <c r="A42" s="113"/>
      <c r="B42" s="836"/>
      <c r="C42" s="837"/>
      <c r="D42" s="837"/>
      <c r="E42" s="837"/>
      <c r="F42" s="837"/>
      <c r="G42" s="837"/>
      <c r="H42" s="838"/>
      <c r="I42" s="327"/>
      <c r="J42" s="329"/>
      <c r="K42" s="437"/>
      <c r="L42" s="422"/>
      <c r="M42" s="423"/>
      <c r="N42" s="271"/>
    </row>
    <row r="43" spans="1:14">
      <c r="B43" s="836"/>
      <c r="C43" s="837"/>
      <c r="D43" s="837"/>
      <c r="E43" s="837"/>
      <c r="F43" s="837"/>
      <c r="G43" s="837"/>
      <c r="H43" s="838"/>
      <c r="I43" s="36"/>
      <c r="J43" s="37"/>
      <c r="K43" s="437"/>
      <c r="L43" s="275"/>
      <c r="M43" s="276"/>
      <c r="N43" s="271"/>
    </row>
    <row r="44" spans="1:14">
      <c r="B44" s="319"/>
      <c r="C44" s="320"/>
      <c r="D44" s="320"/>
      <c r="E44" s="320"/>
      <c r="F44" s="322"/>
      <c r="G44" s="322"/>
      <c r="H44" s="125"/>
      <c r="I44" s="36"/>
      <c r="J44" s="37"/>
      <c r="K44" s="437"/>
      <c r="L44" s="275"/>
      <c r="M44" s="276"/>
      <c r="N44" s="272"/>
    </row>
    <row r="45" spans="1:14">
      <c r="B45" s="843" t="s">
        <v>952</v>
      </c>
      <c r="C45" s="844"/>
      <c r="D45" s="844"/>
      <c r="E45" s="38"/>
      <c r="F45" s="39"/>
      <c r="G45" s="39"/>
      <c r="H45" s="40"/>
      <c r="I45" s="36"/>
      <c r="J45" s="37"/>
      <c r="K45" s="278"/>
      <c r="L45" s="275"/>
      <c r="M45" s="400">
        <v>0.1</v>
      </c>
      <c r="N45" s="343">
        <f>N86*M45</f>
        <v>69139.567913614796</v>
      </c>
    </row>
    <row r="46" spans="1:14" ht="15.75" thickBot="1">
      <c r="B46" s="836"/>
      <c r="C46" s="837"/>
      <c r="D46" s="837"/>
      <c r="E46" s="837"/>
      <c r="F46" s="837"/>
      <c r="G46" s="837"/>
      <c r="H46" s="838"/>
      <c r="I46" s="845"/>
      <c r="J46" s="846"/>
      <c r="K46" s="41"/>
      <c r="L46" s="847"/>
      <c r="M46" s="848"/>
      <c r="N46" s="105"/>
    </row>
    <row r="47" spans="1:14" ht="15.75" thickBot="1">
      <c r="B47" s="823" t="s">
        <v>953</v>
      </c>
      <c r="C47" s="824"/>
      <c r="D47" s="824"/>
      <c r="E47" s="824"/>
      <c r="F47" s="824"/>
      <c r="G47" s="824"/>
      <c r="H47" s="824"/>
      <c r="I47" s="824"/>
      <c r="J47" s="824"/>
      <c r="K47" s="824"/>
      <c r="L47" s="824"/>
      <c r="M47" s="825"/>
      <c r="N47" s="410">
        <f>SUM(N36:N45)</f>
        <v>20104649.163799834</v>
      </c>
    </row>
    <row r="48" spans="1:14">
      <c r="B48" s="279"/>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4" t="s">
        <v>944</v>
      </c>
      <c r="C51" s="815"/>
      <c r="D51" s="815"/>
      <c r="E51" s="815"/>
      <c r="F51" s="815"/>
      <c r="G51" s="815"/>
      <c r="H51" s="815"/>
      <c r="I51" s="816"/>
      <c r="J51" s="314" t="s">
        <v>945</v>
      </c>
      <c r="K51" s="85" t="s">
        <v>946</v>
      </c>
      <c r="L51" s="817" t="s">
        <v>955</v>
      </c>
      <c r="M51" s="816"/>
      <c r="N51" s="86" t="s">
        <v>951</v>
      </c>
    </row>
    <row r="52" spans="1:17">
      <c r="A52" s="161" t="s">
        <v>410</v>
      </c>
      <c r="B52" s="43" t="str">
        <f>VLOOKUP(A52,MATERIALES!A5:D373,3,FALSE)</f>
        <v>Celda especial de carga</v>
      </c>
      <c r="C52" s="280"/>
      <c r="D52" s="280"/>
      <c r="E52" s="280"/>
      <c r="F52" s="280"/>
      <c r="G52" s="280"/>
      <c r="H52" s="280"/>
      <c r="I52" s="280"/>
      <c r="J52" s="310" t="str">
        <f>VLOOKUP(A52,MATERIALES!A6:D644,2,FALSE)</f>
        <v>u</v>
      </c>
      <c r="K52" s="281">
        <v>1</v>
      </c>
      <c r="L52" s="266"/>
      <c r="M52" s="401">
        <f>VLOOKUP(A52,MATERIALES!A5:D396,4,FALSE)</f>
        <v>270654.2793997596</v>
      </c>
      <c r="N52" s="271">
        <f t="shared" ref="N52:N57" si="1">K52*M52</f>
        <v>270654.2793997596</v>
      </c>
    </row>
    <row r="53" spans="1:17">
      <c r="A53" s="161" t="s">
        <v>505</v>
      </c>
      <c r="B53" s="43" t="str">
        <f>VLOOKUP(A53,MATERIALES!A6:D373,3,FALSE)</f>
        <v>Manguera de alta presión</v>
      </c>
      <c r="C53" s="424"/>
      <c r="D53" s="424"/>
      <c r="E53" s="424"/>
      <c r="F53" s="424"/>
      <c r="G53" s="424"/>
      <c r="H53" s="424"/>
      <c r="I53" s="424"/>
      <c r="J53" s="311" t="str">
        <f>VLOOKUP(A53,MATERIALES!A7:D645,2,FALSE)</f>
        <v>m</v>
      </c>
      <c r="K53" s="396">
        <v>30</v>
      </c>
      <c r="L53" s="420"/>
      <c r="M53" s="401">
        <f>VLOOKUP(A53,MATERIALES!A6:D397,4,FALSE)</f>
        <v>152667.89643816676</v>
      </c>
      <c r="N53" s="271">
        <f t="shared" si="1"/>
        <v>4580036.8931450024</v>
      </c>
    </row>
    <row r="54" spans="1:17">
      <c r="A54" s="161" t="s">
        <v>698</v>
      </c>
      <c r="B54" s="43" t="str">
        <f>VLOOKUP(A54,MATERIALES!A6:D373,3,FALSE)</f>
        <v>Transductores electrónicos (incluye cables, protección contra el concreto y panel de lectura)</v>
      </c>
      <c r="C54" s="424"/>
      <c r="D54" s="424"/>
      <c r="E54" s="424"/>
      <c r="F54" s="424"/>
      <c r="G54" s="424"/>
      <c r="H54" s="424"/>
      <c r="I54" s="424"/>
      <c r="J54" s="311" t="str">
        <f>VLOOKUP(A54,MATERIALES!A8:D646,2,FALSE)</f>
        <v>u</v>
      </c>
      <c r="K54" s="396">
        <v>2</v>
      </c>
      <c r="L54" s="420"/>
      <c r="M54" s="401">
        <f>VLOOKUP(A54,MATERIALES!A6:D398,4,FALSE)</f>
        <v>2180969.9491166673</v>
      </c>
      <c r="N54" s="271">
        <f t="shared" si="1"/>
        <v>4361939.8982333345</v>
      </c>
      <c r="Q54" s="106"/>
    </row>
    <row r="55" spans="1:17">
      <c r="A55" s="161" t="s">
        <v>700</v>
      </c>
      <c r="B55" s="43" t="str">
        <f>VLOOKUP(A55,MATERIALES!A6:D373,3,FALSE)</f>
        <v>Transductores mecánicos (incluye cables, protección contra el concreto y panel de lectura)</v>
      </c>
      <c r="C55" s="424"/>
      <c r="D55" s="424"/>
      <c r="E55" s="424"/>
      <c r="F55" s="424"/>
      <c r="G55" s="424"/>
      <c r="H55" s="424"/>
      <c r="I55" s="424"/>
      <c r="J55" s="311" t="str">
        <f>VLOOKUP(A55,MATERIALES!A9:D647,2,FALSE)</f>
        <v>u</v>
      </c>
      <c r="K55" s="396">
        <v>5</v>
      </c>
      <c r="L55" s="420"/>
      <c r="M55" s="401">
        <f>VLOOKUP(A55,MATERIALES!A6:D399,4,FALSE)</f>
        <v>1295363.9697783843</v>
      </c>
      <c r="N55" s="271">
        <f t="shared" si="1"/>
        <v>6476819.8488919213</v>
      </c>
    </row>
    <row r="56" spans="1:17">
      <c r="A56" s="161" t="s">
        <v>727</v>
      </c>
      <c r="B56" s="43" t="str">
        <f>VLOOKUP(A56,MATERIALES!A7:D373,3,FALSE)</f>
        <v>Tubo metálico de alta resistencia</v>
      </c>
      <c r="C56" s="424"/>
      <c r="D56" s="424"/>
      <c r="E56" s="424"/>
      <c r="F56" s="424"/>
      <c r="G56" s="424"/>
      <c r="H56" s="424"/>
      <c r="I56" s="424"/>
      <c r="J56" s="311" t="str">
        <f>VLOOKUP(A56,MATERIALES!A10:D648,2,FALSE)</f>
        <v>m</v>
      </c>
      <c r="K56" s="396">
        <v>60</v>
      </c>
      <c r="L56" s="420"/>
      <c r="M56" s="401">
        <f>VLOOKUP(A56,MATERIALES!A7:D400,4,FALSE)</f>
        <v>81322.169531276595</v>
      </c>
      <c r="N56" s="271">
        <f t="shared" si="1"/>
        <v>4879330.1718765954</v>
      </c>
    </row>
    <row r="57" spans="1:17">
      <c r="A57" s="161" t="s">
        <v>734</v>
      </c>
      <c r="B57" s="43" t="str">
        <f>VLOOKUP(A57,MATERIALES!A8:D373,3,FALSE)</f>
        <v>Uniones especiales de alta resistencia para tubería</v>
      </c>
      <c r="C57" s="424"/>
      <c r="D57" s="424"/>
      <c r="E57" s="424"/>
      <c r="F57" s="424"/>
      <c r="G57" s="424"/>
      <c r="H57" s="424"/>
      <c r="I57" s="424"/>
      <c r="J57" s="311" t="str">
        <f>VLOOKUP(A57,MATERIALES!A11:D649,2,FALSE)</f>
        <v>u</v>
      </c>
      <c r="K57" s="396">
        <v>12</v>
      </c>
      <c r="L57" s="420"/>
      <c r="M57" s="401">
        <f>VLOOKUP(A57,MATERIALES!A8:D401,4,FALSE)</f>
        <v>65460.5699013372</v>
      </c>
      <c r="N57" s="271">
        <f t="shared" si="1"/>
        <v>785526.83881604637</v>
      </c>
    </row>
    <row r="58" spans="1:17">
      <c r="A58" s="161"/>
      <c r="B58" s="43"/>
      <c r="C58" s="424"/>
      <c r="D58" s="424"/>
      <c r="E58" s="424"/>
      <c r="F58" s="424"/>
      <c r="G58" s="424"/>
      <c r="H58" s="424"/>
      <c r="I58" s="424"/>
      <c r="J58" s="310"/>
      <c r="K58" s="396"/>
      <c r="L58" s="420"/>
      <c r="M58" s="401"/>
      <c r="N58" s="271"/>
    </row>
    <row r="59" spans="1:17">
      <c r="A59" s="161"/>
      <c r="B59" s="43"/>
      <c r="C59" s="424"/>
      <c r="D59" s="424"/>
      <c r="E59" s="424"/>
      <c r="F59" s="424"/>
      <c r="G59" s="424"/>
      <c r="H59" s="424"/>
      <c r="I59" s="424"/>
      <c r="J59" s="310"/>
      <c r="K59" s="396"/>
      <c r="L59" s="420"/>
      <c r="M59" s="401"/>
      <c r="N59" s="271"/>
    </row>
    <row r="60" spans="1:17">
      <c r="A60" s="161"/>
      <c r="B60" s="43"/>
      <c r="C60" s="424"/>
      <c r="D60" s="424"/>
      <c r="E60" s="424"/>
      <c r="F60" s="424"/>
      <c r="G60" s="424"/>
      <c r="H60" s="424"/>
      <c r="I60" s="424"/>
      <c r="J60" s="310"/>
      <c r="K60" s="396"/>
      <c r="L60" s="420"/>
      <c r="M60" s="401"/>
      <c r="N60" s="271"/>
    </row>
    <row r="61" spans="1:17">
      <c r="A61" s="161"/>
      <c r="B61" s="43"/>
      <c r="C61" s="424"/>
      <c r="D61" s="424"/>
      <c r="E61" s="424"/>
      <c r="F61" s="424"/>
      <c r="G61" s="424"/>
      <c r="H61" s="424"/>
      <c r="I61" s="424"/>
      <c r="J61" s="310"/>
      <c r="K61" s="396"/>
      <c r="L61" s="420"/>
      <c r="M61" s="401"/>
      <c r="N61" s="271"/>
    </row>
    <row r="62" spans="1:17" ht="15.75" thickBot="1">
      <c r="B62" s="43"/>
      <c r="C62" s="309"/>
      <c r="D62" s="309"/>
      <c r="E62" s="309"/>
      <c r="F62" s="309"/>
      <c r="G62" s="309"/>
      <c r="H62" s="309"/>
      <c r="I62" s="309"/>
      <c r="J62" s="434"/>
      <c r="K62" s="126"/>
      <c r="L62" s="324"/>
      <c r="M62" s="401"/>
      <c r="N62" s="271"/>
    </row>
    <row r="63" spans="1:17" ht="15.75" thickBot="1">
      <c r="B63" s="823" t="s">
        <v>953</v>
      </c>
      <c r="C63" s="824"/>
      <c r="D63" s="824"/>
      <c r="E63" s="824"/>
      <c r="F63" s="824"/>
      <c r="G63" s="824"/>
      <c r="H63" s="824"/>
      <c r="I63" s="824"/>
      <c r="J63" s="824"/>
      <c r="K63" s="824"/>
      <c r="L63" s="824"/>
      <c r="M63" s="825"/>
      <c r="N63" s="393">
        <f>SUM(N52:N62)</f>
        <v>21354307.93036266</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2" t="s">
        <v>957</v>
      </c>
      <c r="C67" s="313"/>
      <c r="D67" s="313"/>
      <c r="E67" s="313"/>
      <c r="F67" s="313"/>
      <c r="G67" s="313"/>
      <c r="H67" s="73" t="s">
        <v>945</v>
      </c>
      <c r="I67" s="74" t="s">
        <v>958</v>
      </c>
      <c r="J67" s="75" t="s">
        <v>959</v>
      </c>
      <c r="K67" s="73" t="s">
        <v>960</v>
      </c>
      <c r="L67" s="826" t="s">
        <v>961</v>
      </c>
      <c r="M67" s="799"/>
      <c r="N67" s="76" t="s">
        <v>951</v>
      </c>
    </row>
    <row r="68" spans="1:15">
      <c r="A68" t="s">
        <v>1400</v>
      </c>
      <c r="B68" s="46" t="str">
        <f>VLOOKUP(A68,TRANSPORTE!A5:D117,3,FALSE)</f>
        <v>Transporte de tubos. celdas, etc.</v>
      </c>
      <c r="C68" s="316"/>
      <c r="D68" s="316"/>
      <c r="E68" s="316"/>
      <c r="F68" s="316"/>
      <c r="G68" s="316"/>
      <c r="H68" s="310" t="s">
        <v>1468</v>
      </c>
      <c r="I68" s="278">
        <v>1</v>
      </c>
      <c r="J68" s="285">
        <v>1</v>
      </c>
      <c r="K68" s="278">
        <f>I68*J68</f>
        <v>1</v>
      </c>
      <c r="L68" s="827">
        <f>VLOOKUP(A68,TRANSPORTE!A5:D117,4,FALSE)</f>
        <v>799878.74134876532</v>
      </c>
      <c r="M68" s="828"/>
      <c r="N68" s="286">
        <f>K68*L68</f>
        <v>799878.74134876532</v>
      </c>
    </row>
    <row r="69" spans="1:15">
      <c r="A69" t="s">
        <v>1399</v>
      </c>
      <c r="B69" s="46" t="str">
        <f>VLOOKUP(A69,TRANSPORTE!A5:D117,3,FALSE)</f>
        <v>Pasajes aéreos</v>
      </c>
      <c r="C69" s="47"/>
      <c r="D69" s="47"/>
      <c r="E69" s="47"/>
      <c r="F69" s="47"/>
      <c r="G69" s="47"/>
      <c r="H69" s="310" t="s">
        <v>945</v>
      </c>
      <c r="I69" s="278">
        <v>3</v>
      </c>
      <c r="J69" s="285">
        <v>1</v>
      </c>
      <c r="K69" s="278">
        <f>I69*J69</f>
        <v>3</v>
      </c>
      <c r="L69" s="827">
        <f>VLOOKUP(A69,TRANSPORTE!A5:D117,4,FALSE)</f>
        <v>234456.55471675258</v>
      </c>
      <c r="M69" s="828"/>
      <c r="N69" s="286">
        <f>K69*L69</f>
        <v>703369.66415025771</v>
      </c>
    </row>
    <row r="70" spans="1:15">
      <c r="B70" s="46"/>
      <c r="C70" s="47"/>
      <c r="D70" s="47"/>
      <c r="E70" s="47"/>
      <c r="F70" s="47"/>
      <c r="G70" s="47"/>
      <c r="H70" s="310"/>
      <c r="I70" s="278"/>
      <c r="J70" s="285"/>
      <c r="K70" s="278"/>
      <c r="L70" s="827"/>
      <c r="M70" s="828"/>
      <c r="N70" s="286"/>
    </row>
    <row r="71" spans="1:15">
      <c r="B71" s="46"/>
      <c r="C71" s="47"/>
      <c r="D71" s="47"/>
      <c r="E71" s="47"/>
      <c r="F71" s="47"/>
      <c r="G71" s="47"/>
      <c r="H71" s="310"/>
      <c r="I71" s="278"/>
      <c r="J71" s="285"/>
      <c r="K71" s="278"/>
      <c r="L71" s="827"/>
      <c r="M71" s="828"/>
      <c r="N71" s="286"/>
    </row>
    <row r="72" spans="1:15">
      <c r="B72" s="46"/>
      <c r="C72" s="47"/>
      <c r="D72" s="47"/>
      <c r="E72" s="47"/>
      <c r="F72" s="47"/>
      <c r="G72" s="47"/>
      <c r="H72" s="287"/>
      <c r="I72" s="278"/>
      <c r="J72" s="278"/>
      <c r="K72" s="278"/>
      <c r="L72" s="288"/>
      <c r="M72" s="289"/>
      <c r="N72" s="290"/>
    </row>
    <row r="73" spans="1:15" ht="15.75" thickBot="1">
      <c r="B73" s="446"/>
      <c r="C73" s="447"/>
      <c r="D73" s="447"/>
      <c r="E73" s="447"/>
      <c r="F73" s="447"/>
      <c r="G73" s="447"/>
      <c r="H73" s="48"/>
      <c r="I73" s="126"/>
      <c r="J73" s="126"/>
      <c r="K73" s="126"/>
      <c r="L73" s="812"/>
      <c r="M73" s="813"/>
      <c r="N73" s="127"/>
    </row>
    <row r="74" spans="1:15" ht="15.75" thickBot="1">
      <c r="B74" s="829" t="s">
        <v>953</v>
      </c>
      <c r="C74" s="830"/>
      <c r="D74" s="830"/>
      <c r="E74" s="830"/>
      <c r="F74" s="830"/>
      <c r="G74" s="830"/>
      <c r="H74" s="830"/>
      <c r="I74" s="830"/>
      <c r="J74" s="830"/>
      <c r="K74" s="830"/>
      <c r="L74" s="830"/>
      <c r="M74" s="831"/>
      <c r="N74" s="104">
        <f>N68+N69+N70+N71+N72</f>
        <v>1503248.4054990229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49" t="s">
        <v>963</v>
      </c>
      <c r="C78" s="850"/>
      <c r="D78" s="850"/>
      <c r="E78" s="850"/>
      <c r="F78" s="850"/>
      <c r="G78" s="850"/>
      <c r="H78" s="850"/>
      <c r="I78" s="73" t="s">
        <v>964</v>
      </c>
      <c r="J78" s="75" t="s">
        <v>1410</v>
      </c>
      <c r="K78" s="74" t="s">
        <v>966</v>
      </c>
      <c r="L78" s="851" t="s">
        <v>950</v>
      </c>
      <c r="M78" s="852"/>
      <c r="N78" s="98" t="s">
        <v>951</v>
      </c>
    </row>
    <row r="79" spans="1:15">
      <c r="A79" s="162" t="s">
        <v>6</v>
      </c>
      <c r="B79" s="49" t="str">
        <f>VLOOKUP(A79,'MANO DE OBRA'!A8:D68,3,FALSE)</f>
        <v xml:space="preserve">Obrero </v>
      </c>
      <c r="C79" s="47"/>
      <c r="D79" s="47"/>
      <c r="E79" s="47"/>
      <c r="F79" s="47"/>
      <c r="G79" s="47"/>
      <c r="H79" s="47"/>
      <c r="I79" s="291">
        <f t="shared" ref="I79:I82" si="2">K79/J79*100</f>
        <v>29260.000000000004</v>
      </c>
      <c r="J79" s="292">
        <v>185</v>
      </c>
      <c r="K79" s="293">
        <f>VLOOKUP(A79,'MANO DE OBRA'!A8:D99,4,FALSE)</f>
        <v>54131</v>
      </c>
      <c r="L79" s="50"/>
      <c r="M79" s="433">
        <v>1</v>
      </c>
      <c r="N79" s="394">
        <f t="shared" ref="N79:N82" si="3">K79/M79</f>
        <v>54131</v>
      </c>
      <c r="O79" s="106"/>
    </row>
    <row r="80" spans="1:15">
      <c r="A80" s="162" t="s">
        <v>74</v>
      </c>
      <c r="B80" s="49" t="str">
        <f>VLOOKUP(A80,'MANO DE OBRA'!A8:D69,3,FALSE)</f>
        <v>Ingeniero de Montaje y Prueba Pilote (1)</v>
      </c>
      <c r="C80" s="47"/>
      <c r="D80" s="47"/>
      <c r="E80" s="47"/>
      <c r="F80" s="47"/>
      <c r="G80" s="47"/>
      <c r="H80" s="47"/>
      <c r="I80" s="291">
        <f t="shared" si="2"/>
        <v>257965.03444028978</v>
      </c>
      <c r="J80" s="292">
        <v>185</v>
      </c>
      <c r="K80" s="293">
        <f>VLOOKUP(A80,'MANO DE OBRA'!A8:D100,4,FALSE)</f>
        <v>477235.31371453602</v>
      </c>
      <c r="L80" s="50"/>
      <c r="M80" s="433">
        <v>1</v>
      </c>
      <c r="N80" s="394">
        <f t="shared" si="3"/>
        <v>477235.31371453602</v>
      </c>
    </row>
    <row r="81" spans="1:14">
      <c r="A81" s="162"/>
      <c r="B81" s="49"/>
      <c r="C81" s="47"/>
      <c r="D81" s="47"/>
      <c r="E81" s="47"/>
      <c r="F81" s="47"/>
      <c r="G81" s="47"/>
      <c r="H81" s="47"/>
      <c r="I81" s="291"/>
      <c r="J81" s="292"/>
      <c r="K81" s="293"/>
      <c r="L81" s="50"/>
      <c r="M81" s="433"/>
      <c r="N81" s="394"/>
    </row>
    <row r="82" spans="1:14">
      <c r="A82" t="s">
        <v>88</v>
      </c>
      <c r="B82" s="49" t="str">
        <f>VLOOKUP(A82,'MANO DE OBRA'!A9:D70,3,FALSE)</f>
        <v>Soldador experto en montaje y pruebas</v>
      </c>
      <c r="C82" s="47"/>
      <c r="D82" s="47"/>
      <c r="E82" s="47"/>
      <c r="F82" s="47"/>
      <c r="G82" s="47"/>
      <c r="H82" s="47"/>
      <c r="I82" s="291">
        <f t="shared" si="2"/>
        <v>86502.359687357821</v>
      </c>
      <c r="J82" s="292">
        <v>185</v>
      </c>
      <c r="K82" s="293">
        <f>VLOOKUP(A82,'MANO DE OBRA'!A9:D101,4,FALSE)</f>
        <v>160029.36542161196</v>
      </c>
      <c r="L82" s="50"/>
      <c r="M82" s="433">
        <v>1</v>
      </c>
      <c r="N82" s="394">
        <f t="shared" si="3"/>
        <v>160029.36542161196</v>
      </c>
    </row>
    <row r="83" spans="1:14">
      <c r="B83" s="49"/>
      <c r="C83" s="47"/>
      <c r="D83" s="47"/>
      <c r="E83" s="47"/>
      <c r="F83" s="47"/>
      <c r="G83" s="47"/>
      <c r="H83" s="47"/>
      <c r="I83" s="291"/>
      <c r="J83" s="292"/>
      <c r="K83" s="293"/>
      <c r="L83" s="317"/>
      <c r="M83" s="433"/>
      <c r="N83" s="394"/>
    </row>
    <row r="84" spans="1:14">
      <c r="B84" s="49"/>
      <c r="C84" s="47"/>
      <c r="D84" s="47"/>
      <c r="E84" s="47"/>
      <c r="F84" s="47"/>
      <c r="G84" s="47"/>
      <c r="H84" s="47"/>
      <c r="I84" s="291"/>
      <c r="J84" s="292"/>
      <c r="K84" s="293"/>
      <c r="L84" s="317"/>
      <c r="M84" s="299"/>
      <c r="N84" s="295"/>
    </row>
    <row r="85" spans="1:14" ht="15.75" thickBot="1">
      <c r="B85" s="810"/>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69"/>
      <c r="J85" s="470"/>
      <c r="K85" s="471"/>
      <c r="L85" s="978"/>
      <c r="M85" s="978"/>
      <c r="N85" s="472"/>
    </row>
    <row r="86" spans="1:14" ht="15.75" thickBot="1">
      <c r="B86" s="829" t="s">
        <v>953</v>
      </c>
      <c r="C86" s="830"/>
      <c r="D86" s="830"/>
      <c r="E86" s="830"/>
      <c r="F86" s="830"/>
      <c r="G86" s="830"/>
      <c r="H86" s="830"/>
      <c r="I86" s="830"/>
      <c r="J86" s="830"/>
      <c r="K86" s="830"/>
      <c r="L86" s="830"/>
      <c r="M86" s="831"/>
      <c r="N86" s="459">
        <f>SUM(N79:N85)</f>
        <v>691395.67913614796</v>
      </c>
    </row>
    <row r="87" spans="1:14" ht="15.75" thickBot="1">
      <c r="B87" s="33"/>
      <c r="C87" s="34"/>
      <c r="D87" s="34"/>
      <c r="E87" s="34"/>
      <c r="F87" s="34"/>
      <c r="G87" s="34"/>
      <c r="H87" s="34"/>
      <c r="I87" s="34"/>
      <c r="J87" s="34"/>
      <c r="K87" s="34"/>
      <c r="L87" s="34"/>
      <c r="M87" s="34"/>
      <c r="N87" s="35"/>
    </row>
    <row r="88" spans="1:14" ht="15.75" thickBot="1">
      <c r="B88" s="823" t="s">
        <v>967</v>
      </c>
      <c r="C88" s="824"/>
      <c r="D88" s="824"/>
      <c r="E88" s="824"/>
      <c r="F88" s="824"/>
      <c r="G88" s="824"/>
      <c r="H88" s="824"/>
      <c r="I88" s="824"/>
      <c r="J88" s="824"/>
      <c r="K88" s="824"/>
      <c r="L88" s="824"/>
      <c r="M88" s="825"/>
      <c r="N88" s="99">
        <f>N86+N74+N63+N47</f>
        <v>43653601.178797662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4" t="s">
        <v>969</v>
      </c>
      <c r="C92" s="815"/>
      <c r="D92" s="815"/>
      <c r="E92" s="815"/>
      <c r="F92" s="815"/>
      <c r="G92" s="815"/>
      <c r="H92" s="815"/>
      <c r="I92" s="313"/>
      <c r="J92" s="333"/>
      <c r="K92" s="301" t="s">
        <v>970</v>
      </c>
      <c r="L92" s="853" t="s">
        <v>971</v>
      </c>
      <c r="M92" s="854"/>
      <c r="N92" s="302"/>
    </row>
    <row r="93" spans="1:14">
      <c r="B93" s="855" t="s">
        <v>972</v>
      </c>
      <c r="C93" s="856"/>
      <c r="D93" s="856"/>
      <c r="E93" s="856"/>
      <c r="F93" s="856"/>
      <c r="G93" s="856"/>
      <c r="H93" s="856"/>
      <c r="I93" s="87"/>
      <c r="J93" s="88"/>
      <c r="K93" s="303">
        <v>0.2</v>
      </c>
      <c r="L93" s="857">
        <f>N88*K93</f>
        <v>8730720.2357595321</v>
      </c>
      <c r="M93" s="858"/>
      <c r="N93" s="51"/>
    </row>
    <row r="94" spans="1:14">
      <c r="B94" s="89" t="s">
        <v>973</v>
      </c>
      <c r="C94" s="90"/>
      <c r="D94" s="90"/>
      <c r="E94" s="90"/>
      <c r="F94" s="90"/>
      <c r="G94" s="90"/>
      <c r="H94" s="90"/>
      <c r="I94" s="87"/>
      <c r="J94" s="88"/>
      <c r="K94" s="303">
        <v>0.05</v>
      </c>
      <c r="L94" s="857">
        <f>N88*K94</f>
        <v>2182680.058939883</v>
      </c>
      <c r="M94" s="858"/>
      <c r="N94" s="51"/>
    </row>
    <row r="95" spans="1:14" ht="15.75" thickBot="1">
      <c r="B95" s="91" t="s">
        <v>974</v>
      </c>
      <c r="C95" s="92"/>
      <c r="D95" s="92"/>
      <c r="E95" s="92"/>
      <c r="F95" s="92"/>
      <c r="G95" s="92"/>
      <c r="H95" s="92"/>
      <c r="I95" s="93"/>
      <c r="J95" s="94"/>
      <c r="K95" s="304">
        <v>0.05</v>
      </c>
      <c r="L95" s="859">
        <f>N88*K95</f>
        <v>2182680.058939883</v>
      </c>
      <c r="M95" s="860"/>
      <c r="N95" s="51"/>
    </row>
    <row r="96" spans="1:14" ht="15.75" thickBot="1">
      <c r="B96" s="823" t="s">
        <v>953</v>
      </c>
      <c r="C96" s="824"/>
      <c r="D96" s="824"/>
      <c r="E96" s="824"/>
      <c r="F96" s="824"/>
      <c r="G96" s="824"/>
      <c r="H96" s="824"/>
      <c r="I96" s="824"/>
      <c r="J96" s="824"/>
      <c r="K96" s="824"/>
      <c r="L96" s="824"/>
      <c r="M96" s="825"/>
      <c r="N96" s="52">
        <f>L93+L94+L95</f>
        <v>13096080.353639299</v>
      </c>
    </row>
    <row r="97" spans="1:14" ht="15.75" thickBot="1">
      <c r="B97" s="33"/>
      <c r="C97" s="34"/>
      <c r="D97" s="34"/>
      <c r="E97" s="34"/>
      <c r="F97" s="34"/>
      <c r="G97" s="34"/>
      <c r="H97" s="34"/>
      <c r="I97" s="34"/>
      <c r="J97" s="34"/>
      <c r="K97" s="34"/>
      <c r="L97" s="34"/>
      <c r="M97" s="34"/>
      <c r="N97" s="35"/>
    </row>
    <row r="98" spans="1:14" ht="15.75" thickBot="1">
      <c r="A98" t="s">
        <v>2016</v>
      </c>
      <c r="B98" s="823" t="s">
        <v>975</v>
      </c>
      <c r="C98" s="824"/>
      <c r="D98" s="824"/>
      <c r="E98" s="824"/>
      <c r="F98" s="824"/>
      <c r="G98" s="824"/>
      <c r="H98" s="824"/>
      <c r="I98" s="824"/>
      <c r="J98" s="824"/>
      <c r="K98" s="824"/>
      <c r="L98" s="824"/>
      <c r="M98" s="825"/>
      <c r="N98" s="187">
        <f>N88+N96</f>
        <v>56749681.532436959</v>
      </c>
    </row>
    <row r="99" spans="1:14">
      <c r="B99" s="238"/>
      <c r="C99" s="239"/>
      <c r="D99" s="239"/>
      <c r="E99" s="239"/>
      <c r="F99" s="239"/>
      <c r="G99" s="239"/>
      <c r="H99" s="239"/>
      <c r="I99" s="239"/>
      <c r="J99" s="239"/>
      <c r="K99" s="239"/>
      <c r="L99" s="239"/>
      <c r="M99" s="239"/>
      <c r="N99" s="240"/>
    </row>
    <row r="100" spans="1:14">
      <c r="B100" s="241"/>
      <c r="C100" s="242"/>
      <c r="D100" s="242"/>
      <c r="E100" s="242"/>
      <c r="F100" s="242"/>
      <c r="G100" s="242"/>
      <c r="H100" s="242"/>
      <c r="I100" s="242"/>
      <c r="J100" s="242"/>
      <c r="K100" s="242"/>
      <c r="L100" s="242"/>
      <c r="M100" s="242"/>
      <c r="N100" s="243"/>
    </row>
    <row r="101" spans="1:14">
      <c r="B101" s="241"/>
      <c r="C101" s="242"/>
      <c r="D101" s="242"/>
      <c r="E101" s="242"/>
      <c r="F101" s="242"/>
      <c r="G101" s="242"/>
      <c r="H101" s="242"/>
      <c r="I101" s="242"/>
      <c r="J101" s="242"/>
      <c r="K101" s="242"/>
      <c r="L101" s="242"/>
      <c r="M101" s="242"/>
      <c r="N101" s="243"/>
    </row>
    <row r="102" spans="1:14">
      <c r="B102" s="241"/>
      <c r="C102" s="242"/>
      <c r="D102" s="242"/>
      <c r="E102" s="242"/>
      <c r="F102" s="242"/>
      <c r="G102" s="242"/>
      <c r="H102" s="242"/>
      <c r="I102" s="242"/>
      <c r="J102" s="242"/>
      <c r="K102" s="242"/>
      <c r="L102" s="242"/>
      <c r="M102" s="242"/>
      <c r="N102" s="243"/>
    </row>
    <row r="103" spans="1:14">
      <c r="B103" s="241"/>
      <c r="C103" s="242"/>
      <c r="D103" s="242"/>
      <c r="E103" s="416" t="s">
        <v>976</v>
      </c>
      <c r="F103" s="416"/>
      <c r="G103" s="416"/>
      <c r="H103" s="416"/>
      <c r="I103" s="416"/>
      <c r="J103" s="416"/>
      <c r="K103" s="242"/>
      <c r="L103" s="242"/>
      <c r="M103" s="242"/>
      <c r="N103" s="243"/>
    </row>
    <row r="104" spans="1:14">
      <c r="B104" s="241"/>
      <c r="C104" s="242"/>
      <c r="D104" s="242"/>
      <c r="E104" s="242" t="s">
        <v>977</v>
      </c>
      <c r="F104" s="242"/>
      <c r="G104" s="242"/>
      <c r="H104" s="242"/>
      <c r="I104" s="242"/>
      <c r="J104" s="242"/>
      <c r="K104" s="242"/>
      <c r="L104" s="242"/>
      <c r="M104" s="242"/>
      <c r="N104" s="243"/>
    </row>
    <row r="105" spans="1:14">
      <c r="B105" s="241"/>
      <c r="C105" s="242"/>
      <c r="D105" s="242"/>
      <c r="E105" s="242" t="s">
        <v>978</v>
      </c>
      <c r="F105" s="242"/>
      <c r="G105" s="242"/>
      <c r="H105" s="242"/>
      <c r="I105" s="242"/>
      <c r="J105" s="242"/>
      <c r="K105" s="242"/>
      <c r="L105" s="242"/>
      <c r="M105" s="242"/>
      <c r="N105" s="243"/>
    </row>
    <row r="106" spans="1:14">
      <c r="B106" s="241"/>
      <c r="C106" s="242"/>
      <c r="D106" s="242"/>
      <c r="E106" s="242" t="s">
        <v>979</v>
      </c>
      <c r="F106" s="242"/>
      <c r="G106" s="242"/>
      <c r="H106" s="242"/>
      <c r="I106" s="242"/>
      <c r="J106" s="242"/>
      <c r="K106" s="242"/>
      <c r="L106" s="242"/>
      <c r="M106" s="242"/>
      <c r="N106" s="243"/>
    </row>
    <row r="107" spans="1:14" ht="15.75" thickBot="1">
      <c r="B107" s="241"/>
      <c r="C107" s="242"/>
      <c r="D107" s="242"/>
      <c r="E107" s="242"/>
      <c r="F107" s="242" t="s">
        <v>980</v>
      </c>
      <c r="G107" s="242"/>
      <c r="H107" s="242"/>
      <c r="I107" s="242"/>
      <c r="J107" s="242"/>
      <c r="K107" s="242"/>
      <c r="L107" s="242"/>
      <c r="M107" s="242"/>
      <c r="N107" s="243"/>
    </row>
    <row r="108" spans="1:14">
      <c r="B108" s="226" t="s">
        <v>2216</v>
      </c>
      <c r="C108" s="227"/>
      <c r="D108" s="227"/>
      <c r="E108" s="227"/>
      <c r="F108" s="227"/>
      <c r="G108" s="227"/>
      <c r="H108" s="227"/>
      <c r="I108" s="227"/>
      <c r="J108" s="227"/>
      <c r="K108" s="227"/>
      <c r="L108" s="227"/>
      <c r="M108" s="227"/>
      <c r="N108" s="228"/>
    </row>
    <row r="109" spans="1:14">
      <c r="B109" s="244"/>
      <c r="C109" s="245"/>
      <c r="D109" s="245"/>
      <c r="E109" s="245"/>
      <c r="F109" s="245"/>
      <c r="G109" s="245"/>
      <c r="H109" s="245"/>
      <c r="I109" s="245"/>
      <c r="J109" s="245"/>
      <c r="K109" s="245"/>
      <c r="L109" s="245"/>
      <c r="M109" s="245"/>
      <c r="N109" s="246"/>
    </row>
    <row r="110" spans="1:14">
      <c r="B110" s="244"/>
      <c r="C110" s="245"/>
      <c r="D110" s="245"/>
      <c r="E110" s="245"/>
      <c r="F110" s="245"/>
      <c r="G110" s="245"/>
      <c r="H110" s="245"/>
      <c r="I110" s="245"/>
      <c r="J110" s="245"/>
      <c r="K110" s="245"/>
      <c r="L110" s="245"/>
      <c r="M110" s="245"/>
      <c r="N110" s="246"/>
    </row>
    <row r="111" spans="1:14">
      <c r="B111" s="244"/>
      <c r="C111" s="245"/>
      <c r="D111" s="245"/>
      <c r="E111" s="245"/>
      <c r="F111" s="245"/>
      <c r="G111" s="245"/>
      <c r="H111" s="245"/>
      <c r="I111" s="245"/>
      <c r="J111" s="245"/>
      <c r="K111" s="245"/>
      <c r="L111" s="245"/>
      <c r="M111" s="245"/>
      <c r="N111" s="246"/>
    </row>
    <row r="112" spans="1:14" ht="15.75" thickBot="1">
      <c r="B112" s="247"/>
      <c r="C112" s="248"/>
      <c r="D112" s="248"/>
      <c r="E112" s="248"/>
      <c r="F112" s="248"/>
      <c r="G112" s="248"/>
      <c r="H112" s="248"/>
      <c r="I112" s="248"/>
      <c r="J112" s="248"/>
      <c r="K112" s="248"/>
      <c r="L112" s="248"/>
      <c r="M112" s="248"/>
      <c r="N112" s="249"/>
    </row>
    <row r="113" spans="2:14">
      <c r="B113" s="250"/>
      <c r="C113" s="251"/>
      <c r="D113" s="251"/>
      <c r="E113" s="251"/>
      <c r="F113" s="251"/>
      <c r="G113" s="251"/>
      <c r="H113" s="251"/>
      <c r="I113" s="251"/>
      <c r="J113" s="251"/>
      <c r="K113" s="251"/>
      <c r="L113" s="251"/>
      <c r="M113" s="251"/>
      <c r="N113" s="252"/>
    </row>
    <row r="114" spans="2:14">
      <c r="B114" s="253" t="s">
        <v>2217</v>
      </c>
      <c r="C114" s="254"/>
      <c r="D114" s="254"/>
      <c r="E114" s="254"/>
      <c r="F114" s="254"/>
      <c r="G114" s="254"/>
      <c r="H114" s="254"/>
      <c r="I114" s="254"/>
      <c r="J114" s="254"/>
      <c r="K114" s="254"/>
      <c r="L114" s="254"/>
      <c r="M114" s="254"/>
      <c r="N114" s="255"/>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38"/>
      <c r="C119" s="339"/>
      <c r="D119" s="339"/>
      <c r="E119" s="339"/>
      <c r="F119" s="339"/>
      <c r="G119" s="339"/>
      <c r="H119" s="339"/>
      <c r="I119" s="339"/>
      <c r="J119" s="339"/>
      <c r="K119" s="339"/>
      <c r="L119" s="339"/>
      <c r="M119" s="339"/>
      <c r="N119" s="340"/>
    </row>
    <row r="120" spans="2:14">
      <c r="B120" s="338"/>
      <c r="C120" s="339"/>
      <c r="D120" s="339"/>
      <c r="E120" s="339"/>
      <c r="F120" s="339"/>
      <c r="G120" s="339"/>
      <c r="H120" s="339"/>
      <c r="I120" s="339"/>
      <c r="J120" s="339"/>
      <c r="K120" s="339"/>
      <c r="L120" s="339"/>
      <c r="M120" s="339"/>
      <c r="N120" s="340"/>
    </row>
    <row r="121" spans="2:14">
      <c r="B121" s="338"/>
      <c r="C121" s="339"/>
      <c r="D121" s="339"/>
      <c r="E121" s="339"/>
      <c r="F121" s="339"/>
      <c r="G121" s="339"/>
      <c r="H121" s="339"/>
      <c r="I121" s="339"/>
      <c r="J121" s="339"/>
      <c r="K121" s="339"/>
      <c r="L121" s="339"/>
      <c r="M121" s="339"/>
      <c r="N121" s="340"/>
    </row>
    <row r="122" spans="2:14">
      <c r="B122" s="253"/>
      <c r="C122" s="254"/>
      <c r="D122" s="254"/>
      <c r="E122" s="254"/>
      <c r="F122" s="254"/>
      <c r="G122" s="254"/>
      <c r="H122" s="254"/>
      <c r="I122" s="254"/>
      <c r="J122" s="254"/>
      <c r="K122" s="254"/>
      <c r="L122" s="254"/>
      <c r="M122" s="254"/>
      <c r="N122" s="255"/>
    </row>
    <row r="123" spans="2:14">
      <c r="B123" s="241"/>
      <c r="C123" s="242"/>
      <c r="D123" s="242"/>
      <c r="E123" s="242" t="s">
        <v>976</v>
      </c>
      <c r="F123" s="416"/>
      <c r="G123" s="416"/>
      <c r="H123" s="242"/>
      <c r="I123" s="242"/>
      <c r="J123" s="242"/>
      <c r="K123" s="242"/>
      <c r="L123" s="242"/>
      <c r="M123" s="242"/>
      <c r="N123" s="243"/>
    </row>
    <row r="124" spans="2:14">
      <c r="B124" s="241"/>
      <c r="C124" s="242"/>
      <c r="D124" s="242"/>
      <c r="E124" s="417" t="s">
        <v>977</v>
      </c>
      <c r="F124" s="242"/>
      <c r="G124" s="242"/>
      <c r="H124" s="417"/>
      <c r="I124" s="417"/>
      <c r="J124" s="417"/>
      <c r="K124" s="242"/>
      <c r="L124" s="242"/>
      <c r="M124" s="242"/>
      <c r="N124" s="243"/>
    </row>
    <row r="125" spans="2:14">
      <c r="B125" s="241"/>
      <c r="C125" s="242"/>
      <c r="D125" s="242"/>
      <c r="E125" s="256" t="s">
        <v>981</v>
      </c>
      <c r="F125" s="242"/>
      <c r="G125" s="242"/>
      <c r="H125" s="256"/>
      <c r="I125" s="256"/>
      <c r="J125" s="256"/>
      <c r="K125" s="242"/>
      <c r="L125" s="242"/>
      <c r="M125" s="242"/>
      <c r="N125" s="243"/>
    </row>
    <row r="126" spans="2:14">
      <c r="B126" s="257"/>
      <c r="C126" s="254"/>
      <c r="D126" s="254"/>
      <c r="E126" s="242" t="s">
        <v>979</v>
      </c>
      <c r="F126" s="242"/>
      <c r="G126" s="242"/>
      <c r="H126" s="242"/>
      <c r="I126" s="242"/>
      <c r="J126" s="242"/>
      <c r="K126" s="254"/>
      <c r="L126" s="254"/>
      <c r="M126" s="254"/>
      <c r="N126" s="255"/>
    </row>
    <row r="127" spans="2:14">
      <c r="B127" s="257"/>
      <c r="C127" s="254"/>
      <c r="D127" s="254"/>
      <c r="E127" s="254"/>
      <c r="F127" s="242"/>
      <c r="G127" s="242"/>
      <c r="H127" s="242"/>
      <c r="I127" s="242"/>
      <c r="J127" s="242"/>
      <c r="K127" s="254"/>
      <c r="L127" s="254"/>
      <c r="M127" s="254"/>
      <c r="N127" s="255"/>
    </row>
    <row r="128" spans="2:14">
      <c r="B128" s="257" t="s">
        <v>2220</v>
      </c>
      <c r="C128" s="256"/>
      <c r="D128" s="256"/>
      <c r="E128" s="242"/>
      <c r="F128" s="242"/>
      <c r="G128" s="242"/>
      <c r="H128" s="242"/>
      <c r="I128" s="242"/>
      <c r="J128" s="971"/>
      <c r="K128" s="971"/>
      <c r="L128" s="971"/>
      <c r="M128" s="971"/>
      <c r="N128" s="972"/>
    </row>
    <row r="129" spans="2:14" ht="15.75" thickBot="1">
      <c r="B129" s="418" t="s">
        <v>2221</v>
      </c>
      <c r="C129" s="419"/>
      <c r="D129" s="419"/>
      <c r="E129" s="258"/>
      <c r="F129" s="258"/>
      <c r="G129" s="258"/>
      <c r="H129" s="258"/>
      <c r="I129" s="258"/>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1731</v>
      </c>
      <c r="C31" s="81" t="s">
        <v>1657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326</v>
      </c>
      <c r="B36" s="836" t="str">
        <f>VLOOKUP(A36,EQUIPOS!A6:D154,3,FALSE)</f>
        <v>Sensor de Impacto para prueba de integridad tipo</v>
      </c>
      <c r="C36" s="837"/>
      <c r="D36" s="837"/>
      <c r="E36" s="837"/>
      <c r="F36" s="837"/>
      <c r="G36" s="837"/>
      <c r="H36" s="838"/>
      <c r="I36" s="266"/>
      <c r="J36" s="267"/>
      <c r="K36" s="268">
        <f>VLOOKUP(A36,EQUIPOS!A6:D163,4,FALSE)</f>
        <v>127000.36228577346</v>
      </c>
      <c r="L36" s="269"/>
      <c r="M36" s="335">
        <v>1</v>
      </c>
      <c r="N36" s="271">
        <f>K36/M36</f>
        <v>127000.36228577346</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127000.36228577346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281"/>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c r="B71" s="49"/>
      <c r="C71" s="47"/>
      <c r="D71" s="47"/>
      <c r="E71" s="47"/>
      <c r="F71" s="47"/>
      <c r="G71" s="47"/>
      <c r="H71" s="47"/>
      <c r="I71" s="291"/>
      <c r="J71" s="292"/>
      <c r="K71" s="293"/>
      <c r="L71" s="50"/>
      <c r="M71" s="433"/>
      <c r="N71" s="394"/>
      <c r="O71" s="106"/>
    </row>
    <row r="72" spans="1:15">
      <c r="A72" s="162" t="s">
        <v>89</v>
      </c>
      <c r="B72" s="49" t="str">
        <f>VLOOKUP(A72,'MANO DE OBRA'!A7:D67,3,FALSE)</f>
        <v>Operador prueba de integridad</v>
      </c>
      <c r="C72" s="47"/>
      <c r="D72" s="47"/>
      <c r="E72" s="47"/>
      <c r="F72" s="47"/>
      <c r="G72" s="47"/>
      <c r="H72" s="47"/>
      <c r="I72" s="291">
        <f>K72/J72*100</f>
        <v>72085.299739464841</v>
      </c>
      <c r="J72" s="292">
        <v>185</v>
      </c>
      <c r="K72" s="293">
        <f>VLOOKUP(A72,'MANO DE OBRA'!A7:D98,4,FALSE)</f>
        <v>133357.80451800997</v>
      </c>
      <c r="L72" s="50"/>
      <c r="M72" s="431">
        <v>0.33333332999999998</v>
      </c>
      <c r="N72" s="394">
        <f>K72/M72</f>
        <v>400073.41755476414</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400073.41755476414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527073.77984053758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105414.75596810752</v>
      </c>
      <c r="M84" s="858"/>
      <c r="N84" s="51"/>
    </row>
    <row r="85" spans="1:14">
      <c r="B85" s="89" t="s">
        <v>973</v>
      </c>
      <c r="C85" s="90"/>
      <c r="D85" s="90"/>
      <c r="E85" s="90"/>
      <c r="F85" s="90"/>
      <c r="G85" s="90"/>
      <c r="H85" s="90"/>
      <c r="I85" s="87"/>
      <c r="J85" s="88"/>
      <c r="K85" s="303">
        <v>0.05</v>
      </c>
      <c r="L85" s="857">
        <f>N79*K85</f>
        <v>26353.68899202688</v>
      </c>
      <c r="M85" s="858"/>
      <c r="N85" s="51"/>
    </row>
    <row r="86" spans="1:14" ht="15.75" thickBot="1">
      <c r="B86" s="91" t="s">
        <v>974</v>
      </c>
      <c r="C86" s="92"/>
      <c r="D86" s="92"/>
      <c r="E86" s="92"/>
      <c r="F86" s="92"/>
      <c r="G86" s="92"/>
      <c r="H86" s="92"/>
      <c r="I86" s="93"/>
      <c r="J86" s="94"/>
      <c r="K86" s="304">
        <v>0.05</v>
      </c>
      <c r="L86" s="859">
        <f>N79*K86</f>
        <v>26353.68899202688</v>
      </c>
      <c r="M86" s="860"/>
      <c r="N86" s="51"/>
    </row>
    <row r="87" spans="1:14" ht="15.75" thickBot="1">
      <c r="B87" s="823" t="s">
        <v>953</v>
      </c>
      <c r="C87" s="824"/>
      <c r="D87" s="824"/>
      <c r="E87" s="824"/>
      <c r="F87" s="824"/>
      <c r="G87" s="824"/>
      <c r="H87" s="824"/>
      <c r="I87" s="824"/>
      <c r="J87" s="824"/>
      <c r="K87" s="824"/>
      <c r="L87" s="824"/>
      <c r="M87" s="825"/>
      <c r="N87" s="52">
        <f>L84+L85+L86</f>
        <v>158122.13395216127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685195.91379269888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1105</v>
      </c>
      <c r="C31" s="81" t="s">
        <v>2101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320</v>
      </c>
      <c r="B36" s="836" t="str">
        <f>VLOOKUP(A36,EQUIPOS!A6:D154,3,FALSE)</f>
        <v>Retroexcavadora sobre llantas, motor 62HP, Profundidad de excavación de 5.41 metros.</v>
      </c>
      <c r="C36" s="837"/>
      <c r="D36" s="837"/>
      <c r="E36" s="837"/>
      <c r="F36" s="837"/>
      <c r="G36" s="837"/>
      <c r="H36" s="838"/>
      <c r="I36" s="266"/>
      <c r="J36" s="267"/>
      <c r="K36" s="268">
        <f>VLOOKUP(A36,EQUIPOS!A6:D163,4,FALSE)</f>
        <v>267757.81595696835</v>
      </c>
      <c r="L36" s="269"/>
      <c r="M36" s="335">
        <v>10</v>
      </c>
      <c r="N36" s="271">
        <f>K36/M36</f>
        <v>26775.781595696833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336.34905451801001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27112.130650214844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593</v>
      </c>
      <c r="B48" s="43" t="str">
        <f>VLOOKUP(A48,MATERIALES!A5:D373,3,FALSE)</f>
        <v>Paral en madera rolliza de 5´´ y 4,5m de longitud (tablestacados)</v>
      </c>
      <c r="C48" s="280"/>
      <c r="D48" s="280"/>
      <c r="E48" s="280"/>
      <c r="F48" s="280"/>
      <c r="G48" s="280"/>
      <c r="H48" s="280"/>
      <c r="I48" s="267"/>
      <c r="J48" s="223" t="str">
        <f>VLOOKUP(A48,MATERIALES!A4:D640,2,FALSE)</f>
        <v>u</v>
      </c>
      <c r="K48" s="281">
        <v>0.48888888888888893</v>
      </c>
      <c r="L48" s="266"/>
      <c r="M48" s="401">
        <f>VLOOKUP(A48,MATERIALES!A5:D396,4,FALSE)</f>
        <v>35247.999177643105</v>
      </c>
      <c r="N48" s="271">
        <f>K48*M48</f>
        <v>17232.355153514407</v>
      </c>
    </row>
    <row r="49" spans="1:14">
      <c r="A49" s="161" t="s">
        <v>670</v>
      </c>
      <c r="B49" s="43" t="str">
        <f>VLOOKUP(A49,MATERIALES!A6:D373,3,FALSE)</f>
        <v>Tablestaca en madera aserrada (0,25*0,05*3)</v>
      </c>
      <c r="C49" s="424"/>
      <c r="D49" s="424"/>
      <c r="E49" s="424"/>
      <c r="F49" s="424"/>
      <c r="G49" s="424"/>
      <c r="H49" s="424"/>
      <c r="I49" s="424"/>
      <c r="J49" s="310" t="str">
        <f>VLOOKUP(A49,MATERIALES!A5:D641,2,FALSE)</f>
        <v>u</v>
      </c>
      <c r="K49" s="396">
        <v>1.3333333333333333</v>
      </c>
      <c r="L49" s="420"/>
      <c r="M49" s="401">
        <f>VLOOKUP(A49,MATERIALES!A6:D397,4,FALSE)</f>
        <v>28953.713610206833</v>
      </c>
      <c r="N49" s="271">
        <f>K49*M49</f>
        <v>38604.951480275777</v>
      </c>
    </row>
    <row r="50" spans="1:14">
      <c r="A50" s="161" t="s">
        <v>898</v>
      </c>
      <c r="B50" s="43" t="str">
        <f>VLOOKUP(A50,MATERIALES!A6:D373,3,FALSE)</f>
        <v>Alambre Negro Para Amarre</v>
      </c>
      <c r="C50" s="424"/>
      <c r="D50" s="424"/>
      <c r="E50" s="424"/>
      <c r="F50" s="424"/>
      <c r="G50" s="424"/>
      <c r="H50" s="424"/>
      <c r="I50" s="424"/>
      <c r="J50" s="310" t="str">
        <f>VLOOKUP(A50,MATERIALES!A6:D642,2,FALSE)</f>
        <v>kg</v>
      </c>
      <c r="K50" s="396">
        <v>1.5</v>
      </c>
      <c r="L50" s="420"/>
      <c r="M50" s="401">
        <f>VLOOKUP(A50,MATERIALES!A6:D398,4,FALSE)</f>
        <v>6163.0788522801149</v>
      </c>
      <c r="N50" s="271">
        <f>K50*M50</f>
        <v>9244.6182784201719</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65081.924912210357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9</v>
      </c>
      <c r="B71" s="49" t="str">
        <f>VLOOKUP(A71,'MANO DE OBRA'!A8:D68,3,FALSE)</f>
        <v>Obrero (3)</v>
      </c>
      <c r="C71" s="47"/>
      <c r="D71" s="47"/>
      <c r="E71" s="47"/>
      <c r="F71" s="47"/>
      <c r="G71" s="47"/>
      <c r="H71" s="47"/>
      <c r="I71" s="291">
        <f>K71/J71*100</f>
        <v>87780</v>
      </c>
      <c r="J71" s="292">
        <v>185</v>
      </c>
      <c r="K71" s="293">
        <f>VLOOKUP(A71,'MANO DE OBRA'!A8:D99,4,FALSE)</f>
        <v>162393</v>
      </c>
      <c r="L71" s="50"/>
      <c r="M71" s="433">
        <v>80</v>
      </c>
      <c r="N71" s="394">
        <f>K71/M71</f>
        <v>2029.9124999999999</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1">
        <v>80</v>
      </c>
      <c r="N72" s="394">
        <f>K72/M72</f>
        <v>1333.5780451800997</v>
      </c>
    </row>
    <row r="73" spans="1:15">
      <c r="B73" s="49"/>
      <c r="C73" s="47"/>
      <c r="D73" s="47"/>
      <c r="E73" s="47"/>
      <c r="F73" s="47"/>
      <c r="G73" s="47"/>
      <c r="H73" s="47"/>
      <c r="I73" s="278"/>
      <c r="J73" s="296"/>
      <c r="K73" s="297"/>
      <c r="L73" s="50"/>
      <c r="M73" s="299"/>
      <c r="N73" s="295"/>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3363.4905451800996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95557.546107605303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19111.509221521061</v>
      </c>
      <c r="M84" s="858"/>
      <c r="N84" s="51"/>
    </row>
    <row r="85" spans="1:14">
      <c r="B85" s="89" t="s">
        <v>973</v>
      </c>
      <c r="C85" s="90"/>
      <c r="D85" s="90"/>
      <c r="E85" s="90"/>
      <c r="F85" s="90"/>
      <c r="G85" s="90"/>
      <c r="H85" s="90"/>
      <c r="I85" s="87"/>
      <c r="J85" s="88"/>
      <c r="K85" s="303">
        <v>0.05</v>
      </c>
      <c r="L85" s="857">
        <f>N79*K85</f>
        <v>4777.8773053802652</v>
      </c>
      <c r="M85" s="858"/>
      <c r="N85" s="51"/>
    </row>
    <row r="86" spans="1:14" ht="15.75" thickBot="1">
      <c r="B86" s="91" t="s">
        <v>974</v>
      </c>
      <c r="C86" s="92"/>
      <c r="D86" s="92"/>
      <c r="E86" s="92"/>
      <c r="F86" s="92"/>
      <c r="G86" s="92"/>
      <c r="H86" s="92"/>
      <c r="I86" s="93"/>
      <c r="J86" s="94"/>
      <c r="K86" s="304">
        <v>0.05</v>
      </c>
      <c r="L86" s="859">
        <f>N79*K86</f>
        <v>4777.8773053802652</v>
      </c>
      <c r="M86" s="860"/>
      <c r="N86" s="51"/>
    </row>
    <row r="87" spans="1:14" ht="15.75" thickBot="1">
      <c r="B87" s="823" t="s">
        <v>953</v>
      </c>
      <c r="C87" s="824"/>
      <c r="D87" s="824"/>
      <c r="E87" s="824"/>
      <c r="F87" s="824"/>
      <c r="G87" s="824"/>
      <c r="H87" s="824"/>
      <c r="I87" s="824"/>
      <c r="J87" s="824"/>
      <c r="K87" s="824"/>
      <c r="L87" s="824"/>
      <c r="M87" s="825"/>
      <c r="N87" s="52">
        <f>L84+L85+L86</f>
        <v>28667.263832281591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124224.80993988689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7"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1106</v>
      </c>
      <c r="C31" s="81" t="s">
        <v>2102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204</v>
      </c>
      <c r="B36" s="836" t="str">
        <f>VLOOKUP(A36,EQUIPOS!A6:D154,3,FALSE)</f>
        <v xml:space="preserve">Equipo de soldadura 250 AMP
</v>
      </c>
      <c r="C36" s="837"/>
      <c r="D36" s="837"/>
      <c r="E36" s="837"/>
      <c r="F36" s="837"/>
      <c r="G36" s="837"/>
      <c r="H36" s="838"/>
      <c r="I36" s="266"/>
      <c r="J36" s="267"/>
      <c r="K36" s="268">
        <f>VLOOKUP(A36,EQUIPOS!A6:D163,4,FALSE)</f>
        <v>28650.086307395613</v>
      </c>
      <c r="L36" s="269"/>
      <c r="M36" s="335">
        <v>10</v>
      </c>
      <c r="N36" s="271">
        <f>K36/M36</f>
        <v>2865.0086307395613</v>
      </c>
    </row>
    <row r="37" spans="1:14">
      <c r="A37" s="113" t="s">
        <v>320</v>
      </c>
      <c r="B37" s="836" t="str">
        <f>VLOOKUP(A37,EQUIPOS!A7:D154,3,FALSE)</f>
        <v>Retroexcavadora sobre llantas, motor 62HP, Profundidad de excavación de 5.41 metros.</v>
      </c>
      <c r="C37" s="837"/>
      <c r="D37" s="837"/>
      <c r="E37" s="837"/>
      <c r="F37" s="837"/>
      <c r="G37" s="837"/>
      <c r="H37" s="838"/>
      <c r="I37" s="420"/>
      <c r="J37" s="421"/>
      <c r="K37" s="268">
        <f>VLOOKUP(A37,EQUIPOS!A7:D164,4,FALSE)</f>
        <v>267757.81595696835</v>
      </c>
      <c r="L37" s="334"/>
      <c r="M37" s="335">
        <v>10</v>
      </c>
      <c r="N37" s="271">
        <f>K37/M37</f>
        <v>26775.781595696833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402.04310903601998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30042.833335472416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662</v>
      </c>
      <c r="B48" s="43" t="str">
        <f>VLOOKUP(A48,MATERIALES!A5:D373,3,FALSE)</f>
        <v>Soldadura 7018</v>
      </c>
      <c r="C48" s="280"/>
      <c r="D48" s="280"/>
      <c r="E48" s="280"/>
      <c r="F48" s="280"/>
      <c r="G48" s="280"/>
      <c r="H48" s="280"/>
      <c r="I48" s="280"/>
      <c r="J48" s="310" t="str">
        <f>VLOOKUP(A48,MATERIALES!A4:D640,2,FALSE)</f>
        <v>kg</v>
      </c>
      <c r="K48" s="281">
        <v>3.3000000000000002E-2</v>
      </c>
      <c r="L48" s="266"/>
      <c r="M48" s="401">
        <f>VLOOKUP(A48,MATERIALES!A5:D396,4,FALSE)</f>
        <v>11893.660942996712</v>
      </c>
      <c r="N48" s="271">
        <f>K48*M48</f>
        <v>392.49081111889154</v>
      </c>
    </row>
    <row r="49" spans="1:14">
      <c r="A49" s="161" t="s">
        <v>680</v>
      </c>
      <c r="B49" s="43" t="str">
        <f>VLOOKUP(A49,MATERIALES!A6:D373,3,FALSE)</f>
        <v>Tablestaca metálica (riel de 70 lb/yarda)</v>
      </c>
      <c r="C49" s="424"/>
      <c r="D49" s="424"/>
      <c r="E49" s="424"/>
      <c r="F49" s="424"/>
      <c r="G49" s="424"/>
      <c r="H49" s="424"/>
      <c r="I49" s="424"/>
      <c r="J49" s="311" t="str">
        <f>VLOOKUP(A49,MATERIALES!A5:D641,2,FALSE)</f>
        <v>u</v>
      </c>
      <c r="K49" s="396">
        <v>3</v>
      </c>
      <c r="L49" s="420"/>
      <c r="M49" s="401">
        <f>VLOOKUP(A49,MATERIALES!A6:D397,4,FALSE)</f>
        <v>152321.71073195769</v>
      </c>
      <c r="N49" s="271">
        <f>K49*M49</f>
        <v>456965.13219587307</v>
      </c>
    </row>
    <row r="50" spans="1:14">
      <c r="A50" s="161" t="s">
        <v>690</v>
      </c>
      <c r="B50" s="43" t="str">
        <f>VLOOKUP(A50,MATERIALES!A6:D373,3,FALSE)</f>
        <v>Tornillos de Unión de D= 12 mm</v>
      </c>
      <c r="C50" s="424"/>
      <c r="D50" s="424"/>
      <c r="E50" s="424"/>
      <c r="F50" s="424"/>
      <c r="G50" s="424"/>
      <c r="H50" s="424"/>
      <c r="I50" s="424"/>
      <c r="J50" s="311" t="str">
        <f>VLOOKUP(A50,MATERIALES!A6:D642,2,FALSE)</f>
        <v>u</v>
      </c>
      <c r="K50" s="396">
        <v>10</v>
      </c>
      <c r="L50" s="420"/>
      <c r="M50" s="401">
        <f>VLOOKUP(A50,MATERIALES!A6:D398,4,FALSE)</f>
        <v>1007.0856907898032</v>
      </c>
      <c r="N50" s="271">
        <f>K50*M50</f>
        <v>10070.856907898031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467428.47991489002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0">
        <v>80</v>
      </c>
      <c r="N71" s="394">
        <f>K71/M71</f>
        <v>1353.2750000000001</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80</v>
      </c>
      <c r="N72" s="394">
        <f>K72/M72</f>
        <v>1333.5780451800997</v>
      </c>
    </row>
    <row r="73" spans="1:15">
      <c r="A73" t="s">
        <v>30</v>
      </c>
      <c r="B73" s="49" t="str">
        <f>VLOOKUP(A73,'MANO DE OBRA'!A9:D70,3,FALSE)</f>
        <v>Oficial</v>
      </c>
      <c r="C73" s="47"/>
      <c r="D73" s="47"/>
      <c r="E73" s="47"/>
      <c r="F73" s="47"/>
      <c r="G73" s="47"/>
      <c r="H73" s="47"/>
      <c r="I73" s="291">
        <f>K73/J73*100</f>
        <v>57668.23979157189</v>
      </c>
      <c r="J73" s="292">
        <v>185</v>
      </c>
      <c r="K73" s="293">
        <f>VLOOKUP(A73,'MANO DE OBRA'!A9:D101,4,FALSE)</f>
        <v>106686.24361440798</v>
      </c>
      <c r="L73" s="50"/>
      <c r="M73" s="431">
        <v>80</v>
      </c>
      <c r="N73" s="394">
        <f>K73/M73</f>
        <v>1333.5780451800997</v>
      </c>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4020.4310903601995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501491.74434072262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100298.34886814453</v>
      </c>
      <c r="M84" s="858"/>
      <c r="N84" s="51"/>
    </row>
    <row r="85" spans="1:14">
      <c r="B85" s="89" t="s">
        <v>973</v>
      </c>
      <c r="C85" s="90"/>
      <c r="D85" s="90"/>
      <c r="E85" s="90"/>
      <c r="F85" s="90"/>
      <c r="G85" s="90"/>
      <c r="H85" s="90"/>
      <c r="I85" s="87"/>
      <c r="J85" s="88"/>
      <c r="K85" s="303">
        <v>0.05</v>
      </c>
      <c r="L85" s="857">
        <f>N79*K85</f>
        <v>25074.587217036133</v>
      </c>
      <c r="M85" s="858"/>
      <c r="N85" s="51"/>
    </row>
    <row r="86" spans="1:14" ht="15.75" thickBot="1">
      <c r="B86" s="91" t="s">
        <v>974</v>
      </c>
      <c r="C86" s="92"/>
      <c r="D86" s="92"/>
      <c r="E86" s="92"/>
      <c r="F86" s="92"/>
      <c r="G86" s="92"/>
      <c r="H86" s="92"/>
      <c r="I86" s="93"/>
      <c r="J86" s="94"/>
      <c r="K86" s="304">
        <v>0.05</v>
      </c>
      <c r="L86" s="859">
        <f>N79*K86</f>
        <v>25074.587217036133</v>
      </c>
      <c r="M86" s="860"/>
      <c r="N86" s="51"/>
    </row>
    <row r="87" spans="1:14" ht="15.75" thickBot="1">
      <c r="B87" s="823" t="s">
        <v>953</v>
      </c>
      <c r="C87" s="824"/>
      <c r="D87" s="824"/>
      <c r="E87" s="824"/>
      <c r="F87" s="824"/>
      <c r="G87" s="824"/>
      <c r="H87" s="824"/>
      <c r="I87" s="824"/>
      <c r="J87" s="824"/>
      <c r="K87" s="824"/>
      <c r="L87" s="824"/>
      <c r="M87" s="825"/>
      <c r="N87" s="52">
        <f>L84+L85+L86</f>
        <v>150447.52330221681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651939.26764293946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1107</v>
      </c>
      <c r="C31" s="81" t="s">
        <v>2103</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6"/>
      <c r="J36" s="267"/>
      <c r="K36" s="268">
        <f>VLOOKUP(A36,EQUIPOS!A6:D163,4,FALSE)</f>
        <v>624424.04705587809</v>
      </c>
      <c r="L36" s="269"/>
      <c r="M36" s="335">
        <v>2</v>
      </c>
      <c r="N36" s="271">
        <f>K36/M36</f>
        <v>312212.02352793905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4716.7655451800993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316928.78907311917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3210.2589245364511</v>
      </c>
      <c r="N48" s="271">
        <f>K48*M48</f>
        <v>89887.249887020633</v>
      </c>
    </row>
    <row r="49" spans="1:14">
      <c r="A49" s="161" t="s">
        <v>829</v>
      </c>
      <c r="B49" s="43" t="str">
        <f>VLOOKUP(A49,MATERIALES!A6:D373,3,FALSE)</f>
        <v>Concreto Resistencia  28 (Mpa)</v>
      </c>
      <c r="C49" s="424"/>
      <c r="D49" s="424"/>
      <c r="E49" s="424"/>
      <c r="F49" s="424"/>
      <c r="G49" s="424"/>
      <c r="H49" s="424"/>
      <c r="I49" s="424"/>
      <c r="J49" s="310" t="str">
        <f>VLOOKUP(A49,MATERIALES!A5:D641,2,FALSE)</f>
        <v>m3</v>
      </c>
      <c r="K49" s="396">
        <v>0.35</v>
      </c>
      <c r="L49" s="420"/>
      <c r="M49" s="401">
        <f>VLOOKUP(A49,MATERIALES!A6:D397,4,FALSE)</f>
        <v>984007.35766686557</v>
      </c>
      <c r="N49" s="271">
        <f>K49*M49</f>
        <v>344402.57518340292</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3</v>
      </c>
      <c r="L50" s="420"/>
      <c r="M50" s="401">
        <f>VLOOKUP(A50,MATERIALES!A6:D398,4,FALSE)</f>
        <v>39024.570518104869</v>
      </c>
      <c r="N50" s="271">
        <f>K50*M50</f>
        <v>117073.71155431461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551363.53662473813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27">
        <f>VLOOKUP(A60,TRANSPORTE!A2:D117,4,FALSE)</f>
        <v>1802.8023797317558</v>
      </c>
      <c r="M60" s="828"/>
      <c r="N60" s="286">
        <f>K60*L60</f>
        <v>630.98083290611453</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630.98083290611453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916090.96198256442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183218.1923965129</v>
      </c>
      <c r="M84" s="858"/>
      <c r="N84" s="51"/>
    </row>
    <row r="85" spans="1:14">
      <c r="B85" s="89" t="s">
        <v>973</v>
      </c>
      <c r="C85" s="90"/>
      <c r="D85" s="90"/>
      <c r="E85" s="90"/>
      <c r="F85" s="90"/>
      <c r="G85" s="90"/>
      <c r="H85" s="90"/>
      <c r="I85" s="87"/>
      <c r="J85" s="88"/>
      <c r="K85" s="303">
        <v>0.05</v>
      </c>
      <c r="L85" s="857">
        <f>N79*K85</f>
        <v>45804.548099128224</v>
      </c>
      <c r="M85" s="858"/>
      <c r="N85" s="51"/>
    </row>
    <row r="86" spans="1:14" ht="15.75" thickBot="1">
      <c r="B86" s="91" t="s">
        <v>974</v>
      </c>
      <c r="C86" s="92"/>
      <c r="D86" s="92"/>
      <c r="E86" s="92"/>
      <c r="F86" s="92"/>
      <c r="G86" s="92"/>
      <c r="H86" s="92"/>
      <c r="I86" s="93"/>
      <c r="J86" s="94"/>
      <c r="K86" s="304">
        <v>0.05</v>
      </c>
      <c r="L86" s="859">
        <f>N79*K86</f>
        <v>45804.548099128224</v>
      </c>
      <c r="M86" s="860"/>
      <c r="N86" s="51"/>
    </row>
    <row r="87" spans="1:14" ht="15.75" thickBot="1">
      <c r="B87" s="823" t="s">
        <v>953</v>
      </c>
      <c r="C87" s="824"/>
      <c r="D87" s="824"/>
      <c r="E87" s="824"/>
      <c r="F87" s="824"/>
      <c r="G87" s="824"/>
      <c r="H87" s="824"/>
      <c r="I87" s="824"/>
      <c r="J87" s="824"/>
      <c r="K87" s="824"/>
      <c r="L87" s="824"/>
      <c r="M87" s="825"/>
      <c r="N87" s="52">
        <f>L84+L85+L86</f>
        <v>274827.28859476937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1190918.2505773338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1108</v>
      </c>
      <c r="C31" s="81" t="s">
        <v>2104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282</v>
      </c>
      <c r="B36" s="836" t="str">
        <f>VLOOKUP(A36,EQUIPOS!A6:D154,3,FALSE)</f>
        <v>Piloteadora potencia 250KW, RPM 1800, fuerza elevadora 200KN</v>
      </c>
      <c r="C36" s="837"/>
      <c r="D36" s="837"/>
      <c r="E36" s="837"/>
      <c r="F36" s="837"/>
      <c r="G36" s="837"/>
      <c r="H36" s="838"/>
      <c r="I36" s="266"/>
      <c r="J36" s="267"/>
      <c r="K36" s="268">
        <f>VLOOKUP(A36,EQUIPOS!A6:D163,4,FALSE)</f>
        <v>624424.04705587809</v>
      </c>
      <c r="L36" s="269"/>
      <c r="M36" s="335">
        <v>2</v>
      </c>
      <c r="N36" s="271">
        <f>K36/M36</f>
        <v>312212.02352793905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4716.7655451800993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316928.78907311917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28</v>
      </c>
      <c r="L48" s="266"/>
      <c r="M48" s="401">
        <f>VLOOKUP(A48,MATERIALES!A5:D396,4,FALSE)</f>
        <v>3210.2589245364511</v>
      </c>
      <c r="N48" s="271">
        <f>K48*M48</f>
        <v>89887.249887020633</v>
      </c>
    </row>
    <row r="49" spans="1:14">
      <c r="A49" s="161" t="s">
        <v>830</v>
      </c>
      <c r="B49" s="43" t="str">
        <f>VLOOKUP(A49,MATERIALES!A6:D373,3,FALSE)</f>
        <v>Concreto Resistencia  35 (Mpa)</v>
      </c>
      <c r="C49" s="424"/>
      <c r="D49" s="424"/>
      <c r="E49" s="424"/>
      <c r="F49" s="424"/>
      <c r="G49" s="424"/>
      <c r="H49" s="424"/>
      <c r="I49" s="424"/>
      <c r="J49" s="310" t="str">
        <f>VLOOKUP(A49,MATERIALES!A5:D641,2,FALSE)</f>
        <v>m3</v>
      </c>
      <c r="K49" s="396">
        <v>0.35</v>
      </c>
      <c r="L49" s="420"/>
      <c r="M49" s="401">
        <f>VLOOKUP(A49,MATERIALES!A6:D397,4,FALSE)</f>
        <v>1015245.6864816867</v>
      </c>
      <c r="N49" s="271">
        <f>K49*M49</f>
        <v>355335.99026859034</v>
      </c>
    </row>
    <row r="50" spans="1:14">
      <c r="A50" s="161" t="s">
        <v>868</v>
      </c>
      <c r="B50" s="43" t="str">
        <f>VLOOKUP(A50,MATERIALES!A6:D373,3,FALSE)</f>
        <v>Formaleta concreto clase A,B y C</v>
      </c>
      <c r="C50" s="424"/>
      <c r="D50" s="424"/>
      <c r="E50" s="424"/>
      <c r="F50" s="424"/>
      <c r="G50" s="424"/>
      <c r="H50" s="424"/>
      <c r="I50" s="424"/>
      <c r="J50" s="311" t="str">
        <f>VLOOKUP(A50,MATERIALES!A6:D642,2,FALSE)</f>
        <v>m2</v>
      </c>
      <c r="K50" s="396">
        <v>2</v>
      </c>
      <c r="L50" s="420"/>
      <c r="M50" s="401">
        <f>VLOOKUP(A50,MATERIALES!A6:D398,4,FALSE)</f>
        <v>39024.570518104869</v>
      </c>
      <c r="N50" s="271">
        <f>K50*M50</f>
        <v>78049.141036209738</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523272.38119182072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0.35</v>
      </c>
      <c r="J60" s="285">
        <v>1</v>
      </c>
      <c r="K60" s="278">
        <f>I60*J60</f>
        <v>0.35</v>
      </c>
      <c r="L60" s="827">
        <f>VLOOKUP(A60,TRANSPORTE!A2:D117,4,FALSE)</f>
        <v>1802.8023797317558</v>
      </c>
      <c r="M60" s="828"/>
      <c r="N60" s="286">
        <f>K60*L60</f>
        <v>630.98083290611453</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630.98083290611453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2"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8</v>
      </c>
      <c r="N71" s="394">
        <f>K71/M71</f>
        <v>33831.875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0">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47167.655451800994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887999.80654964701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177599.96130992941</v>
      </c>
      <c r="M84" s="858"/>
      <c r="N84" s="51"/>
    </row>
    <row r="85" spans="1:14">
      <c r="B85" s="89" t="s">
        <v>973</v>
      </c>
      <c r="C85" s="90"/>
      <c r="D85" s="90"/>
      <c r="E85" s="90"/>
      <c r="F85" s="90"/>
      <c r="G85" s="90"/>
      <c r="H85" s="90"/>
      <c r="I85" s="87"/>
      <c r="J85" s="88"/>
      <c r="K85" s="303">
        <v>0.05</v>
      </c>
      <c r="L85" s="857">
        <f>N79*K85</f>
        <v>44399.990327482352</v>
      </c>
      <c r="M85" s="858"/>
      <c r="N85" s="51"/>
    </row>
    <row r="86" spans="1:14" ht="15.75" thickBot="1">
      <c r="B86" s="91" t="s">
        <v>974</v>
      </c>
      <c r="C86" s="92"/>
      <c r="D86" s="92"/>
      <c r="E86" s="92"/>
      <c r="F86" s="92"/>
      <c r="G86" s="92"/>
      <c r="H86" s="92"/>
      <c r="I86" s="93"/>
      <c r="J86" s="94"/>
      <c r="K86" s="304">
        <v>0.05</v>
      </c>
      <c r="L86" s="859">
        <f>N79*K86</f>
        <v>44399.990327482352</v>
      </c>
      <c r="M86" s="860"/>
      <c r="N86" s="51"/>
    </row>
    <row r="87" spans="1:14" ht="15.75" thickBot="1">
      <c r="B87" s="823" t="s">
        <v>953</v>
      </c>
      <c r="C87" s="824"/>
      <c r="D87" s="824"/>
      <c r="E87" s="824"/>
      <c r="F87" s="824"/>
      <c r="G87" s="824"/>
      <c r="H87" s="824"/>
      <c r="I87" s="824"/>
      <c r="J87" s="824"/>
      <c r="K87" s="824"/>
      <c r="L87" s="824"/>
      <c r="M87" s="825"/>
      <c r="N87" s="52">
        <f>L84+L85+L86</f>
        <v>266399.94196489413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1154399.7485145412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6.5" customHeight="1" thickBot="1">
      <c r="A31" t="s">
        <v>1845</v>
      </c>
      <c r="B31" s="80" t="s">
        <v>1109</v>
      </c>
      <c r="C31" s="81" t="s">
        <v>2105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195</v>
      </c>
      <c r="B36" s="836" t="str">
        <f>VLOOKUP(A36,EQUIPOS!A6:D154,3,FALSE)</f>
        <v xml:space="preserve">Equipo de oxicorte, Capacidad de corte: hasta 6´´ (152mm) </v>
      </c>
      <c r="C36" s="837"/>
      <c r="D36" s="837"/>
      <c r="E36" s="837"/>
      <c r="F36" s="837"/>
      <c r="G36" s="837"/>
      <c r="H36" s="838"/>
      <c r="I36" s="266"/>
      <c r="J36" s="267"/>
      <c r="K36" s="268">
        <f>VLOOKUP(A36,EQUIPOS!A6:D163,4,FALSE)</f>
        <v>40110.120830353844</v>
      </c>
      <c r="L36" s="269"/>
      <c r="M36" s="335">
        <v>1.1299999999999999</v>
      </c>
      <c r="N36" s="271">
        <f>K36/M36</f>
        <v>35495.682150755616</v>
      </c>
    </row>
    <row r="37" spans="1:14">
      <c r="A37" s="113" t="s">
        <v>332</v>
      </c>
      <c r="B37" s="836" t="str">
        <f>VLOOKUP(A37,EQUIPOS!A7:D154,3,FALSE)</f>
        <v xml:space="preserve">Taladro de 1/2´´, pulidora, lijadora y circular
</v>
      </c>
      <c r="C37" s="837"/>
      <c r="D37" s="837"/>
      <c r="E37" s="837"/>
      <c r="F37" s="837"/>
      <c r="G37" s="837"/>
      <c r="H37" s="838"/>
      <c r="I37" s="420"/>
      <c r="J37" s="421"/>
      <c r="K37" s="268">
        <f>VLOOKUP(A37,EQUIPOS!A7:D164,4,FALSE)</f>
        <v>3523.9606158096594</v>
      </c>
      <c r="L37" s="334"/>
      <c r="M37" s="335">
        <v>0.53</v>
      </c>
      <c r="N37" s="271">
        <f>K37/M37</f>
        <v>6648.982293980489</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2680.2873935734665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44824.951838309571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394</v>
      </c>
      <c r="B48" s="43" t="str">
        <f>VLOOKUP(A48,MATERIALES!A5:D373,3,FALSE)</f>
        <v>Botella de gas propano (40 lb) (5% de oxígeno)</v>
      </c>
      <c r="C48" s="280"/>
      <c r="D48" s="280"/>
      <c r="E48" s="280"/>
      <c r="F48" s="280"/>
      <c r="G48" s="280"/>
      <c r="H48" s="280"/>
      <c r="I48" s="280"/>
      <c r="J48" s="310" t="str">
        <f>VLOOKUP(A48,MATERIALES!A4:D640,2,FALSE)</f>
        <v>u</v>
      </c>
      <c r="K48" s="281">
        <v>0.02</v>
      </c>
      <c r="L48" s="266"/>
      <c r="M48" s="401">
        <f>VLOOKUP(A48,MATERIALES!A5:D396,4,FALSE)</f>
        <v>45067.084662843692</v>
      </c>
      <c r="N48" s="271">
        <f>K48*M48</f>
        <v>901.3416932568739</v>
      </c>
    </row>
    <row r="49" spans="1:14">
      <c r="A49" s="161" t="s">
        <v>476</v>
      </c>
      <c r="B49" s="43" t="str">
        <f>VLOOKUP(A49,MATERIALES!A6:D373,3,FALSE)</f>
        <v>Grata de limpieza</v>
      </c>
      <c r="C49" s="424"/>
      <c r="D49" s="424"/>
      <c r="E49" s="424"/>
      <c r="F49" s="424"/>
      <c r="G49" s="424"/>
      <c r="H49" s="424"/>
      <c r="I49" s="424"/>
      <c r="J49" s="311" t="str">
        <f>VLOOKUP(A49,MATERIALES!A5:D641,2,FALSE)</f>
        <v>u</v>
      </c>
      <c r="K49" s="396">
        <v>0.5</v>
      </c>
      <c r="L49" s="420"/>
      <c r="M49" s="401">
        <f>VLOOKUP(A49,MATERIALES!A6:D397,4,FALSE)</f>
        <v>13595.656825662343</v>
      </c>
      <c r="N49" s="271">
        <f>K49*M49</f>
        <v>6797.8284128311716</v>
      </c>
    </row>
    <row r="50" spans="1:14">
      <c r="A50" s="161" t="s">
        <v>396</v>
      </c>
      <c r="B50" s="43" t="str">
        <f>VLOOKUP(A50,MATERIALES!A6:D373,3,FALSE)</f>
        <v>Botella de oxígeno (1800 lb)</v>
      </c>
      <c r="C50" s="424"/>
      <c r="D50" s="424"/>
      <c r="E50" s="424"/>
      <c r="F50" s="424"/>
      <c r="G50" s="424"/>
      <c r="H50" s="424"/>
      <c r="I50" s="424"/>
      <c r="J50" s="311" t="str">
        <f>VLOOKUP(A50,MATERIALES!A6:D642,2,FALSE)</f>
        <v>u</v>
      </c>
      <c r="K50" s="396">
        <v>0.08</v>
      </c>
      <c r="L50" s="420"/>
      <c r="M50" s="401">
        <f>VLOOKUP(A50,MATERIALES!A6:D398,4,FALSE)</f>
        <v>176239.99588821549</v>
      </c>
      <c r="N50" s="271">
        <f>K50*M50</f>
        <v>14099.19967105724</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21798.369777145286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6</v>
      </c>
      <c r="N71" s="394">
        <f>K71/M71</f>
        <v>9021.8333333333339</v>
      </c>
      <c r="O71" s="106"/>
    </row>
    <row r="72" spans="1:15">
      <c r="A72" s="162" t="s">
        <v>56</v>
      </c>
      <c r="B72" s="49" t="str">
        <f>VLOOKUP(A72,'MANO DE OBRA'!A8:D69,3,FALSE)</f>
        <v>Soldador</v>
      </c>
      <c r="C72" s="47"/>
      <c r="D72" s="47"/>
      <c r="E72" s="47"/>
      <c r="F72" s="47"/>
      <c r="G72" s="47"/>
      <c r="H72" s="47"/>
      <c r="I72" s="291">
        <f>K72/J72*100</f>
        <v>57668.23979157189</v>
      </c>
      <c r="J72" s="292">
        <v>185</v>
      </c>
      <c r="K72" s="293">
        <f>VLOOKUP(A72,'MANO DE OBRA'!A8:D100,4,FALSE)</f>
        <v>106686.24361440798</v>
      </c>
      <c r="L72" s="50"/>
      <c r="M72" s="430">
        <v>6</v>
      </c>
      <c r="N72" s="394">
        <f>K72/M72</f>
        <v>17781.040602401332</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26802.873935734664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93426.195551189521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18685.239110237904</v>
      </c>
      <c r="M84" s="858"/>
      <c r="N84" s="51"/>
    </row>
    <row r="85" spans="1:14">
      <c r="B85" s="89" t="s">
        <v>973</v>
      </c>
      <c r="C85" s="90"/>
      <c r="D85" s="90"/>
      <c r="E85" s="90"/>
      <c r="F85" s="90"/>
      <c r="G85" s="90"/>
      <c r="H85" s="90"/>
      <c r="I85" s="87"/>
      <c r="J85" s="88"/>
      <c r="K85" s="303">
        <v>0.05</v>
      </c>
      <c r="L85" s="857">
        <f>N79*K85</f>
        <v>4671.3097775594761</v>
      </c>
      <c r="M85" s="858"/>
      <c r="N85" s="51"/>
    </row>
    <row r="86" spans="1:14" ht="15.75" thickBot="1">
      <c r="B86" s="91" t="s">
        <v>974</v>
      </c>
      <c r="C86" s="92"/>
      <c r="D86" s="92"/>
      <c r="E86" s="92"/>
      <c r="F86" s="92"/>
      <c r="G86" s="92"/>
      <c r="H86" s="92"/>
      <c r="I86" s="93"/>
      <c r="J86" s="94"/>
      <c r="K86" s="304">
        <v>0.05</v>
      </c>
      <c r="L86" s="859">
        <f>N79*K86</f>
        <v>4671.3097775594761</v>
      </c>
      <c r="M86" s="860"/>
      <c r="N86" s="51"/>
    </row>
    <row r="87" spans="1:14" ht="15.75" thickBot="1">
      <c r="B87" s="823" t="s">
        <v>953</v>
      </c>
      <c r="C87" s="824"/>
      <c r="D87" s="824"/>
      <c r="E87" s="824"/>
      <c r="F87" s="824"/>
      <c r="G87" s="824"/>
      <c r="H87" s="824"/>
      <c r="I87" s="824"/>
      <c r="J87" s="824"/>
      <c r="K87" s="824"/>
      <c r="L87" s="824"/>
      <c r="M87" s="825"/>
      <c r="N87" s="52">
        <f>L84+L85+L86</f>
        <v>28027.858665356856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121454.05421654638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6.5" customHeight="1" thickBot="1">
      <c r="A31" t="s">
        <v>1845</v>
      </c>
      <c r="B31" s="80" t="s">
        <v>1110</v>
      </c>
      <c r="C31" s="81" t="s">
        <v>1658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6"/>
      <c r="J36" s="267"/>
      <c r="K36" s="268">
        <f>VLOOKUP(A36,EQUIPOS!A6:D163,4,FALSE)</f>
        <v>27948.732194590568</v>
      </c>
      <c r="L36" s="269"/>
      <c r="M36" s="335">
        <v>12</v>
      </c>
      <c r="N36" s="271">
        <f t="shared" ref="N36:N42" si="0">K36/M36</f>
        <v>2329.0610162158805</v>
      </c>
    </row>
    <row r="37" spans="1:14">
      <c r="A37" s="113" t="s">
        <v>288</v>
      </c>
      <c r="B37" s="836" t="str">
        <f>VLOOKUP(A37,EQUIPOS!A7:D154,3,FALSE)</f>
        <v xml:space="preserve">Planta eléctrica </v>
      </c>
      <c r="C37" s="837"/>
      <c r="D37" s="837"/>
      <c r="E37" s="837"/>
      <c r="F37" s="837"/>
      <c r="G37" s="837"/>
      <c r="H37" s="838"/>
      <c r="I37" s="266"/>
      <c r="J37" s="267"/>
      <c r="K37" s="268">
        <f>VLOOKUP(A37,EQUIPOS!A7:D164,4,FALSE)</f>
        <v>60495.230239791985</v>
      </c>
      <c r="L37" s="269"/>
      <c r="M37" s="335">
        <v>1.3</v>
      </c>
      <c r="N37" s="271">
        <f t="shared" si="0"/>
        <v>46534.792492147681</v>
      </c>
    </row>
    <row r="38" spans="1:14">
      <c r="A38" s="113" t="s">
        <v>125</v>
      </c>
      <c r="B38" s="836" t="str">
        <f>VLOOKUP(A38,EQUIPOS!A8:D154,3,FALSE)</f>
        <v>Bomba para gato de tensionamiento</v>
      </c>
      <c r="C38" s="837"/>
      <c r="D38" s="837"/>
      <c r="E38" s="837"/>
      <c r="F38" s="837"/>
      <c r="G38" s="837"/>
      <c r="H38" s="838"/>
      <c r="I38" s="266"/>
      <c r="J38" s="267"/>
      <c r="K38" s="268">
        <f>VLOOKUP(A38,EQUIPOS!A8:D165,4,FALSE)</f>
        <v>53767.043971363193</v>
      </c>
      <c r="L38" s="269"/>
      <c r="M38" s="335">
        <v>12</v>
      </c>
      <c r="N38" s="271">
        <f t="shared" si="0"/>
        <v>4480.5869976135991</v>
      </c>
    </row>
    <row r="39" spans="1:14">
      <c r="A39" s="113" t="s">
        <v>180</v>
      </c>
      <c r="B39" s="836" t="str">
        <f>VLOOKUP(A39,EQUIPOS!A9:D154,3,FALSE)</f>
        <v>Compresor 120 HP, con martillo.</v>
      </c>
      <c r="C39" s="837"/>
      <c r="D39" s="837"/>
      <c r="E39" s="837"/>
      <c r="F39" s="837"/>
      <c r="G39" s="837"/>
      <c r="H39" s="838"/>
      <c r="I39" s="266"/>
      <c r="J39" s="267"/>
      <c r="K39" s="268">
        <f>VLOOKUP(A39,EQUIPOS!A9:D166,4,FALSE)</f>
        <v>217780.76605703699</v>
      </c>
      <c r="L39" s="269"/>
      <c r="M39" s="335">
        <v>1.3</v>
      </c>
      <c r="N39" s="271">
        <f t="shared" si="0"/>
        <v>167523.66619772077</v>
      </c>
    </row>
    <row r="40" spans="1:14">
      <c r="A40" s="113" t="s">
        <v>197</v>
      </c>
      <c r="B40" s="836" t="str">
        <f>VLOOKUP(A40,EQUIPOS!A10:D154,3,FALSE)</f>
        <v>Equipo de perforación (TRACKDRILL), potencia 40 HP, 2100 golpes / minuto</v>
      </c>
      <c r="C40" s="837"/>
      <c r="D40" s="837"/>
      <c r="E40" s="837"/>
      <c r="F40" s="837"/>
      <c r="G40" s="837"/>
      <c r="H40" s="838"/>
      <c r="I40" s="266"/>
      <c r="J40" s="267"/>
      <c r="K40" s="268">
        <f>VLOOKUP(A40,EQUIPOS!A10:D167,4,FALSE)</f>
        <v>149756.29313566143</v>
      </c>
      <c r="L40" s="269"/>
      <c r="M40" s="335">
        <v>1.3</v>
      </c>
      <c r="N40" s="271">
        <f t="shared" si="0"/>
        <v>115197.1485658934</v>
      </c>
    </row>
    <row r="41" spans="1:14">
      <c r="A41" s="113" t="s">
        <v>195</v>
      </c>
      <c r="B41" s="836" t="str">
        <f>VLOOKUP(A41,EQUIPOS!A11:D155,3,FALSE)</f>
        <v xml:space="preserve">Equipo de oxicorte, Capacidad de corte: hasta 6´´ (152mm) </v>
      </c>
      <c r="C41" s="837"/>
      <c r="D41" s="837"/>
      <c r="E41" s="837"/>
      <c r="F41" s="837"/>
      <c r="G41" s="837"/>
      <c r="H41" s="838"/>
      <c r="I41" s="266"/>
      <c r="J41" s="267"/>
      <c r="K41" s="268">
        <f>VLOOKUP(A41,EQUIPOS!A11:D168,4,FALSE)</f>
        <v>40110.120830353844</v>
      </c>
      <c r="L41" s="269"/>
      <c r="M41" s="335">
        <v>15</v>
      </c>
      <c r="N41" s="271">
        <f t="shared" si="0"/>
        <v>2674.0080553569228</v>
      </c>
    </row>
    <row r="42" spans="1:14">
      <c r="A42" s="113" t="s">
        <v>240</v>
      </c>
      <c r="B42" s="836" t="str">
        <f>VLOOKUP(A42,EQUIPOS!A12:D156,3,FALSE)</f>
        <v>Gato para tensionamiento, fuerza Max 200 ton, área de tensión 314 cm2.</v>
      </c>
      <c r="C42" s="837"/>
      <c r="D42" s="837"/>
      <c r="E42" s="837"/>
      <c r="F42" s="837"/>
      <c r="G42" s="837"/>
      <c r="H42" s="838"/>
      <c r="I42" s="266"/>
      <c r="J42" s="267"/>
      <c r="K42" s="268">
        <f>VLOOKUP(A42,EQUIPOS!A12:D169,4,FALSE)</f>
        <v>166773.29839880212</v>
      </c>
      <c r="L42" s="269"/>
      <c r="M42" s="335">
        <v>12</v>
      </c>
      <c r="N42" s="271">
        <f t="shared" si="0"/>
        <v>13897.774866566842</v>
      </c>
    </row>
    <row r="43" spans="1:14">
      <c r="A43" s="113"/>
      <c r="B43" s="836"/>
      <c r="C43" s="837"/>
      <c r="D43" s="837"/>
      <c r="E43" s="837"/>
      <c r="F43" s="837"/>
      <c r="G43" s="837"/>
      <c r="H43" s="838"/>
      <c r="I43" s="420"/>
      <c r="J43" s="421"/>
      <c r="K43" s="268"/>
      <c r="L43" s="334"/>
      <c r="M43" s="335"/>
      <c r="N43" s="271"/>
    </row>
    <row r="44" spans="1:14">
      <c r="A44" s="113"/>
      <c r="B44" s="836"/>
      <c r="C44" s="837"/>
      <c r="D44" s="837"/>
      <c r="E44" s="837"/>
      <c r="F44" s="837"/>
      <c r="G44" s="837"/>
      <c r="H44" s="838"/>
      <c r="I44" s="327"/>
      <c r="J44" s="329"/>
      <c r="K44" s="268"/>
      <c r="L44" s="422"/>
      <c r="M44" s="423"/>
      <c r="N44" s="271"/>
    </row>
    <row r="45" spans="1:14">
      <c r="B45" s="836"/>
      <c r="C45" s="837"/>
      <c r="D45" s="837"/>
      <c r="E45" s="837"/>
      <c r="F45" s="837"/>
      <c r="G45" s="837"/>
      <c r="H45" s="838"/>
      <c r="I45" s="36"/>
      <c r="J45" s="37"/>
      <c r="K45" s="268"/>
      <c r="L45" s="275"/>
      <c r="M45" s="335"/>
      <c r="N45" s="271"/>
    </row>
    <row r="46" spans="1:14">
      <c r="B46" s="319"/>
      <c r="C46" s="320"/>
      <c r="D46" s="320"/>
      <c r="E46" s="320"/>
      <c r="F46" s="322"/>
      <c r="G46" s="322"/>
      <c r="H46" s="125"/>
      <c r="I46" s="36"/>
      <c r="J46" s="37"/>
      <c r="K46" s="268"/>
      <c r="L46" s="275"/>
      <c r="M46" s="276"/>
      <c r="N46" s="272"/>
    </row>
    <row r="47" spans="1:14">
      <c r="B47" s="336" t="s">
        <v>952</v>
      </c>
      <c r="C47" s="337"/>
      <c r="D47" s="337"/>
      <c r="E47" s="38"/>
      <c r="F47" s="39"/>
      <c r="G47" s="39"/>
      <c r="H47" s="40"/>
      <c r="I47" s="36"/>
      <c r="J47" s="37"/>
      <c r="K47" s="278"/>
      <c r="L47" s="275"/>
      <c r="M47" s="400">
        <v>0.1</v>
      </c>
      <c r="N47" s="343">
        <f>N91*M47</f>
        <v>4133.620069507846</v>
      </c>
    </row>
    <row r="48" spans="1:14" ht="15.75" thickBot="1">
      <c r="B48" s="836"/>
      <c r="C48" s="837"/>
      <c r="D48" s="837"/>
      <c r="E48" s="837"/>
      <c r="F48" s="837"/>
      <c r="G48" s="837"/>
      <c r="H48" s="838"/>
      <c r="I48" s="845"/>
      <c r="J48" s="846"/>
      <c r="K48" s="41"/>
      <c r="L48" s="847"/>
      <c r="M48" s="848"/>
      <c r="N48" s="105"/>
    </row>
    <row r="49" spans="1:14" ht="15.75" thickBot="1">
      <c r="B49" s="823" t="s">
        <v>953</v>
      </c>
      <c r="C49" s="824"/>
      <c r="D49" s="824"/>
      <c r="E49" s="824"/>
      <c r="F49" s="824"/>
      <c r="G49" s="824"/>
      <c r="H49" s="824"/>
      <c r="I49" s="824"/>
      <c r="J49" s="824"/>
      <c r="K49" s="824"/>
      <c r="L49" s="824"/>
      <c r="M49" s="825"/>
      <c r="N49" s="393">
        <f>SUM(N36:N48)</f>
        <v>356770.65826102294</v>
      </c>
    </row>
    <row r="50" spans="1:14">
      <c r="B50" s="279"/>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4" t="s">
        <v>944</v>
      </c>
      <c r="C53" s="815"/>
      <c r="D53" s="815"/>
      <c r="E53" s="815"/>
      <c r="F53" s="815"/>
      <c r="G53" s="815"/>
      <c r="H53" s="815"/>
      <c r="I53" s="816"/>
      <c r="J53" s="314" t="s">
        <v>945</v>
      </c>
      <c r="K53" s="85" t="s">
        <v>946</v>
      </c>
      <c r="L53" s="817" t="s">
        <v>955</v>
      </c>
      <c r="M53" s="816"/>
      <c r="N53" s="86" t="s">
        <v>951</v>
      </c>
    </row>
    <row r="54" spans="1:14">
      <c r="A54" s="161" t="s">
        <v>788</v>
      </c>
      <c r="B54" s="43" t="str">
        <f>VLOOKUP(A54,MATERIALES!A5:D373,3,FALSE)</f>
        <v>Alambre negro para amarre calibre 18</v>
      </c>
      <c r="C54" s="280"/>
      <c r="D54" s="280"/>
      <c r="E54" s="280"/>
      <c r="F54" s="280"/>
      <c r="G54" s="280"/>
      <c r="H54" s="280"/>
      <c r="I54" s="280"/>
      <c r="J54" s="310" t="str">
        <f>VLOOKUP(A54,MATERIALES!A8:D646,2,FALSE)</f>
        <v>kg</v>
      </c>
      <c r="K54" s="281">
        <v>0.2</v>
      </c>
      <c r="L54" s="266"/>
      <c r="M54" s="401">
        <f>VLOOKUP(A54,MATERIALES!A5:D396,4,FALSE)</f>
        <v>5206.3881358035214</v>
      </c>
      <c r="N54" s="271">
        <f>K54*M54</f>
        <v>1041.2776271607042</v>
      </c>
    </row>
    <row r="55" spans="1:14">
      <c r="A55" s="161" t="s">
        <v>691</v>
      </c>
      <c r="B55" s="43" t="str">
        <f>VLOOKUP(A55,MATERIALES!A6:D373,3,FALSE)</f>
        <v>Torón de tensionmiento 1/2´´ o 5/8´´</v>
      </c>
      <c r="C55" s="424"/>
      <c r="D55" s="424"/>
      <c r="E55" s="424"/>
      <c r="F55" s="424"/>
      <c r="G55" s="424"/>
      <c r="H55" s="424"/>
      <c r="I55" s="424"/>
      <c r="J55" s="311" t="str">
        <f>VLOOKUP(A55,MATERIALES!A9:D647,2,FALSE)</f>
        <v>kg</v>
      </c>
      <c r="K55" s="396">
        <v>5.53</v>
      </c>
      <c r="L55" s="420"/>
      <c r="M55" s="401">
        <f>VLOOKUP(A55,MATERIALES!A6:D397,4,FALSE)</f>
        <v>6021.1415377604753</v>
      </c>
      <c r="N55" s="271">
        <f t="shared" ref="N55:N67" si="1">K55*M55</f>
        <v>33296.912703815433</v>
      </c>
    </row>
    <row r="56" spans="1:14">
      <c r="A56" s="161" t="s">
        <v>484</v>
      </c>
      <c r="B56" s="43" t="str">
        <f>VLOOKUP(A56,MATERIALES!A6:D373,3,FALSE)</f>
        <v>Limpiador 1/4 de galón (anclajes)</v>
      </c>
      <c r="C56" s="424"/>
      <c r="D56" s="424"/>
      <c r="E56" s="424"/>
      <c r="F56" s="424"/>
      <c r="G56" s="424"/>
      <c r="H56" s="424"/>
      <c r="I56" s="424"/>
      <c r="J56" s="311" t="str">
        <f>VLOOKUP(A56,MATERIALES!A10:D648,2,FALSE)</f>
        <v>u</v>
      </c>
      <c r="K56" s="396">
        <v>8.0000000000000002E-3</v>
      </c>
      <c r="L56" s="420"/>
      <c r="M56" s="401">
        <f>VLOOKUP(A56,MATERIALES!A6:D398,4,FALSE)</f>
        <v>28218.623696055085</v>
      </c>
      <c r="N56" s="271">
        <f t="shared" si="1"/>
        <v>225.74898956844069</v>
      </c>
    </row>
    <row r="57" spans="1:14">
      <c r="A57" s="161" t="s">
        <v>664</v>
      </c>
      <c r="B57" s="43" t="str">
        <f>VLOOKUP(A57,MATERIALES!A6:D373,3,FALSE)</f>
        <v>Soldadura en PVC 1/8 de galón (anclajes)</v>
      </c>
      <c r="C57" s="424"/>
      <c r="D57" s="424"/>
      <c r="E57" s="424"/>
      <c r="F57" s="424"/>
      <c r="G57" s="424"/>
      <c r="H57" s="424"/>
      <c r="I57" s="424"/>
      <c r="J57" s="311" t="str">
        <f>VLOOKUP(A57,MATERIALES!A11:D649,2,FALSE)</f>
        <v>u</v>
      </c>
      <c r="K57" s="396">
        <v>2.1999999999999999E-2</v>
      </c>
      <c r="L57" s="420"/>
      <c r="M57" s="401">
        <f>VLOOKUP(A57,MATERIALES!A6:D399,4,FALSE)</f>
        <v>26163.194161432821</v>
      </c>
      <c r="N57" s="271">
        <f t="shared" si="1"/>
        <v>575.59027155152205</v>
      </c>
    </row>
    <row r="58" spans="1:14">
      <c r="A58" s="161" t="s">
        <v>731</v>
      </c>
      <c r="B58" s="43" t="str">
        <f>VLOOKUP(A58,MATERIALES!A7:D373,3,FALSE)</f>
        <v>Unión en PVC RD21 de 1´´ (para anclajes)</v>
      </c>
      <c r="C58" s="424"/>
      <c r="D58" s="424"/>
      <c r="E58" s="424"/>
      <c r="F58" s="424"/>
      <c r="G58" s="424"/>
      <c r="H58" s="424"/>
      <c r="I58" s="424"/>
      <c r="J58" s="311" t="str">
        <f>VLOOKUP(A58,MATERIALES!A11:D650,2,FALSE)</f>
        <v>u</v>
      </c>
      <c r="K58" s="396">
        <v>0.3</v>
      </c>
      <c r="L58" s="420"/>
      <c r="M58" s="401">
        <f>VLOOKUP(A58,MATERIALES!A7:D400,4,FALSE)</f>
        <v>920.48942241006262</v>
      </c>
      <c r="N58" s="271">
        <f t="shared" si="1"/>
        <v>276.14682672301876</v>
      </c>
    </row>
    <row r="59" spans="1:14">
      <c r="A59" s="161" t="s">
        <v>684</v>
      </c>
      <c r="B59" s="43" t="str">
        <f>VLOOKUP(A59,MATERIALES!A8:D373,3,FALSE)</f>
        <v>Tapón en PVC RD21 de 1´´ (para anclaje)</v>
      </c>
      <c r="C59" s="424"/>
      <c r="D59" s="424"/>
      <c r="E59" s="424"/>
      <c r="F59" s="424"/>
      <c r="G59" s="424"/>
      <c r="H59" s="424"/>
      <c r="I59" s="424"/>
      <c r="J59" s="311" t="str">
        <f>VLOOKUP(A59,MATERIALES!A12:D651,2,FALSE)</f>
        <v>u</v>
      </c>
      <c r="K59" s="396">
        <v>0.1</v>
      </c>
      <c r="L59" s="420"/>
      <c r="M59" s="401">
        <f>VLOOKUP(A59,MATERIALES!A8:D401,4,FALSE)</f>
        <v>780.95822037052824</v>
      </c>
      <c r="N59" s="271">
        <f t="shared" si="1"/>
        <v>78.095822037052827</v>
      </c>
    </row>
    <row r="60" spans="1:14">
      <c r="A60" s="161" t="s">
        <v>432</v>
      </c>
      <c r="B60" s="43" t="str">
        <f>VLOOKUP(A60,MATERIALES!A9:D373,3,FALSE)</f>
        <v>Anclajes o Cuñas para el tensionamiento</v>
      </c>
      <c r="C60" s="424"/>
      <c r="D60" s="424"/>
      <c r="E60" s="424"/>
      <c r="F60" s="424"/>
      <c r="G60" s="424"/>
      <c r="H60" s="424"/>
      <c r="I60" s="424"/>
      <c r="J60" s="311" t="str">
        <f>VLOOKUP(A60,MATERIALES!A13:D652,2,FALSE)</f>
        <v>u</v>
      </c>
      <c r="K60" s="396">
        <v>0.5</v>
      </c>
      <c r="L60" s="420"/>
      <c r="M60" s="401">
        <f>VLOOKUP(A60,MATERIALES!A9:D402,4,FALSE)</f>
        <v>29079.599321555565</v>
      </c>
      <c r="N60" s="271">
        <f t="shared" si="1"/>
        <v>14539.799660777782</v>
      </c>
    </row>
    <row r="61" spans="1:14">
      <c r="A61" s="161" t="s">
        <v>702</v>
      </c>
      <c r="B61" s="43" t="str">
        <f>VLOOKUP(A61,MATERIALES!A10:D373,3,FALSE)</f>
        <v>Trompetas de 12 torones (tensionamiento)</v>
      </c>
      <c r="C61" s="424"/>
      <c r="D61" s="424"/>
      <c r="E61" s="424"/>
      <c r="F61" s="424"/>
      <c r="G61" s="424"/>
      <c r="H61" s="424"/>
      <c r="I61" s="424"/>
      <c r="J61" s="311" t="s">
        <v>92</v>
      </c>
      <c r="K61" s="396">
        <v>0.1</v>
      </c>
      <c r="L61" s="420"/>
      <c r="M61" s="401">
        <f>VLOOKUP(A61,MATERIALES!A10:D403,4,FALSE)</f>
        <v>83084.569490158756</v>
      </c>
      <c r="N61" s="271">
        <f t="shared" si="1"/>
        <v>8308.4569490158756</v>
      </c>
    </row>
    <row r="62" spans="1:14">
      <c r="A62" s="161" t="s">
        <v>492</v>
      </c>
      <c r="B62" s="43" t="str">
        <f>VLOOKUP(A62,MATERIALES!A11:D373,3,FALSE)</f>
        <v>Lechada Para Ductos (Acero De Preesfuerzo)</v>
      </c>
      <c r="C62" s="424"/>
      <c r="D62" s="424"/>
      <c r="E62" s="424"/>
      <c r="F62" s="424"/>
      <c r="G62" s="424"/>
      <c r="H62" s="424"/>
      <c r="I62" s="424"/>
      <c r="J62" s="311" t="s">
        <v>422</v>
      </c>
      <c r="K62" s="396">
        <v>10</v>
      </c>
      <c r="L62" s="420"/>
      <c r="M62" s="401">
        <f>VLOOKUP(A62,MATERIALES!A11:D404,4,FALSE)</f>
        <v>1195.9142578128913</v>
      </c>
      <c r="N62" s="271">
        <f t="shared" si="1"/>
        <v>11959.142578128913</v>
      </c>
    </row>
    <row r="63" spans="1:14">
      <c r="A63" s="161" t="s">
        <v>445</v>
      </c>
      <c r="B63" s="43" t="str">
        <f>VLOOKUP(A63,MATERIALES!A11:D373,3,FALSE)</f>
        <v>Ductos para tensionimiento</v>
      </c>
      <c r="C63" s="424"/>
      <c r="D63" s="424"/>
      <c r="E63" s="424"/>
      <c r="F63" s="424"/>
      <c r="G63" s="424"/>
      <c r="H63" s="424"/>
      <c r="I63" s="424"/>
      <c r="J63" s="311" t="str">
        <f>VLOOKUP(A63,MATERIALES!A14:D655,2,FALSE)</f>
        <v>m</v>
      </c>
      <c r="K63" s="396">
        <v>1</v>
      </c>
      <c r="L63" s="420"/>
      <c r="M63" s="401">
        <f>VLOOKUP(A63,MATERIALES!A11:D405,4,FALSE)</f>
        <v>18505.199568262633</v>
      </c>
      <c r="N63" s="271">
        <f t="shared" si="1"/>
        <v>18505.199568262633</v>
      </c>
    </row>
    <row r="64" spans="1:14">
      <c r="A64" s="161" t="s">
        <v>591</v>
      </c>
      <c r="B64" s="43" t="str">
        <f>VLOOKUP(A64,MATERIALES!A12:D373,3,FALSE)</f>
        <v>Oxigeno industrial</v>
      </c>
      <c r="C64" s="424"/>
      <c r="D64" s="424"/>
      <c r="E64" s="424"/>
      <c r="F64" s="424"/>
      <c r="G64" s="424"/>
      <c r="H64" s="424"/>
      <c r="I64" s="424"/>
      <c r="J64" s="311" t="str">
        <f>VLOOKUP(A64,MATERIALES!A15:D656,2,FALSE)</f>
        <v>kg</v>
      </c>
      <c r="K64" s="396">
        <v>0.5</v>
      </c>
      <c r="L64" s="420"/>
      <c r="M64" s="401">
        <f>VLOOKUP(A64,MATERIALES!A12:D406,4,FALSE)</f>
        <v>14577.565374182401</v>
      </c>
      <c r="N64" s="271">
        <f t="shared" si="1"/>
        <v>7288.7826870912004</v>
      </c>
    </row>
    <row r="65" spans="1:14">
      <c r="A65" s="161" t="s">
        <v>507</v>
      </c>
      <c r="B65" s="43" t="str">
        <f>VLOOKUP(A65,MATERIALES!A13:D374,3,FALSE)</f>
        <v>Manguera de polietileno de 3´´</v>
      </c>
      <c r="C65" s="424"/>
      <c r="D65" s="424"/>
      <c r="E65" s="424"/>
      <c r="F65" s="424"/>
      <c r="G65" s="424"/>
      <c r="H65" s="424"/>
      <c r="I65" s="424"/>
      <c r="J65" s="311" t="str">
        <f>VLOOKUP(A65,MATERIALES!A16:D657,2,FALSE)</f>
        <v>m</v>
      </c>
      <c r="K65" s="396">
        <v>0.55000000000000004</v>
      </c>
      <c r="L65" s="420"/>
      <c r="M65" s="401">
        <f>VLOOKUP(A65,MATERIALES!A13:D407,4,FALSE)</f>
        <v>8056.6855263184252</v>
      </c>
      <c r="N65" s="271">
        <f t="shared" si="1"/>
        <v>4431.1770394751338</v>
      </c>
    </row>
    <row r="66" spans="1:14">
      <c r="A66" s="161" t="s">
        <v>898</v>
      </c>
      <c r="B66" s="43" t="str">
        <f>VLOOKUP(A66,MATERIALES!A13:D375,3,FALSE)</f>
        <v>Alambre Negro Para Amarre</v>
      </c>
      <c r="C66" s="424"/>
      <c r="D66" s="424"/>
      <c r="E66" s="424"/>
      <c r="F66" s="424"/>
      <c r="G66" s="424"/>
      <c r="H66" s="424"/>
      <c r="I66" s="424"/>
      <c r="J66" s="311" t="str">
        <f>VLOOKUP(A66,MATERIALES!A17:D658,2,FALSE)</f>
        <v>kg</v>
      </c>
      <c r="K66" s="396">
        <v>0.05</v>
      </c>
      <c r="L66" s="420"/>
      <c r="M66" s="401">
        <f>VLOOKUP(A66,MATERIALES!A13:D408,4,FALSE)</f>
        <v>6163.0788522801149</v>
      </c>
      <c r="N66" s="271">
        <f t="shared" si="1"/>
        <v>308.15394261400576</v>
      </c>
    </row>
    <row r="67" spans="1:14">
      <c r="A67" s="161" t="s">
        <v>706</v>
      </c>
      <c r="B67" s="43" t="str">
        <f>VLOOKUP(A67,MATERIALES!A13:D376,3,FALSE)</f>
        <v>Tubería PVC RD21 de 1´´ (para anclajes)</v>
      </c>
      <c r="C67" s="424"/>
      <c r="D67" s="424"/>
      <c r="E67" s="424"/>
      <c r="F67" s="424"/>
      <c r="G67" s="424"/>
      <c r="H67" s="424"/>
      <c r="I67" s="424"/>
      <c r="J67" s="311" t="str">
        <f>VLOOKUP(A67,MATERIALES!A18:D659,2,FALSE)</f>
        <v>m</v>
      </c>
      <c r="K67" s="396">
        <v>1</v>
      </c>
      <c r="L67" s="420"/>
      <c r="M67" s="401">
        <f>VLOOKUP(A67,MATERIALES!A13:D409,4,FALSE)</f>
        <v>3123.832881482113</v>
      </c>
      <c r="N67" s="271">
        <f t="shared" si="1"/>
        <v>3123.832881482113</v>
      </c>
    </row>
    <row r="68" spans="1:14" ht="15.75" thickBot="1">
      <c r="B68" s="43"/>
      <c r="C68" s="309"/>
      <c r="D68" s="309"/>
      <c r="E68" s="309"/>
      <c r="F68" s="309"/>
      <c r="G68" s="309"/>
      <c r="H68" s="309"/>
      <c r="I68" s="309"/>
      <c r="J68" s="434"/>
      <c r="K68" s="126"/>
      <c r="L68" s="324"/>
      <c r="M68" s="401"/>
      <c r="N68" s="271"/>
    </row>
    <row r="69" spans="1:14" ht="15.75" thickBot="1">
      <c r="B69" s="823" t="s">
        <v>953</v>
      </c>
      <c r="C69" s="824"/>
      <c r="D69" s="824"/>
      <c r="E69" s="824"/>
      <c r="F69" s="824"/>
      <c r="G69" s="824"/>
      <c r="H69" s="824"/>
      <c r="I69" s="824"/>
      <c r="J69" s="824"/>
      <c r="K69" s="824"/>
      <c r="L69" s="824"/>
      <c r="M69" s="825"/>
      <c r="N69" s="393">
        <f>SUM(N54:N68)</f>
        <v>103958.31754770382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2" t="s">
        <v>957</v>
      </c>
      <c r="C73" s="313"/>
      <c r="D73" s="313"/>
      <c r="E73" s="313"/>
      <c r="F73" s="313"/>
      <c r="G73" s="313"/>
      <c r="H73" s="73" t="s">
        <v>945</v>
      </c>
      <c r="I73" s="74" t="s">
        <v>958</v>
      </c>
      <c r="J73" s="75" t="s">
        <v>959</v>
      </c>
      <c r="K73" s="73" t="s">
        <v>960</v>
      </c>
      <c r="L73" s="826" t="s">
        <v>961</v>
      </c>
      <c r="M73" s="799"/>
      <c r="N73" s="76" t="s">
        <v>951</v>
      </c>
    </row>
    <row r="74" spans="1:14">
      <c r="B74" s="46"/>
      <c r="C74" s="316"/>
      <c r="D74" s="316"/>
      <c r="E74" s="316"/>
      <c r="F74" s="316"/>
      <c r="G74" s="316"/>
      <c r="H74" s="310"/>
      <c r="I74" s="278"/>
      <c r="J74" s="285"/>
      <c r="K74" s="278"/>
      <c r="L74" s="827"/>
      <c r="M74" s="828"/>
      <c r="N74" s="286"/>
    </row>
    <row r="75" spans="1:14">
      <c r="B75" s="46"/>
      <c r="C75" s="47"/>
      <c r="D75" s="47"/>
      <c r="E75" s="47"/>
      <c r="F75" s="47"/>
      <c r="G75" s="47"/>
      <c r="H75" s="310"/>
      <c r="I75" s="278"/>
      <c r="J75" s="285"/>
      <c r="K75" s="278"/>
      <c r="L75" s="827"/>
      <c r="M75" s="828"/>
      <c r="N75" s="286"/>
    </row>
    <row r="76" spans="1:14">
      <c r="B76" s="46"/>
      <c r="C76" s="47"/>
      <c r="D76" s="47"/>
      <c r="E76" s="47"/>
      <c r="F76" s="47"/>
      <c r="G76" s="47"/>
      <c r="H76" s="310"/>
      <c r="I76" s="278"/>
      <c r="J76" s="285"/>
      <c r="K76" s="278"/>
      <c r="L76" s="827"/>
      <c r="M76" s="828"/>
      <c r="N76" s="286"/>
    </row>
    <row r="77" spans="1:14">
      <c r="B77" s="46"/>
      <c r="C77" s="47"/>
      <c r="D77" s="47"/>
      <c r="E77" s="47"/>
      <c r="F77" s="47"/>
      <c r="G77" s="47"/>
      <c r="H77" s="310"/>
      <c r="I77" s="278"/>
      <c r="J77" s="285"/>
      <c r="K77" s="278"/>
      <c r="L77" s="827"/>
      <c r="M77" s="828"/>
      <c r="N77" s="286"/>
    </row>
    <row r="78" spans="1:14">
      <c r="B78" s="46"/>
      <c r="C78" s="47"/>
      <c r="D78" s="47"/>
      <c r="E78" s="47"/>
      <c r="F78" s="47"/>
      <c r="G78" s="47"/>
      <c r="H78" s="287"/>
      <c r="I78" s="278"/>
      <c r="J78" s="278"/>
      <c r="K78" s="278"/>
      <c r="L78" s="288"/>
      <c r="M78" s="289"/>
      <c r="N78" s="290"/>
    </row>
    <row r="79" spans="1:14" ht="15.75" thickBot="1">
      <c r="B79" s="446"/>
      <c r="C79" s="447"/>
      <c r="D79" s="447"/>
      <c r="E79" s="447"/>
      <c r="F79" s="447"/>
      <c r="G79" s="447"/>
      <c r="H79" s="48"/>
      <c r="I79" s="126"/>
      <c r="J79" s="126"/>
      <c r="K79" s="126"/>
      <c r="L79" s="812"/>
      <c r="M79" s="813"/>
      <c r="N79" s="127"/>
    </row>
    <row r="80" spans="1:14" ht="15.75" thickBot="1">
      <c r="B80" s="829" t="s">
        <v>953</v>
      </c>
      <c r="C80" s="830"/>
      <c r="D80" s="830"/>
      <c r="E80" s="830"/>
      <c r="F80" s="830"/>
      <c r="G80" s="830"/>
      <c r="H80" s="830"/>
      <c r="I80" s="830"/>
      <c r="J80" s="830"/>
      <c r="K80" s="830"/>
      <c r="L80" s="830"/>
      <c r="M80" s="831"/>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49" t="s">
        <v>963</v>
      </c>
      <c r="C84" s="850"/>
      <c r="D84" s="850"/>
      <c r="E84" s="850"/>
      <c r="F84" s="850"/>
      <c r="G84" s="850"/>
      <c r="H84" s="850"/>
      <c r="I84" s="73" t="s">
        <v>964</v>
      </c>
      <c r="J84" s="75" t="s">
        <v>1410</v>
      </c>
      <c r="K84" s="74" t="s">
        <v>966</v>
      </c>
      <c r="L84" s="851" t="s">
        <v>950</v>
      </c>
      <c r="M84" s="852"/>
      <c r="N84" s="98" t="s">
        <v>951</v>
      </c>
    </row>
    <row r="85" spans="1:15">
      <c r="A85" s="162" t="s">
        <v>11</v>
      </c>
      <c r="B85" s="49" t="str">
        <f>VLOOKUP(A85,'MANO DE OBRA'!A8:D68,3,FALSE)</f>
        <v>Obrero (4)</v>
      </c>
      <c r="C85" s="47"/>
      <c r="D85" s="47"/>
      <c r="E85" s="47"/>
      <c r="F85" s="47"/>
      <c r="G85" s="47"/>
      <c r="H85" s="47"/>
      <c r="I85" s="291">
        <f>K85/J85*100</f>
        <v>117040.00000000001</v>
      </c>
      <c r="J85" s="292">
        <v>185</v>
      </c>
      <c r="K85" s="293">
        <f>VLOOKUP(A85,'MANO DE OBRA'!A8:D99,4,FALSE)</f>
        <v>216524</v>
      </c>
      <c r="L85" s="50"/>
      <c r="M85" s="433">
        <v>10.4</v>
      </c>
      <c r="N85" s="394">
        <f>K85/M85</f>
        <v>20819.615384615383</v>
      </c>
      <c r="O85" s="106"/>
    </row>
    <row r="86" spans="1:15">
      <c r="A86" s="162" t="s">
        <v>32</v>
      </c>
      <c r="B86" s="49" t="str">
        <f>VLOOKUP(A86,'MANO DE OBRA'!A8:D69,3,FALSE)</f>
        <v>Oficial (2)</v>
      </c>
      <c r="C86" s="47"/>
      <c r="D86" s="47"/>
      <c r="E86" s="47"/>
      <c r="F86" s="47"/>
      <c r="G86" s="47"/>
      <c r="H86" s="47"/>
      <c r="I86" s="291">
        <f>K86/J86*100</f>
        <v>115336.47958314378</v>
      </c>
      <c r="J86" s="292">
        <v>185</v>
      </c>
      <c r="K86" s="293">
        <f>VLOOKUP(A86,'MANO DE OBRA'!A8:D100,4,FALSE)</f>
        <v>213372.48722881597</v>
      </c>
      <c r="L86" s="50"/>
      <c r="M86" s="430">
        <v>10.4</v>
      </c>
      <c r="N86" s="394">
        <f>K86/M86</f>
        <v>20516.585310463073</v>
      </c>
    </row>
    <row r="87" spans="1:15">
      <c r="B87" s="49"/>
      <c r="C87" s="47"/>
      <c r="D87" s="47"/>
      <c r="E87" s="47"/>
      <c r="F87" s="47"/>
      <c r="G87" s="47"/>
      <c r="H87" s="47"/>
      <c r="I87" s="291"/>
      <c r="J87" s="292"/>
      <c r="K87" s="293"/>
      <c r="L87" s="50"/>
      <c r="M87" s="431"/>
      <c r="N87" s="394"/>
    </row>
    <row r="88" spans="1:15">
      <c r="B88" s="49"/>
      <c r="C88" s="47"/>
      <c r="D88" s="47"/>
      <c r="E88" s="47"/>
      <c r="F88" s="47"/>
      <c r="G88" s="47"/>
      <c r="H88" s="47"/>
      <c r="I88" s="278"/>
      <c r="J88" s="296"/>
      <c r="K88" s="297"/>
      <c r="L88" s="317"/>
      <c r="M88" s="299"/>
      <c r="N88" s="295"/>
    </row>
    <row r="89" spans="1:15">
      <c r="B89" s="49"/>
      <c r="C89" s="47"/>
      <c r="D89" s="47"/>
      <c r="E89" s="47"/>
      <c r="F89" s="47"/>
      <c r="G89" s="47"/>
      <c r="H89" s="47"/>
      <c r="I89" s="278"/>
      <c r="J89" s="296"/>
      <c r="K89" s="297"/>
      <c r="L89" s="317"/>
      <c r="M89" s="299"/>
      <c r="N89" s="295"/>
    </row>
    <row r="90" spans="1:15" ht="15.75" thickBot="1">
      <c r="B90" s="810"/>
      <c r="C90" s="811"/>
      <c r="D90" s="811"/>
      <c r="E90" s="811"/>
      <c r="F90" s="811"/>
      <c r="G90" s="811"/>
      <c r="H90" s="811"/>
      <c r="I90" s="126"/>
      <c r="J90" s="126"/>
      <c r="K90" s="126"/>
      <c r="L90" s="911"/>
      <c r="M90" s="911"/>
      <c r="N90" s="45"/>
    </row>
    <row r="91" spans="1:15" ht="15.75" thickBot="1">
      <c r="B91" s="829" t="s">
        <v>953</v>
      </c>
      <c r="C91" s="830"/>
      <c r="D91" s="830"/>
      <c r="E91" s="830"/>
      <c r="F91" s="830"/>
      <c r="G91" s="830"/>
      <c r="H91" s="830"/>
      <c r="I91" s="830"/>
      <c r="J91" s="830"/>
      <c r="K91" s="830"/>
      <c r="L91" s="830"/>
      <c r="M91" s="831"/>
      <c r="N91" s="300">
        <f>SUM(N85:N90)</f>
        <v>41336.200695078456</v>
      </c>
    </row>
    <row r="92" spans="1:15" ht="15.75" thickBot="1">
      <c r="B92" s="33"/>
      <c r="C92" s="34"/>
      <c r="D92" s="34"/>
      <c r="E92" s="34"/>
      <c r="F92" s="34"/>
      <c r="G92" s="34"/>
      <c r="H92" s="34"/>
      <c r="I92" s="34"/>
      <c r="J92" s="34"/>
      <c r="K92" s="34"/>
      <c r="L92" s="34"/>
      <c r="M92" s="34"/>
      <c r="N92" s="35"/>
    </row>
    <row r="93" spans="1:15" ht="15.75" thickBot="1">
      <c r="B93" s="823" t="s">
        <v>967</v>
      </c>
      <c r="C93" s="824"/>
      <c r="D93" s="824"/>
      <c r="E93" s="824"/>
      <c r="F93" s="824"/>
      <c r="G93" s="824"/>
      <c r="H93" s="824"/>
      <c r="I93" s="824"/>
      <c r="J93" s="824"/>
      <c r="K93" s="824"/>
      <c r="L93" s="824"/>
      <c r="M93" s="825"/>
      <c r="N93" s="99">
        <f>N49+N69+N80+N91</f>
        <v>502065.17650380521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4" t="s">
        <v>969</v>
      </c>
      <c r="C97" s="815"/>
      <c r="D97" s="815"/>
      <c r="E97" s="815"/>
      <c r="F97" s="815"/>
      <c r="G97" s="815"/>
      <c r="H97" s="815"/>
      <c r="I97" s="313"/>
      <c r="J97" s="333"/>
      <c r="K97" s="301" t="s">
        <v>970</v>
      </c>
      <c r="L97" s="853" t="s">
        <v>971</v>
      </c>
      <c r="M97" s="854"/>
      <c r="N97" s="302"/>
    </row>
    <row r="98" spans="1:14">
      <c r="B98" s="855" t="s">
        <v>972</v>
      </c>
      <c r="C98" s="856"/>
      <c r="D98" s="856"/>
      <c r="E98" s="856"/>
      <c r="F98" s="856"/>
      <c r="G98" s="856"/>
      <c r="H98" s="856"/>
      <c r="I98" s="87"/>
      <c r="J98" s="88"/>
      <c r="K98" s="303">
        <v>0.2</v>
      </c>
      <c r="L98" s="857">
        <f>N93*K98</f>
        <v>100413.03530076105</v>
      </c>
      <c r="M98" s="858"/>
      <c r="N98" s="51"/>
    </row>
    <row r="99" spans="1:14">
      <c r="B99" s="89" t="s">
        <v>973</v>
      </c>
      <c r="C99" s="90"/>
      <c r="D99" s="90"/>
      <c r="E99" s="90"/>
      <c r="F99" s="90"/>
      <c r="G99" s="90"/>
      <c r="H99" s="90"/>
      <c r="I99" s="87"/>
      <c r="J99" s="88"/>
      <c r="K99" s="303">
        <v>0.05</v>
      </c>
      <c r="L99" s="857">
        <f>N93*K99</f>
        <v>25103.258825190263</v>
      </c>
      <c r="M99" s="858"/>
      <c r="N99" s="51"/>
    </row>
    <row r="100" spans="1:14" ht="15.75" thickBot="1">
      <c r="B100" s="91" t="s">
        <v>974</v>
      </c>
      <c r="C100" s="92"/>
      <c r="D100" s="92"/>
      <c r="E100" s="92"/>
      <c r="F100" s="92"/>
      <c r="G100" s="92"/>
      <c r="H100" s="92"/>
      <c r="I100" s="93"/>
      <c r="J100" s="94"/>
      <c r="K100" s="304">
        <v>0.05</v>
      </c>
      <c r="L100" s="859">
        <f>N93*K100</f>
        <v>25103.258825190263</v>
      </c>
      <c r="M100" s="860"/>
      <c r="N100" s="51"/>
    </row>
    <row r="101" spans="1:14" ht="15.75" thickBot="1">
      <c r="B101" s="823" t="s">
        <v>953</v>
      </c>
      <c r="C101" s="824"/>
      <c r="D101" s="824"/>
      <c r="E101" s="824"/>
      <c r="F101" s="824"/>
      <c r="G101" s="824"/>
      <c r="H101" s="824"/>
      <c r="I101" s="824"/>
      <c r="J101" s="824"/>
      <c r="K101" s="824"/>
      <c r="L101" s="824"/>
      <c r="M101" s="825"/>
      <c r="N101" s="52">
        <f>L98+L99+L100</f>
        <v>150619.55295114158</v>
      </c>
    </row>
    <row r="102" spans="1:14" ht="15.75" thickBot="1">
      <c r="B102" s="33"/>
      <c r="C102" s="34"/>
      <c r="D102" s="34"/>
      <c r="E102" s="34"/>
      <c r="F102" s="34"/>
      <c r="G102" s="34"/>
      <c r="H102" s="34"/>
      <c r="I102" s="34"/>
      <c r="J102" s="34"/>
      <c r="K102" s="34"/>
      <c r="L102" s="34"/>
      <c r="M102" s="34"/>
      <c r="N102" s="35"/>
    </row>
    <row r="103" spans="1:14" ht="15.75" thickBot="1">
      <c r="A103" t="s">
        <v>2016</v>
      </c>
      <c r="B103" s="823" t="s">
        <v>975</v>
      </c>
      <c r="C103" s="824"/>
      <c r="D103" s="824"/>
      <c r="E103" s="824"/>
      <c r="F103" s="824"/>
      <c r="G103" s="824"/>
      <c r="H103" s="824"/>
      <c r="I103" s="824"/>
      <c r="J103" s="824"/>
      <c r="K103" s="824"/>
      <c r="L103" s="824"/>
      <c r="M103" s="825"/>
      <c r="N103" s="187">
        <f>N93+N101</f>
        <v>652684.72945494682</v>
      </c>
    </row>
    <row r="104" spans="1:14">
      <c r="B104" s="238"/>
      <c r="C104" s="239"/>
      <c r="D104" s="239"/>
      <c r="E104" s="239"/>
      <c r="F104" s="239"/>
      <c r="G104" s="239"/>
      <c r="H104" s="239"/>
      <c r="I104" s="239"/>
      <c r="J104" s="239"/>
      <c r="K104" s="239"/>
      <c r="L104" s="239"/>
      <c r="M104" s="239"/>
      <c r="N104" s="240"/>
    </row>
    <row r="105" spans="1:14">
      <c r="B105" s="241"/>
      <c r="C105" s="242"/>
      <c r="D105" s="242"/>
      <c r="E105" s="242"/>
      <c r="F105" s="242"/>
      <c r="G105" s="242"/>
      <c r="H105" s="242"/>
      <c r="I105" s="242"/>
      <c r="J105" s="242"/>
      <c r="K105" s="242"/>
      <c r="L105" s="242"/>
      <c r="M105" s="242"/>
      <c r="N105" s="243"/>
    </row>
    <row r="106" spans="1:14">
      <c r="B106" s="241"/>
      <c r="C106" s="242"/>
      <c r="D106" s="242"/>
      <c r="E106" s="242"/>
      <c r="F106" s="242"/>
      <c r="G106" s="242"/>
      <c r="H106" s="242"/>
      <c r="I106" s="242"/>
      <c r="J106" s="242"/>
      <c r="K106" s="242"/>
      <c r="L106" s="242"/>
      <c r="M106" s="242"/>
      <c r="N106" s="243"/>
    </row>
    <row r="107" spans="1:14">
      <c r="B107" s="241"/>
      <c r="C107" s="242"/>
      <c r="D107" s="242"/>
      <c r="E107" s="242"/>
      <c r="F107" s="242"/>
      <c r="G107" s="242"/>
      <c r="H107" s="242"/>
      <c r="I107" s="242"/>
      <c r="J107" s="242"/>
      <c r="K107" s="242"/>
      <c r="L107" s="242"/>
      <c r="M107" s="242"/>
      <c r="N107" s="243"/>
    </row>
    <row r="108" spans="1:14">
      <c r="B108" s="241"/>
      <c r="C108" s="242"/>
      <c r="D108" s="242"/>
      <c r="E108" s="416" t="s">
        <v>976</v>
      </c>
      <c r="F108" s="416"/>
      <c r="G108" s="416"/>
      <c r="H108" s="416"/>
      <c r="I108" s="416"/>
      <c r="J108" s="416"/>
      <c r="K108" s="242"/>
      <c r="L108" s="242"/>
      <c r="M108" s="242"/>
      <c r="N108" s="243"/>
    </row>
    <row r="109" spans="1:14">
      <c r="B109" s="241"/>
      <c r="C109" s="242"/>
      <c r="D109" s="242"/>
      <c r="E109" s="242" t="s">
        <v>977</v>
      </c>
      <c r="F109" s="242"/>
      <c r="G109" s="242"/>
      <c r="H109" s="242"/>
      <c r="I109" s="242"/>
      <c r="J109" s="242"/>
      <c r="K109" s="242"/>
      <c r="L109" s="242"/>
      <c r="M109" s="242"/>
      <c r="N109" s="243"/>
    </row>
    <row r="110" spans="1:14">
      <c r="B110" s="241"/>
      <c r="C110" s="242"/>
      <c r="D110" s="242"/>
      <c r="E110" s="242" t="s">
        <v>978</v>
      </c>
      <c r="F110" s="242"/>
      <c r="G110" s="242"/>
      <c r="H110" s="242"/>
      <c r="I110" s="242"/>
      <c r="J110" s="242"/>
      <c r="K110" s="242"/>
      <c r="L110" s="242"/>
      <c r="M110" s="242"/>
      <c r="N110" s="243"/>
    </row>
    <row r="111" spans="1:14">
      <c r="B111" s="241"/>
      <c r="C111" s="242"/>
      <c r="D111" s="242"/>
      <c r="E111" s="242" t="s">
        <v>979</v>
      </c>
      <c r="F111" s="242"/>
      <c r="G111" s="242"/>
      <c r="H111" s="242"/>
      <c r="I111" s="242"/>
      <c r="J111" s="242"/>
      <c r="K111" s="242"/>
      <c r="L111" s="242"/>
      <c r="M111" s="242"/>
      <c r="N111" s="243"/>
    </row>
    <row r="112" spans="1:14" ht="15.75" thickBot="1">
      <c r="B112" s="241"/>
      <c r="C112" s="242"/>
      <c r="D112" s="242"/>
      <c r="E112" s="242"/>
      <c r="F112" s="242" t="s">
        <v>980</v>
      </c>
      <c r="G112" s="242"/>
      <c r="H112" s="242"/>
      <c r="I112" s="242"/>
      <c r="J112" s="242"/>
      <c r="K112" s="242"/>
      <c r="L112" s="242"/>
      <c r="M112" s="242"/>
      <c r="N112" s="243"/>
    </row>
    <row r="113" spans="2:14">
      <c r="B113" s="226" t="s">
        <v>2216</v>
      </c>
      <c r="C113" s="227"/>
      <c r="D113" s="227"/>
      <c r="E113" s="227"/>
      <c r="F113" s="227"/>
      <c r="G113" s="227"/>
      <c r="H113" s="227"/>
      <c r="I113" s="227"/>
      <c r="J113" s="227"/>
      <c r="K113" s="227"/>
      <c r="L113" s="227"/>
      <c r="M113" s="227"/>
      <c r="N113" s="228"/>
    </row>
    <row r="114" spans="2:14">
      <c r="B114" s="244"/>
      <c r="C114" s="245"/>
      <c r="D114" s="245"/>
      <c r="E114" s="245"/>
      <c r="F114" s="245"/>
      <c r="G114" s="245"/>
      <c r="H114" s="245"/>
      <c r="I114" s="245"/>
      <c r="J114" s="245"/>
      <c r="K114" s="245"/>
      <c r="L114" s="245"/>
      <c r="M114" s="245"/>
      <c r="N114" s="246"/>
    </row>
    <row r="115" spans="2:14">
      <c r="B115" s="244"/>
      <c r="C115" s="245"/>
      <c r="D115" s="245"/>
      <c r="E115" s="245"/>
      <c r="F115" s="245"/>
      <c r="G115" s="245"/>
      <c r="H115" s="245"/>
      <c r="I115" s="245"/>
      <c r="J115" s="245"/>
      <c r="K115" s="245"/>
      <c r="L115" s="245"/>
      <c r="M115" s="245"/>
      <c r="N115" s="246"/>
    </row>
    <row r="116" spans="2:14">
      <c r="B116" s="244"/>
      <c r="C116" s="245"/>
      <c r="D116" s="245"/>
      <c r="E116" s="245"/>
      <c r="F116" s="245"/>
      <c r="G116" s="245"/>
      <c r="H116" s="245"/>
      <c r="I116" s="245"/>
      <c r="J116" s="245"/>
      <c r="K116" s="245"/>
      <c r="L116" s="245"/>
      <c r="M116" s="245"/>
      <c r="N116" s="246"/>
    </row>
    <row r="117" spans="2:14" ht="15.75" thickBot="1">
      <c r="B117" s="247"/>
      <c r="C117" s="248"/>
      <c r="D117" s="248"/>
      <c r="E117" s="248"/>
      <c r="F117" s="248"/>
      <c r="G117" s="248"/>
      <c r="H117" s="248"/>
      <c r="I117" s="248"/>
      <c r="J117" s="248"/>
      <c r="K117" s="248"/>
      <c r="L117" s="248"/>
      <c r="M117" s="248"/>
      <c r="N117" s="249"/>
    </row>
    <row r="118" spans="2:14">
      <c r="B118" s="250"/>
      <c r="C118" s="251"/>
      <c r="D118" s="251"/>
      <c r="E118" s="251"/>
      <c r="F118" s="251"/>
      <c r="G118" s="251"/>
      <c r="H118" s="251"/>
      <c r="I118" s="251"/>
      <c r="J118" s="251"/>
      <c r="K118" s="251"/>
      <c r="L118" s="251"/>
      <c r="M118" s="251"/>
      <c r="N118" s="252"/>
    </row>
    <row r="119" spans="2:14">
      <c r="B119" s="253" t="s">
        <v>2217</v>
      </c>
      <c r="C119" s="254"/>
      <c r="D119" s="254"/>
      <c r="E119" s="254"/>
      <c r="F119" s="254"/>
      <c r="G119" s="254"/>
      <c r="H119" s="254"/>
      <c r="I119" s="254"/>
      <c r="J119" s="254"/>
      <c r="K119" s="254"/>
      <c r="L119" s="254"/>
      <c r="M119" s="254"/>
      <c r="N119" s="255"/>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38"/>
      <c r="C124" s="339"/>
      <c r="D124" s="339"/>
      <c r="E124" s="339"/>
      <c r="F124" s="339"/>
      <c r="G124" s="339"/>
      <c r="H124" s="339"/>
      <c r="I124" s="339"/>
      <c r="J124" s="339"/>
      <c r="K124" s="339"/>
      <c r="L124" s="339"/>
      <c r="M124" s="339"/>
      <c r="N124" s="340"/>
    </row>
    <row r="125" spans="2:14">
      <c r="B125" s="338"/>
      <c r="C125" s="339"/>
      <c r="D125" s="339"/>
      <c r="E125" s="339"/>
      <c r="F125" s="339"/>
      <c r="G125" s="339"/>
      <c r="H125" s="339"/>
      <c r="I125" s="339"/>
      <c r="J125" s="339"/>
      <c r="K125" s="339"/>
      <c r="L125" s="339"/>
      <c r="M125" s="339"/>
      <c r="N125" s="340"/>
    </row>
    <row r="126" spans="2:14">
      <c r="B126" s="338"/>
      <c r="C126" s="339"/>
      <c r="D126" s="339"/>
      <c r="E126" s="339"/>
      <c r="F126" s="339"/>
      <c r="G126" s="339"/>
      <c r="H126" s="339"/>
      <c r="I126" s="339"/>
      <c r="J126" s="339"/>
      <c r="K126" s="339"/>
      <c r="L126" s="339"/>
      <c r="M126" s="339"/>
      <c r="N126" s="340"/>
    </row>
    <row r="127" spans="2:14">
      <c r="B127" s="253"/>
      <c r="C127" s="254"/>
      <c r="D127" s="254"/>
      <c r="E127" s="254"/>
      <c r="F127" s="254"/>
      <c r="G127" s="254"/>
      <c r="H127" s="254"/>
      <c r="I127" s="254"/>
      <c r="J127" s="254"/>
      <c r="K127" s="254"/>
      <c r="L127" s="254"/>
      <c r="M127" s="254"/>
      <c r="N127" s="255"/>
    </row>
    <row r="128" spans="2:14">
      <c r="B128" s="241"/>
      <c r="C128" s="242"/>
      <c r="D128" s="242"/>
      <c r="E128" s="242" t="s">
        <v>976</v>
      </c>
      <c r="F128" s="416"/>
      <c r="G128" s="416"/>
      <c r="H128" s="242"/>
      <c r="I128" s="242"/>
      <c r="J128" s="242"/>
      <c r="K128" s="242"/>
      <c r="L128" s="242"/>
      <c r="M128" s="242"/>
      <c r="N128" s="243"/>
    </row>
    <row r="129" spans="2:14">
      <c r="B129" s="241"/>
      <c r="C129" s="242"/>
      <c r="D129" s="242"/>
      <c r="E129" s="417" t="s">
        <v>977</v>
      </c>
      <c r="F129" s="242"/>
      <c r="G129" s="242"/>
      <c r="H129" s="417"/>
      <c r="I129" s="417"/>
      <c r="J129" s="417"/>
      <c r="K129" s="242"/>
      <c r="L129" s="242"/>
      <c r="M129" s="242"/>
      <c r="N129" s="243"/>
    </row>
    <row r="130" spans="2:14">
      <c r="B130" s="241"/>
      <c r="C130" s="242"/>
      <c r="D130" s="242"/>
      <c r="E130" s="256" t="s">
        <v>981</v>
      </c>
      <c r="F130" s="242"/>
      <c r="G130" s="242"/>
      <c r="H130" s="256"/>
      <c r="I130" s="256"/>
      <c r="J130" s="256"/>
      <c r="K130" s="242"/>
      <c r="L130" s="242"/>
      <c r="M130" s="242"/>
      <c r="N130" s="243"/>
    </row>
    <row r="131" spans="2:14">
      <c r="B131" s="257"/>
      <c r="C131" s="254"/>
      <c r="D131" s="254"/>
      <c r="E131" s="242" t="s">
        <v>979</v>
      </c>
      <c r="F131" s="242"/>
      <c r="G131" s="242"/>
      <c r="H131" s="242"/>
      <c r="I131" s="242"/>
      <c r="J131" s="242"/>
      <c r="K131" s="254"/>
      <c r="L131" s="254"/>
      <c r="M131" s="254"/>
      <c r="N131" s="255"/>
    </row>
    <row r="132" spans="2:14">
      <c r="B132" s="257"/>
      <c r="C132" s="254"/>
      <c r="D132" s="254"/>
      <c r="E132" s="254"/>
      <c r="F132" s="242"/>
      <c r="G132" s="242"/>
      <c r="H132" s="242"/>
      <c r="I132" s="242"/>
      <c r="J132" s="242"/>
      <c r="K132" s="254"/>
      <c r="L132" s="254"/>
      <c r="M132" s="254"/>
      <c r="N132" s="255"/>
    </row>
    <row r="133" spans="2:14">
      <c r="B133" s="257" t="s">
        <v>2220</v>
      </c>
      <c r="C133" s="256"/>
      <c r="D133" s="256"/>
      <c r="E133" s="242"/>
      <c r="F133" s="242"/>
      <c r="G133" s="242"/>
      <c r="H133" s="242"/>
      <c r="I133" s="242"/>
      <c r="J133" s="971"/>
      <c r="K133" s="971"/>
      <c r="L133" s="971"/>
      <c r="M133" s="971"/>
      <c r="N133" s="972"/>
    </row>
    <row r="134" spans="2:14" ht="15.75" thickBot="1">
      <c r="B134" s="418" t="s">
        <v>2221</v>
      </c>
      <c r="C134" s="419"/>
      <c r="D134" s="419"/>
      <c r="E134" s="258"/>
      <c r="F134" s="258"/>
      <c r="G134" s="258"/>
      <c r="H134" s="258"/>
      <c r="I134" s="258"/>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7.25" customHeight="1" thickBot="1">
      <c r="A31" t="s">
        <v>1845</v>
      </c>
      <c r="B31" s="80" t="s">
        <v>1111</v>
      </c>
      <c r="C31" s="81" t="s">
        <v>2106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224</v>
      </c>
      <c r="B36" s="836" t="str">
        <f>VLOOKUP(A36,EQUIPOS!A6:D154,3,FALSE)</f>
        <v>Equipo de Medición (Deformimetros Eléctricos, Mecánicos, Celdas de Carga,  Etc.)</v>
      </c>
      <c r="C36" s="837"/>
      <c r="D36" s="837"/>
      <c r="E36" s="837"/>
      <c r="F36" s="837"/>
      <c r="G36" s="837"/>
      <c r="H36" s="838"/>
      <c r="I36" s="266"/>
      <c r="J36" s="267"/>
      <c r="K36" s="268">
        <f>VLOOKUP(A36,EQUIPOS!A6:D163,4,FALSE)</f>
        <v>223909.20460021202</v>
      </c>
      <c r="L36" s="269"/>
      <c r="M36" s="335">
        <v>3.3333333330000001</v>
      </c>
      <c r="N36" s="271">
        <f>K36/M36</f>
        <v>67172.761386780883</v>
      </c>
    </row>
    <row r="37" spans="1:14">
      <c r="A37" s="113" t="s">
        <v>125</v>
      </c>
      <c r="B37" s="836" t="str">
        <f>VLOOKUP(A37,EQUIPOS!A7:D154,3,FALSE)</f>
        <v>Bomba para gato de tensionamiento</v>
      </c>
      <c r="C37" s="837"/>
      <c r="D37" s="837"/>
      <c r="E37" s="837"/>
      <c r="F37" s="837"/>
      <c r="G37" s="837"/>
      <c r="H37" s="838"/>
      <c r="I37" s="420"/>
      <c r="J37" s="421"/>
      <c r="K37" s="268">
        <f>VLOOKUP(A37,EQUIPOS!A7:D164,4,FALSE)</f>
        <v>53767.043971363193</v>
      </c>
      <c r="L37" s="334"/>
      <c r="M37" s="335">
        <v>0.1</v>
      </c>
      <c r="N37" s="271">
        <f>K37/M37</f>
        <v>537670.43971363187</v>
      </c>
    </row>
    <row r="38" spans="1:14">
      <c r="A38" s="113" t="s">
        <v>240</v>
      </c>
      <c r="B38" s="836" t="str">
        <f>VLOOKUP(A38,EQUIPOS!A8:D154,3,FALSE)</f>
        <v>Gato para tensionamiento, fuerza Max 200 ton, área de tensión 314 cm2.</v>
      </c>
      <c r="C38" s="837"/>
      <c r="D38" s="837"/>
      <c r="E38" s="837"/>
      <c r="F38" s="837"/>
      <c r="G38" s="837"/>
      <c r="H38" s="838"/>
      <c r="I38" s="327"/>
      <c r="J38" s="329"/>
      <c r="K38" s="268">
        <f>VLOOKUP(A38,EQUIPOS!A8:D165,4,FALSE)</f>
        <v>166773.29839880212</v>
      </c>
      <c r="L38" s="422"/>
      <c r="M38" s="423">
        <v>0.1</v>
      </c>
      <c r="N38" s="271">
        <f>K38/M38</f>
        <v>1667732.983988021</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2272576.1850884338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c r="B48" s="43"/>
      <c r="C48" s="280"/>
      <c r="D48" s="280"/>
      <c r="E48" s="280"/>
      <c r="F48" s="280"/>
      <c r="G48" s="280"/>
      <c r="H48" s="280"/>
      <c r="I48" s="267"/>
      <c r="J48" s="223"/>
      <c r="K48" s="281"/>
      <c r="L48" s="266"/>
      <c r="M48" s="401"/>
      <c r="N48" s="271"/>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1393</v>
      </c>
      <c r="B60" s="46" t="str">
        <f>VLOOKUP(A60,TRANSPORTE!A2:D117,3,FALSE)</f>
        <v>Transporte de equipos</v>
      </c>
      <c r="C60" s="316"/>
      <c r="D60" s="316"/>
      <c r="E60" s="316"/>
      <c r="F60" s="316"/>
      <c r="G60" s="316"/>
      <c r="H60" s="310" t="s">
        <v>339</v>
      </c>
      <c r="I60" s="278">
        <v>15</v>
      </c>
      <c r="J60" s="285">
        <v>1</v>
      </c>
      <c r="K60" s="278">
        <f>I60*J60</f>
        <v>15</v>
      </c>
      <c r="L60" s="827">
        <f>VLOOKUP(A60,TRANSPORTE!A2:D117,4,FALSE)</f>
        <v>3757.3679126228772</v>
      </c>
      <c r="M60" s="828"/>
      <c r="N60" s="286">
        <f>K60*L60</f>
        <v>56360.51868934316</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56360.51868934316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4</v>
      </c>
      <c r="B71" s="49" t="str">
        <f>VLOOKUP(A71,'MANO DE OBRA'!A8:D68,3,FALSE)</f>
        <v>Inspector de fabricación y montaje</v>
      </c>
      <c r="C71" s="47"/>
      <c r="D71" s="47"/>
      <c r="E71" s="47"/>
      <c r="F71" s="47"/>
      <c r="G71" s="47"/>
      <c r="H71" s="47"/>
      <c r="I71" s="291">
        <f>K71/J71*100</f>
        <v>87942.625377371514</v>
      </c>
      <c r="J71" s="292">
        <v>185</v>
      </c>
      <c r="K71" s="293">
        <f>VLOOKUP(A71,'MANO DE OBRA'!A8:D99,4,FALSE)</f>
        <v>162693.85694813728</v>
      </c>
      <c r="L71" s="50"/>
      <c r="M71" s="433">
        <v>26.666666664000001</v>
      </c>
      <c r="N71" s="394">
        <f>K71/M71</f>
        <v>6101.0196361652497</v>
      </c>
      <c r="O71" s="106"/>
    </row>
    <row r="72" spans="1:15">
      <c r="A72" s="162"/>
      <c r="B72" s="49"/>
      <c r="C72" s="47"/>
      <c r="D72" s="47"/>
      <c r="E72" s="47"/>
      <c r="F72" s="47"/>
      <c r="G72" s="47"/>
      <c r="H72" s="47"/>
      <c r="I72" s="291"/>
      <c r="J72" s="292"/>
      <c r="K72" s="293"/>
      <c r="L72" s="50"/>
      <c r="M72" s="430"/>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6101.0196361652497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2335037.7234139424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467007.54468278849</v>
      </c>
      <c r="M84" s="858"/>
      <c r="N84" s="51"/>
    </row>
    <row r="85" spans="1:14">
      <c r="B85" s="89" t="s">
        <v>973</v>
      </c>
      <c r="C85" s="90"/>
      <c r="D85" s="90"/>
      <c r="E85" s="90"/>
      <c r="F85" s="90"/>
      <c r="G85" s="90"/>
      <c r="H85" s="90"/>
      <c r="I85" s="87"/>
      <c r="J85" s="88"/>
      <c r="K85" s="303">
        <v>0.05</v>
      </c>
      <c r="L85" s="857">
        <f>N79*K85</f>
        <v>116751.88617069712</v>
      </c>
      <c r="M85" s="858"/>
      <c r="N85" s="51"/>
    </row>
    <row r="86" spans="1:14" ht="15.75" thickBot="1">
      <c r="B86" s="91" t="s">
        <v>974</v>
      </c>
      <c r="C86" s="92"/>
      <c r="D86" s="92"/>
      <c r="E86" s="92"/>
      <c r="F86" s="92"/>
      <c r="G86" s="92"/>
      <c r="H86" s="92"/>
      <c r="I86" s="93"/>
      <c r="J86" s="94"/>
      <c r="K86" s="304">
        <v>0.05</v>
      </c>
      <c r="L86" s="859">
        <f>N79*K86</f>
        <v>116751.88617069712</v>
      </c>
      <c r="M86" s="860"/>
      <c r="N86" s="51"/>
    </row>
    <row r="87" spans="1:14" ht="15.75" thickBot="1">
      <c r="B87" s="823" t="s">
        <v>953</v>
      </c>
      <c r="C87" s="824"/>
      <c r="D87" s="824"/>
      <c r="E87" s="824"/>
      <c r="F87" s="824"/>
      <c r="G87" s="824"/>
      <c r="H87" s="824"/>
      <c r="I87" s="824"/>
      <c r="J87" s="824"/>
      <c r="K87" s="824"/>
      <c r="L87" s="824"/>
      <c r="M87" s="825"/>
      <c r="N87" s="52">
        <f>L84+L85+L86</f>
        <v>700511.31702418276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3035549.0404381249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8.75" customHeight="1" thickBot="1">
      <c r="A31" t="s">
        <v>1845</v>
      </c>
      <c r="B31" s="80" t="s">
        <v>1112</v>
      </c>
      <c r="C31" s="81" t="s">
        <v>2107</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335">
        <v>2</v>
      </c>
      <c r="N36" s="271">
        <f>K36/M36</f>
        <v>1927.8562748901716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11460.034522958244</v>
      </c>
      <c r="L37" s="334"/>
      <c r="M37" s="335">
        <v>2</v>
      </c>
      <c r="N37" s="271">
        <f>K37/M37</f>
        <v>5730.0172614791218</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1681.7452725900498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9339.6188089593434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60425.141447388181</v>
      </c>
      <c r="N48" s="271">
        <f>K48*M48</f>
        <v>277955.65065798559</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15423.404213504351</v>
      </c>
      <c r="N49" s="271">
        <f>K49*M49</f>
        <v>15423.404213504351</v>
      </c>
    </row>
    <row r="50" spans="1:14">
      <c r="A50" s="161" t="s">
        <v>830</v>
      </c>
      <c r="B50" s="43" t="str">
        <f>VLOOKUP(A50,MATERIALES!A6:D373,3,FALSE)</f>
        <v>Concreto Resistencia  35 (Mpa)</v>
      </c>
      <c r="C50" s="424"/>
      <c r="D50" s="424"/>
      <c r="E50" s="424"/>
      <c r="F50" s="424"/>
      <c r="G50" s="424"/>
      <c r="H50" s="424"/>
      <c r="I50" s="424"/>
      <c r="J50" s="311" t="str">
        <f>VLOOKUP(A50,MATERIALES!A6:D642,2,FALSE)</f>
        <v>m3</v>
      </c>
      <c r="K50" s="396">
        <v>1</v>
      </c>
      <c r="L50" s="420"/>
      <c r="M50" s="401">
        <f>VLOOKUP(A50,MATERIALES!A6:D398,4,FALSE)</f>
        <v>1015245.6864816867</v>
      </c>
      <c r="N50" s="271">
        <f>K50*M50</f>
        <v>1015245.6864816867</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21462.356691953348</v>
      </c>
      <c r="N51" s="271">
        <f>K51*M51</f>
        <v>98726.840782985397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1407351.5821361619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1802.8023797317558</v>
      </c>
      <c r="M60" s="828"/>
      <c r="N60" s="286">
        <f>K60*L60</f>
        <v>1802.8023797317558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1802.8023797317558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32</v>
      </c>
      <c r="B72" s="49" t="str">
        <f>VLOOKUP(A72,'MANO DE OBRA'!A8:D69,3,FALSE)</f>
        <v>Oficial (2)</v>
      </c>
      <c r="C72" s="47"/>
      <c r="D72" s="47"/>
      <c r="E72" s="47"/>
      <c r="F72" s="47"/>
      <c r="G72" s="47"/>
      <c r="H72" s="47"/>
      <c r="I72" s="291">
        <f>K72/J72*100</f>
        <v>115336.47958314378</v>
      </c>
      <c r="J72" s="292">
        <v>185</v>
      </c>
      <c r="K72" s="293">
        <f>VLOOKUP(A72,'MANO DE OBRA'!A8:D100,4,FALSE)</f>
        <v>213372.48722881597</v>
      </c>
      <c r="L72" s="50"/>
      <c r="M72" s="433">
        <v>16</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1452128.9087766539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290425.7817553308</v>
      </c>
      <c r="M84" s="858"/>
      <c r="N84" s="51"/>
    </row>
    <row r="85" spans="1:14">
      <c r="B85" s="89" t="s">
        <v>973</v>
      </c>
      <c r="C85" s="90"/>
      <c r="D85" s="90"/>
      <c r="E85" s="90"/>
      <c r="F85" s="90"/>
      <c r="G85" s="90"/>
      <c r="H85" s="90"/>
      <c r="I85" s="87"/>
      <c r="J85" s="88"/>
      <c r="K85" s="303">
        <v>0.05</v>
      </c>
      <c r="L85" s="857">
        <f>N79*K85</f>
        <v>72606.445438832699</v>
      </c>
      <c r="M85" s="858"/>
      <c r="N85" s="51"/>
    </row>
    <row r="86" spans="1:14" ht="15.75" thickBot="1">
      <c r="B86" s="91" t="s">
        <v>974</v>
      </c>
      <c r="C86" s="92"/>
      <c r="D86" s="92"/>
      <c r="E86" s="92"/>
      <c r="F86" s="92"/>
      <c r="G86" s="92"/>
      <c r="H86" s="92"/>
      <c r="I86" s="93"/>
      <c r="J86" s="94"/>
      <c r="K86" s="304">
        <v>0.05</v>
      </c>
      <c r="L86" s="859">
        <f>N79*K86</f>
        <v>72606.445438832699</v>
      </c>
      <c r="M86" s="860"/>
      <c r="N86" s="51"/>
    </row>
    <row r="87" spans="1:14" ht="15.75" thickBot="1">
      <c r="B87" s="823" t="s">
        <v>953</v>
      </c>
      <c r="C87" s="824"/>
      <c r="D87" s="824"/>
      <c r="E87" s="824"/>
      <c r="F87" s="824"/>
      <c r="G87" s="824"/>
      <c r="H87" s="824"/>
      <c r="I87" s="824"/>
      <c r="J87" s="824"/>
      <c r="K87" s="824"/>
      <c r="L87" s="824"/>
      <c r="M87" s="825"/>
      <c r="N87" s="52">
        <f>L84+L85+L86</f>
        <v>435638.67263299617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1887767.5814096502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2.5" customHeight="1" thickBot="1">
      <c r="A31" t="s">
        <v>1845</v>
      </c>
      <c r="B31" s="80" t="s">
        <v>1113</v>
      </c>
      <c r="C31" s="81" t="s">
        <v>2108</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335">
        <v>2</v>
      </c>
      <c r="N36" s="271">
        <f>K36/M36</f>
        <v>1927.8562748901716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11460.034522958244</v>
      </c>
      <c r="L37" s="334"/>
      <c r="M37" s="335">
        <v>2</v>
      </c>
      <c r="N37" s="271">
        <f>K37/M37</f>
        <v>5730.0172614791218</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1348.350761295025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9006.2242976643174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590</v>
      </c>
      <c r="B48" s="43" t="str">
        <f>VLOOKUP(A48,MATERIALES!A5:D373,3,FALSE)</f>
        <v>Obra falsa concreto clase A y B (puntal de 3m metálico)</v>
      </c>
      <c r="C48" s="280"/>
      <c r="D48" s="280"/>
      <c r="E48" s="280"/>
      <c r="F48" s="280"/>
      <c r="G48" s="280"/>
      <c r="H48" s="280"/>
      <c r="I48" s="280"/>
      <c r="J48" s="310" t="str">
        <f>VLOOKUP(A48,MATERIALES!A4:D640,2,FALSE)</f>
        <v>m2</v>
      </c>
      <c r="K48" s="281">
        <v>4.5999999999999996</v>
      </c>
      <c r="L48" s="266"/>
      <c r="M48" s="401">
        <f>VLOOKUP(A48,MATERIALES!A5:D396,4,FALSE)</f>
        <v>60425.141447388181</v>
      </c>
      <c r="N48" s="271">
        <f>K48*M48</f>
        <v>277955.65065798559</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15423.404213504351</v>
      </c>
      <c r="N49" s="271">
        <f>K49*M49</f>
        <v>15423.404213504351</v>
      </c>
    </row>
    <row r="50" spans="1:14">
      <c r="A50" s="161" t="s">
        <v>831</v>
      </c>
      <c r="B50" s="43" t="str">
        <f>VLOOKUP(A50,MATERIALES!A6:D373,3,FALSE)</f>
        <v>Concreto Resistencia  32 (Mpa)</v>
      </c>
      <c r="C50" s="424"/>
      <c r="D50" s="424"/>
      <c r="E50" s="424"/>
      <c r="F50" s="424"/>
      <c r="G50" s="424"/>
      <c r="H50" s="424"/>
      <c r="I50" s="424"/>
      <c r="J50" s="311" t="str">
        <f>VLOOKUP(A50,MATERIALES!A6:D642,2,FALSE)</f>
        <v>m3</v>
      </c>
      <c r="K50" s="396">
        <v>1</v>
      </c>
      <c r="L50" s="420"/>
      <c r="M50" s="401">
        <f>VLOOKUP(A50,MATERIALES!A6:D398,4,FALSE)</f>
        <v>989213.74580266909</v>
      </c>
      <c r="N50" s="271">
        <f>K50*M50</f>
        <v>989213.74580266909</v>
      </c>
    </row>
    <row r="51" spans="1:14">
      <c r="A51" s="161" t="s">
        <v>873</v>
      </c>
      <c r="B51" s="43" t="str">
        <f>VLOOKUP(A51,MATERIALES!A6:D373,3,FALSE)</f>
        <v>FORMALETA (Depende para que sea el Concreto)</v>
      </c>
      <c r="C51" s="424"/>
      <c r="D51" s="424"/>
      <c r="E51" s="424"/>
      <c r="F51" s="424"/>
      <c r="G51" s="424"/>
      <c r="H51" s="424"/>
      <c r="I51" s="424"/>
      <c r="J51" s="311" t="str">
        <f>VLOOKUP(A51,MATERIALES!A6:D643,2,FALSE)</f>
        <v>m2</v>
      </c>
      <c r="K51" s="396">
        <v>4.5999999999999996</v>
      </c>
      <c r="L51" s="420"/>
      <c r="M51" s="401">
        <f>VLOOKUP(A51,MATERIALES!A6:D399,4,FALSE)</f>
        <v>21462.356691953348</v>
      </c>
      <c r="N51" s="271">
        <f>K51*M51</f>
        <v>98726.840782985397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1381319.6414571444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1802.8023797317558</v>
      </c>
      <c r="M60" s="828"/>
      <c r="N60" s="286">
        <f>K60*L60</f>
        <v>1802.8023797317558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1802.8023797317558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1419095.6833604411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283819.13667208824</v>
      </c>
      <c r="M84" s="858"/>
      <c r="N84" s="51"/>
    </row>
    <row r="85" spans="1:14">
      <c r="B85" s="89" t="s">
        <v>973</v>
      </c>
      <c r="C85" s="90"/>
      <c r="D85" s="90"/>
      <c r="E85" s="90"/>
      <c r="F85" s="90"/>
      <c r="G85" s="90"/>
      <c r="H85" s="90"/>
      <c r="I85" s="87"/>
      <c r="J85" s="88"/>
      <c r="K85" s="303">
        <v>0.05</v>
      </c>
      <c r="L85" s="857">
        <f>N79*K85</f>
        <v>70954.784168022059</v>
      </c>
      <c r="M85" s="858"/>
      <c r="N85" s="51"/>
    </row>
    <row r="86" spans="1:14" ht="15.75" thickBot="1">
      <c r="B86" s="91" t="s">
        <v>974</v>
      </c>
      <c r="C86" s="92"/>
      <c r="D86" s="92"/>
      <c r="E86" s="92"/>
      <c r="F86" s="92"/>
      <c r="G86" s="92"/>
      <c r="H86" s="92"/>
      <c r="I86" s="93"/>
      <c r="J86" s="94"/>
      <c r="K86" s="304">
        <v>0.05</v>
      </c>
      <c r="L86" s="859">
        <f>N79*K86</f>
        <v>70954.784168022059</v>
      </c>
      <c r="M86" s="860"/>
      <c r="N86" s="51"/>
    </row>
    <row r="87" spans="1:14" ht="15.75" thickBot="1">
      <c r="B87" s="823" t="s">
        <v>953</v>
      </c>
      <c r="C87" s="824"/>
      <c r="D87" s="824"/>
      <c r="E87" s="824"/>
      <c r="F87" s="824"/>
      <c r="G87" s="824"/>
      <c r="H87" s="824"/>
      <c r="I87" s="824"/>
      <c r="J87" s="824"/>
      <c r="K87" s="824"/>
      <c r="L87" s="824"/>
      <c r="M87" s="825"/>
      <c r="N87" s="52">
        <f>L84+L85+L86</f>
        <v>425728.70500813233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1844824.3883685735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0.25" customHeight="1" thickBot="1">
      <c r="A31" t="s">
        <v>1845</v>
      </c>
      <c r="B31" s="80" t="s">
        <v>1114</v>
      </c>
      <c r="C31" s="81" t="s">
        <v>2109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335">
        <v>2</v>
      </c>
      <c r="N36" s="271">
        <f>K36/M36</f>
        <v>1927.8562748901716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11460.034522958244</v>
      </c>
      <c r="L37" s="334"/>
      <c r="M37" s="335">
        <v>2</v>
      </c>
      <c r="N37" s="271">
        <f>K37/M37</f>
        <v>5730.0172614791218</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1348.350761295025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9006.2242976643174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829</v>
      </c>
      <c r="B48" s="43" t="str">
        <f>VLOOKUP(A48,MATERIALES!A5:D373,3,FALSE)</f>
        <v>Concreto Resistencia  28 (Mpa)</v>
      </c>
      <c r="C48" s="280"/>
      <c r="D48" s="280"/>
      <c r="E48" s="280"/>
      <c r="F48" s="280"/>
      <c r="G48" s="280"/>
      <c r="H48" s="280"/>
      <c r="I48" s="280"/>
      <c r="J48" s="310" t="str">
        <f>VLOOKUP(A48,MATERIALES!A4:D640,2,FALSE)</f>
        <v>m3</v>
      </c>
      <c r="K48" s="281">
        <v>1</v>
      </c>
      <c r="L48" s="266"/>
      <c r="M48" s="401">
        <f>VLOOKUP(A48,MATERIALES!A5:D396,4,FALSE)</f>
        <v>984007.35766686557</v>
      </c>
      <c r="N48" s="271">
        <f>K48*M48</f>
        <v>984007.35766686557</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15423.404213504351</v>
      </c>
      <c r="N49" s="271">
        <f>K49*M49</f>
        <v>15423.404213504351</v>
      </c>
    </row>
    <row r="50" spans="1:14">
      <c r="A50" s="161" t="s">
        <v>873</v>
      </c>
      <c r="B50" s="43" t="str">
        <f>VLOOKUP(A50,MATERIALES!A6:D373,3,FALSE)</f>
        <v>FORMALETA (Depende para que sea el Concreto)</v>
      </c>
      <c r="C50" s="424"/>
      <c r="D50" s="424"/>
      <c r="E50" s="424"/>
      <c r="F50" s="424"/>
      <c r="G50" s="424"/>
      <c r="H50" s="424"/>
      <c r="I50" s="424"/>
      <c r="J50" s="311" t="str">
        <f>VLOOKUP(A50,MATERIALES!A6:D642,2,FALSE)</f>
        <v>m2</v>
      </c>
      <c r="K50" s="396">
        <v>4.5999999999999996</v>
      </c>
      <c r="L50" s="420"/>
      <c r="M50" s="401">
        <f>VLOOKUP(A50,MATERIALES!A6:D398,4,FALSE)</f>
        <v>21462.356691953348</v>
      </c>
      <c r="N50" s="271">
        <f>K50*M50</f>
        <v>98726.840782985397</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1098157.6026633554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1802.8023797317558</v>
      </c>
      <c r="M60" s="828"/>
      <c r="N60" s="286">
        <f>K60*L60</f>
        <v>1802.8023797317558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1802.8023797317558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1135933.6445666521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227186.72891333044</v>
      </c>
      <c r="M84" s="858"/>
      <c r="N84" s="51"/>
    </row>
    <row r="85" spans="1:14">
      <c r="B85" s="89" t="s">
        <v>973</v>
      </c>
      <c r="C85" s="90"/>
      <c r="D85" s="90"/>
      <c r="E85" s="90"/>
      <c r="F85" s="90"/>
      <c r="G85" s="90"/>
      <c r="H85" s="90"/>
      <c r="I85" s="87"/>
      <c r="J85" s="88"/>
      <c r="K85" s="303">
        <v>0.05</v>
      </c>
      <c r="L85" s="857">
        <f>N79*K85</f>
        <v>56796.682228332611</v>
      </c>
      <c r="M85" s="858"/>
      <c r="N85" s="51"/>
    </row>
    <row r="86" spans="1:14" ht="15.75" thickBot="1">
      <c r="B86" s="91" t="s">
        <v>974</v>
      </c>
      <c r="C86" s="92"/>
      <c r="D86" s="92"/>
      <c r="E86" s="92"/>
      <c r="F86" s="92"/>
      <c r="G86" s="92"/>
      <c r="H86" s="92"/>
      <c r="I86" s="93"/>
      <c r="J86" s="94"/>
      <c r="K86" s="304">
        <v>0.05</v>
      </c>
      <c r="L86" s="859">
        <f>N79*K86</f>
        <v>56796.682228332611</v>
      </c>
      <c r="M86" s="860"/>
      <c r="N86" s="51"/>
    </row>
    <row r="87" spans="1:14" ht="15.75" thickBot="1">
      <c r="B87" s="823" t="s">
        <v>953</v>
      </c>
      <c r="C87" s="824"/>
      <c r="D87" s="824"/>
      <c r="E87" s="824"/>
      <c r="F87" s="824"/>
      <c r="G87" s="824"/>
      <c r="H87" s="824"/>
      <c r="I87" s="824"/>
      <c r="J87" s="824"/>
      <c r="K87" s="824"/>
      <c r="L87" s="824"/>
      <c r="M87" s="825"/>
      <c r="N87" s="52">
        <f>L84+L85+L86</f>
        <v>340780.09336999565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1476713.7379366478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1115</v>
      </c>
      <c r="C31" s="81" t="s">
        <v>2110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112</v>
      </c>
      <c r="B36" s="836" t="str">
        <f>VLOOKUP(A36,EQUIPOS!A6:D154,3,FALSE)</f>
        <v xml:space="preserve">Aspersor manual
</v>
      </c>
      <c r="C36" s="837"/>
      <c r="D36" s="837"/>
      <c r="E36" s="837"/>
      <c r="F36" s="837"/>
      <c r="G36" s="837"/>
      <c r="H36" s="838"/>
      <c r="I36" s="266"/>
      <c r="J36" s="267"/>
      <c r="K36" s="268">
        <f>VLOOKUP(A36,EQUIPOS!A6:D163,4,FALSE)</f>
        <v>3855.7125497803431</v>
      </c>
      <c r="L36" s="269"/>
      <c r="M36" s="335">
        <v>2</v>
      </c>
      <c r="N36" s="271">
        <f>K36/M36</f>
        <v>1927.8562748901716</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11460.034522958244</v>
      </c>
      <c r="L37" s="334"/>
      <c r="M37" s="335">
        <v>2</v>
      </c>
      <c r="N37" s="271">
        <f>K37/M37</f>
        <v>5730.0172614791218</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1348.350761295025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9006.2242976643174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832</v>
      </c>
      <c r="B48" s="43" t="str">
        <f>VLOOKUP(A48,MATERIALES!A5:D373,3,FALSE)</f>
        <v>Concreto Resistencia  21 (Mpa)</v>
      </c>
      <c r="C48" s="280"/>
      <c r="D48" s="280"/>
      <c r="E48" s="280"/>
      <c r="F48" s="280"/>
      <c r="G48" s="280"/>
      <c r="H48" s="280"/>
      <c r="I48" s="280"/>
      <c r="J48" s="310" t="str">
        <f>VLOOKUP(A48,MATERIALES!A4:D640,2,FALSE)</f>
        <v>m3</v>
      </c>
      <c r="K48" s="281">
        <v>1</v>
      </c>
      <c r="L48" s="266"/>
      <c r="M48" s="401">
        <f>VLOOKUP(A48,MATERIALES!A5:D396,4,FALSE)</f>
        <v>952769.02885204437</v>
      </c>
      <c r="N48" s="271">
        <f>K48*M48</f>
        <v>952769.02885204437</v>
      </c>
    </row>
    <row r="49" spans="1:14">
      <c r="A49" s="161" t="s">
        <v>778</v>
      </c>
      <c r="B49" s="43" t="str">
        <f>VLOOKUP(A49,MATERIALES!A6:D373,3,FALSE)</f>
        <v>Antisol blanco (presentación 20 kg)</v>
      </c>
      <c r="C49" s="424"/>
      <c r="D49" s="424"/>
      <c r="E49" s="424"/>
      <c r="F49" s="424"/>
      <c r="G49" s="424"/>
      <c r="H49" s="424"/>
      <c r="I49" s="424"/>
      <c r="J49" s="311" t="str">
        <f>VLOOKUP(A49,MATERIALES!A5:D641,2,FALSE)</f>
        <v>kg</v>
      </c>
      <c r="K49" s="396">
        <v>1</v>
      </c>
      <c r="L49" s="420"/>
      <c r="M49" s="401">
        <f>VLOOKUP(A49,MATERIALES!A6:D397,4,FALSE)</f>
        <v>15423.404213504351</v>
      </c>
      <c r="N49" s="271">
        <f>K49*M49</f>
        <v>15423.404213504351</v>
      </c>
    </row>
    <row r="50" spans="1:14">
      <c r="A50" s="161"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4.5999999999999996</v>
      </c>
      <c r="L50" s="420"/>
      <c r="M50" s="401">
        <f>VLOOKUP(A50,MATERIALES!A6:D398,4,FALSE)</f>
        <v>26435.999383232331</v>
      </c>
      <c r="N50" s="271">
        <f>K50*M50</f>
        <v>121605.59716286871</v>
      </c>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ht="15.75" thickBot="1">
      <c r="B54" s="43"/>
      <c r="C54" s="309"/>
      <c r="D54" s="309"/>
      <c r="E54" s="309"/>
      <c r="F54" s="309"/>
      <c r="G54" s="309"/>
      <c r="H54" s="309"/>
      <c r="I54" s="309"/>
      <c r="J54" s="434"/>
      <c r="K54" s="126"/>
      <c r="L54" s="324"/>
      <c r="M54" s="401"/>
      <c r="N54" s="271"/>
    </row>
    <row r="55" spans="1:14" ht="15.75" thickBot="1">
      <c r="B55" s="823" t="s">
        <v>953</v>
      </c>
      <c r="C55" s="824"/>
      <c r="D55" s="824"/>
      <c r="E55" s="824"/>
      <c r="F55" s="824"/>
      <c r="G55" s="824"/>
      <c r="H55" s="824"/>
      <c r="I55" s="824"/>
      <c r="J55" s="824"/>
      <c r="K55" s="824"/>
      <c r="L55" s="824"/>
      <c r="M55" s="825"/>
      <c r="N55" s="393">
        <f>SUM(N48:N54)</f>
        <v>1089798.0302284174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VLOOKUP(A60,TRANSPORTE!A2:D117,3,FALSE)</f>
        <v>Transporte de concreto</v>
      </c>
      <c r="C60" s="316"/>
      <c r="D60" s="316"/>
      <c r="E60" s="316"/>
      <c r="F60" s="316"/>
      <c r="G60" s="316"/>
      <c r="H60" s="310" t="s">
        <v>339</v>
      </c>
      <c r="I60" s="278">
        <v>1</v>
      </c>
      <c r="J60" s="285">
        <v>1</v>
      </c>
      <c r="K60" s="278">
        <f>I60*J60</f>
        <v>1</v>
      </c>
      <c r="L60" s="827">
        <f>VLOOKUP(A60,TRANSPORTE!A2:D117,4,FALSE)</f>
        <v>1802.8023797317558</v>
      </c>
      <c r="M60" s="828"/>
      <c r="N60" s="286">
        <f>K60*L60</f>
        <v>1802.8023797317558</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1802.8023797317558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2"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16</v>
      </c>
      <c r="N71" s="394">
        <f>K71/M71</f>
        <v>20299.125</v>
      </c>
      <c r="O71" s="106"/>
    </row>
    <row r="72" spans="1:15">
      <c r="A72" s="162"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16</v>
      </c>
      <c r="N72" s="394">
        <f>K72/M72</f>
        <v>6667.890225900499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26967.015225900497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1127574.0721317141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225514.81442634284</v>
      </c>
      <c r="M84" s="858"/>
      <c r="N84" s="51"/>
    </row>
    <row r="85" spans="1:14">
      <c r="B85" s="89" t="s">
        <v>973</v>
      </c>
      <c r="C85" s="90"/>
      <c r="D85" s="90"/>
      <c r="E85" s="90"/>
      <c r="F85" s="90"/>
      <c r="G85" s="90"/>
      <c r="H85" s="90"/>
      <c r="I85" s="87"/>
      <c r="J85" s="88"/>
      <c r="K85" s="303">
        <v>0.05</v>
      </c>
      <c r="L85" s="857">
        <f>N79*K85</f>
        <v>56378.70360658571</v>
      </c>
      <c r="M85" s="858"/>
      <c r="N85" s="51"/>
    </row>
    <row r="86" spans="1:14" ht="15.75" thickBot="1">
      <c r="B86" s="91" t="s">
        <v>974</v>
      </c>
      <c r="C86" s="92"/>
      <c r="D86" s="92"/>
      <c r="E86" s="92"/>
      <c r="F86" s="92"/>
      <c r="G86" s="92"/>
      <c r="H86" s="92"/>
      <c r="I86" s="93"/>
      <c r="J86" s="94"/>
      <c r="K86" s="304">
        <v>0.05</v>
      </c>
      <c r="L86" s="859">
        <f>N79*K86</f>
        <v>56378.70360658571</v>
      </c>
      <c r="M86" s="860"/>
      <c r="N86" s="51"/>
    </row>
    <row r="87" spans="1:14" ht="15.75" thickBot="1">
      <c r="B87" s="823" t="s">
        <v>953</v>
      </c>
      <c r="C87" s="824"/>
      <c r="D87" s="824"/>
      <c r="E87" s="824"/>
      <c r="F87" s="824"/>
      <c r="G87" s="824"/>
      <c r="H87" s="824"/>
      <c r="I87" s="824"/>
      <c r="J87" s="824"/>
      <c r="K87" s="824"/>
      <c r="L87" s="824"/>
      <c r="M87" s="825"/>
      <c r="N87" s="52">
        <f>L84+L85+L86</f>
        <v>338272.22163951432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1465846.2937712283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ht="25.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1116</v>
      </c>
      <c r="C31" s="81" t="s">
        <v>2111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19670.346706371973</v>
      </c>
      <c r="L36" s="269"/>
      <c r="M36" s="335">
        <v>1</v>
      </c>
      <c r="N36" s="271">
        <f>K36/M36</f>
        <v>19670.346706371973</v>
      </c>
    </row>
    <row r="37" spans="1:14">
      <c r="A37" s="113" t="s">
        <v>363</v>
      </c>
      <c r="B37" s="836" t="str">
        <f>VLOOKUP(A37,EQUIPOS!A7:D154,3,FALSE)</f>
        <v>Vibrador de concreto, Motor de 3 hp a 18.000 rpm Mangueras de 4 mt</v>
      </c>
      <c r="C37" s="837"/>
      <c r="D37" s="837"/>
      <c r="E37" s="837"/>
      <c r="F37" s="837"/>
      <c r="G37" s="837"/>
      <c r="H37" s="838"/>
      <c r="I37" s="420"/>
      <c r="J37" s="421"/>
      <c r="K37" s="268">
        <f>VLOOKUP(A37,EQUIPOS!A7:D164,4,FALSE)</f>
        <v>11460.034522958244</v>
      </c>
      <c r="L37" s="334"/>
      <c r="M37" s="335">
        <v>1</v>
      </c>
      <c r="N37" s="271">
        <f>K37/M37</f>
        <v>11460.034522958244</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N81*M41</f>
        <v>3373.3390225900498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34503.720251920269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0.95</v>
      </c>
      <c r="L48" s="266"/>
      <c r="M48" s="401">
        <f>VLOOKUP(A48,MATERIALES!A5:D396,4,FALSE)</f>
        <v>426923.82713588874</v>
      </c>
      <c r="N48" s="271">
        <f>K48*M48</f>
        <v>405577.6357790943</v>
      </c>
    </row>
    <row r="49" spans="1:14">
      <c r="A49" s="161" t="s">
        <v>774</v>
      </c>
      <c r="B49" s="43" t="str">
        <f>VLOOKUP(A49,MATERIALES!A6:D373,3,FALSE)</f>
        <v>Agua</v>
      </c>
      <c r="C49" s="424"/>
      <c r="D49" s="424"/>
      <c r="E49" s="424"/>
      <c r="F49" s="424"/>
      <c r="G49" s="424"/>
      <c r="H49" s="424"/>
      <c r="I49" s="424"/>
      <c r="J49" s="311" t="str">
        <f>VLOOKUP(A49,MATERIALES!A5:D641,2,FALSE)</f>
        <v>lt</v>
      </c>
      <c r="K49" s="396">
        <v>170</v>
      </c>
      <c r="L49" s="420"/>
      <c r="M49" s="401">
        <f>VLOOKUP(A49,MATERIALES!A6:D397,4,FALSE)</f>
        <v>629.42855674362693</v>
      </c>
      <c r="N49" s="271">
        <f>K49*M49</f>
        <v>107002.85464641658</v>
      </c>
    </row>
    <row r="50" spans="1:14">
      <c r="A50" s="161" t="s">
        <v>802</v>
      </c>
      <c r="B50" s="43" t="str">
        <f>VLOOKUP(A50,MATERIALES!A6:D373,3,FALSE)</f>
        <v>Arena lavada</v>
      </c>
      <c r="C50" s="424"/>
      <c r="D50" s="424"/>
      <c r="E50" s="424"/>
      <c r="F50" s="424"/>
      <c r="G50" s="424"/>
      <c r="H50" s="424"/>
      <c r="I50" s="424"/>
      <c r="J50" s="311" t="str">
        <f>VLOOKUP(A50,MATERIALES!A6:D642,2,FALSE)</f>
        <v>m3</v>
      </c>
      <c r="K50" s="396">
        <v>0.55000000000000004</v>
      </c>
      <c r="L50" s="420"/>
      <c r="M50" s="401">
        <f>VLOOKUP(A50,MATERIALES!A6:D398,4,FALSE)</f>
        <v>385272.72204946057</v>
      </c>
      <c r="N50" s="271">
        <f>K50*M50</f>
        <v>211899.99712720333</v>
      </c>
    </row>
    <row r="51" spans="1:14">
      <c r="A51" s="161" t="s">
        <v>804</v>
      </c>
      <c r="B51" s="43" t="str">
        <f>VLOOKUP(A51,MATERIALES!A6:D373,3,FALSE)</f>
        <v>Cemento gris</v>
      </c>
      <c r="C51" s="424"/>
      <c r="D51" s="424"/>
      <c r="E51" s="424"/>
      <c r="F51" s="424"/>
      <c r="G51" s="424"/>
      <c r="H51" s="424"/>
      <c r="I51" s="424"/>
      <c r="J51" s="311" t="str">
        <f>VLOOKUP(A51,MATERIALES!A6:D643,2,FALSE)</f>
        <v>kg</v>
      </c>
      <c r="K51" s="396">
        <v>300</v>
      </c>
      <c r="L51" s="420"/>
      <c r="M51" s="401">
        <f>VLOOKUP(A51,MATERIALES!A6:D399,4,FALSE)</f>
        <v>612.27124477049415</v>
      </c>
      <c r="N51" s="271">
        <f>K51*M51</f>
        <v>183681.37343114824</v>
      </c>
    </row>
    <row r="52" spans="1:14">
      <c r="A52" s="161" t="s">
        <v>867</v>
      </c>
      <c r="B52" s="43" t="str">
        <f>VLOOKUP(A52,MATERIALES!A7:D373,3,FALSE)</f>
        <v>Formaleta (gaviones, juntas de bordillos, juntas de cunetas, muros, concretos clase D,E, F y G)</v>
      </c>
      <c r="C52" s="424"/>
      <c r="D52" s="424"/>
      <c r="E52" s="424"/>
      <c r="F52" s="424"/>
      <c r="G52" s="424"/>
      <c r="H52" s="424"/>
      <c r="I52" s="424"/>
      <c r="J52" s="311" t="str">
        <f>VLOOKUP(A52,MATERIALES!A6:D644,2,FALSE)</f>
        <v>m2</v>
      </c>
      <c r="K52" s="396">
        <v>3.1</v>
      </c>
      <c r="L52" s="420"/>
      <c r="M52" s="401">
        <f>VLOOKUP(A52,MATERIALES!A7:D400,4,FALSE)</f>
        <v>26435.999383232331</v>
      </c>
      <c r="N52" s="271">
        <f>K52*M52</f>
        <v>81951.598088020226</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SUM(N48:N58)</f>
        <v>990113.45907188277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1229</v>
      </c>
      <c r="B64" s="46" t="str">
        <f>VLOOKUP(A64,TRANSPORTE!A2:D117,3,FALSE)</f>
        <v>Transporte de arena</v>
      </c>
      <c r="C64" s="316"/>
      <c r="D64" s="316"/>
      <c r="E64" s="316"/>
      <c r="F64" s="316"/>
      <c r="G64" s="316"/>
      <c r="H64" s="310" t="s">
        <v>339</v>
      </c>
      <c r="I64" s="278">
        <v>0.55000000000000004</v>
      </c>
      <c r="J64" s="285">
        <v>1</v>
      </c>
      <c r="K64" s="278">
        <f>I64*J64</f>
        <v>0.55000000000000004</v>
      </c>
      <c r="L64" s="827">
        <f>VLOOKUP(A64,TRANSPORTE!A2:D117,4,FALSE)</f>
        <v>1802.8023797317558</v>
      </c>
      <c r="M64" s="828"/>
      <c r="N64" s="286">
        <f>K64*L64</f>
        <v>991.5413088524657</v>
      </c>
    </row>
    <row r="65" spans="1:15">
      <c r="A65" t="s">
        <v>1281</v>
      </c>
      <c r="B65" s="46" t="str">
        <f>VLOOKUP(A65,TRANSPORTE!A3:D117,3,FALSE)</f>
        <v>Transporte de material triturado</v>
      </c>
      <c r="C65" s="47"/>
      <c r="D65" s="47"/>
      <c r="E65" s="47"/>
      <c r="F65" s="47"/>
      <c r="G65" s="47"/>
      <c r="H65" s="310" t="s">
        <v>339</v>
      </c>
      <c r="I65" s="278">
        <v>0.95</v>
      </c>
      <c r="J65" s="285">
        <v>1</v>
      </c>
      <c r="K65" s="278">
        <f>I65*J65</f>
        <v>0.95</v>
      </c>
      <c r="L65" s="827">
        <f>VLOOKUP(A65,TRANSPORTE!A3:D117,4,FALSE)</f>
        <v>1802.8023797317558</v>
      </c>
      <c r="M65" s="828"/>
      <c r="N65" s="286">
        <f>K65*L65</f>
        <v>1712.6622607451679</v>
      </c>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2704.2035695976338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1094788.1633452016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218957.63266904035</v>
      </c>
      <c r="M88" s="858"/>
      <c r="N88" s="51"/>
    </row>
    <row r="89" spans="1:14">
      <c r="B89" s="89" t="s">
        <v>973</v>
      </c>
      <c r="C89" s="90"/>
      <c r="D89" s="90"/>
      <c r="E89" s="90"/>
      <c r="F89" s="90"/>
      <c r="G89" s="90"/>
      <c r="H89" s="90"/>
      <c r="I89" s="87"/>
      <c r="J89" s="88"/>
      <c r="K89" s="303">
        <v>0.05</v>
      </c>
      <c r="L89" s="857">
        <f>N83*K89</f>
        <v>54739.408167260088</v>
      </c>
      <c r="M89" s="858"/>
      <c r="N89" s="51"/>
    </row>
    <row r="90" spans="1:14" ht="15.75" thickBot="1">
      <c r="B90" s="91" t="s">
        <v>974</v>
      </c>
      <c r="C90" s="92"/>
      <c r="D90" s="92"/>
      <c r="E90" s="92"/>
      <c r="F90" s="92"/>
      <c r="G90" s="92"/>
      <c r="H90" s="92"/>
      <c r="I90" s="93"/>
      <c r="J90" s="94"/>
      <c r="K90" s="304">
        <v>0.05</v>
      </c>
      <c r="L90" s="859">
        <f>N83*K90</f>
        <v>54739.408167260088</v>
      </c>
      <c r="M90" s="860"/>
      <c r="N90" s="51"/>
    </row>
    <row r="91" spans="1:14" ht="15.75" thickBot="1">
      <c r="B91" s="823" t="s">
        <v>953</v>
      </c>
      <c r="C91" s="824"/>
      <c r="D91" s="824"/>
      <c r="E91" s="824"/>
      <c r="F91" s="824"/>
      <c r="G91" s="824"/>
      <c r="H91" s="824"/>
      <c r="I91" s="824"/>
      <c r="J91" s="824"/>
      <c r="K91" s="824"/>
      <c r="L91" s="824"/>
      <c r="M91" s="825"/>
      <c r="N91" s="52">
        <f>L88+L89+L90</f>
        <v>328436.44900356058</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1423224.6123487623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1117</v>
      </c>
      <c r="C31" s="81" t="s">
        <v>2112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19670.346706371973</v>
      </c>
      <c r="L36" s="269"/>
      <c r="M36" s="335">
        <v>1</v>
      </c>
      <c r="N36" s="271">
        <f>K36/M36</f>
        <v>19670.346706371973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N81*M41</f>
        <v>3373.3390225900498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23043.685728962024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0.84</v>
      </c>
      <c r="L48" s="266"/>
      <c r="M48" s="401">
        <f>VLOOKUP(A48,MATERIALES!A5:D396,4,FALSE)</f>
        <v>426923.82713588874</v>
      </c>
      <c r="N48" s="271">
        <f>K48*M48</f>
        <v>358616.01479414653</v>
      </c>
    </row>
    <row r="49" spans="1:14">
      <c r="A49" s="161" t="s">
        <v>774</v>
      </c>
      <c r="B49" s="43" t="str">
        <f>VLOOKUP(A49,MATERIALES!A6:D373,3,FALSE)</f>
        <v>Agua</v>
      </c>
      <c r="C49" s="424"/>
      <c r="D49" s="424"/>
      <c r="E49" s="424"/>
      <c r="F49" s="424"/>
      <c r="G49" s="424"/>
      <c r="H49" s="424"/>
      <c r="I49" s="424"/>
      <c r="J49" s="311" t="str">
        <f>VLOOKUP(A49,MATERIALES!A5:D641,2,FALSE)</f>
        <v>lt</v>
      </c>
      <c r="K49" s="396">
        <v>185</v>
      </c>
      <c r="L49" s="420"/>
      <c r="M49" s="401">
        <f>VLOOKUP(A49,MATERIALES!A6:D397,4,FALSE)</f>
        <v>629.42855674362693</v>
      </c>
      <c r="N49" s="271">
        <f>K49*M49</f>
        <v>116444.28299757098</v>
      </c>
    </row>
    <row r="50" spans="1:14">
      <c r="A50" s="161" t="s">
        <v>802</v>
      </c>
      <c r="B50" s="43" t="str">
        <f>VLOOKUP(A50,MATERIALES!A6:D373,3,FALSE)</f>
        <v>Arena lavada</v>
      </c>
      <c r="C50" s="424"/>
      <c r="D50" s="424"/>
      <c r="E50" s="424"/>
      <c r="F50" s="424"/>
      <c r="G50" s="424"/>
      <c r="H50" s="424"/>
      <c r="I50" s="424"/>
      <c r="J50" s="311" t="str">
        <f>VLOOKUP(A50,MATERIALES!A6:D642,2,FALSE)</f>
        <v>m3</v>
      </c>
      <c r="K50" s="396">
        <v>0.63</v>
      </c>
      <c r="L50" s="420"/>
      <c r="M50" s="401">
        <f>VLOOKUP(A50,MATERIALES!A6:D398,4,FALSE)</f>
        <v>385272.72204946057</v>
      </c>
      <c r="N50" s="271">
        <f>K50*M50</f>
        <v>242721.81489116017</v>
      </c>
    </row>
    <row r="51" spans="1:14">
      <c r="A51" s="161" t="s">
        <v>804</v>
      </c>
      <c r="B51" s="43" t="str">
        <f>VLOOKUP(A51,MATERIALES!A6:D373,3,FALSE)</f>
        <v>Cemento gris</v>
      </c>
      <c r="C51" s="424"/>
      <c r="D51" s="424"/>
      <c r="E51" s="424"/>
      <c r="F51" s="424"/>
      <c r="G51" s="424"/>
      <c r="H51" s="424"/>
      <c r="I51" s="424"/>
      <c r="J51" s="311" t="str">
        <f>VLOOKUP(A51,MATERIALES!A6:D643,2,FALSE)</f>
        <v>kg</v>
      </c>
      <c r="K51" s="396">
        <v>260</v>
      </c>
      <c r="L51" s="420"/>
      <c r="M51" s="401">
        <f>VLOOKUP(A51,MATERIALES!A6:D399,4,FALSE)</f>
        <v>612.27124477049415</v>
      </c>
      <c r="N51" s="271">
        <f>K51*M51</f>
        <v>159190.52364032847</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SUM(N48:N58)</f>
        <v>876972.63632320613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1229</v>
      </c>
      <c r="B64" s="46" t="str">
        <f>VLOOKUP(A64,TRANSPORTE!A2:D117,3,FALSE)</f>
        <v>Transporte de arena</v>
      </c>
      <c r="C64" s="316"/>
      <c r="D64" s="316"/>
      <c r="E64" s="316"/>
      <c r="F64" s="316"/>
      <c r="G64" s="316"/>
      <c r="H64" s="310" t="s">
        <v>339</v>
      </c>
      <c r="I64" s="278">
        <v>0.63</v>
      </c>
      <c r="J64" s="285">
        <v>1</v>
      </c>
      <c r="K64" s="278">
        <f>I64*J64</f>
        <v>0.63</v>
      </c>
      <c r="L64" s="827">
        <f>VLOOKUP(A64,TRANSPORTE!A2:D117,4,FALSE)</f>
        <v>1802.8023797317558</v>
      </c>
      <c r="M64" s="828"/>
      <c r="N64" s="286">
        <f>K64*L64</f>
        <v>1135.7654992310061</v>
      </c>
    </row>
    <row r="65" spans="1:15">
      <c r="A65" t="s">
        <v>1281</v>
      </c>
      <c r="B65" s="46" t="str">
        <f>VLOOKUP(A65,TRANSPORTE!A3:D117,3,FALSE)</f>
        <v>Transporte de material triturado</v>
      </c>
      <c r="C65" s="47"/>
      <c r="D65" s="47"/>
      <c r="E65" s="47"/>
      <c r="F65" s="47"/>
      <c r="G65" s="47"/>
      <c r="H65" s="310" t="s">
        <v>339</v>
      </c>
      <c r="I65" s="278">
        <v>0.84</v>
      </c>
      <c r="J65" s="285">
        <v>1</v>
      </c>
      <c r="K65" s="278">
        <f>I65*J65</f>
        <v>0.84</v>
      </c>
      <c r="L65" s="827">
        <f>VLOOKUP(A65,TRANSPORTE!A3:D117,4,FALSE)</f>
        <v>1802.8023797317558</v>
      </c>
      <c r="M65" s="828"/>
      <c r="N65" s="286">
        <f>K65*L65</f>
        <v>1514.3539989746748</v>
      </c>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2650.1194982056809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8</v>
      </c>
      <c r="N75" s="394">
        <f>K75/M75</f>
        <v>54131</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8</v>
      </c>
      <c r="N76" s="394">
        <f>K76/M76</f>
        <v>13335.780451800998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67466.780451800994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970133.22200217494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194026.64440043501</v>
      </c>
      <c r="M88" s="858"/>
      <c r="N88" s="51"/>
    </row>
    <row r="89" spans="1:14">
      <c r="B89" s="89" t="s">
        <v>973</v>
      </c>
      <c r="C89" s="90"/>
      <c r="D89" s="90"/>
      <c r="E89" s="90"/>
      <c r="F89" s="90"/>
      <c r="G89" s="90"/>
      <c r="H89" s="90"/>
      <c r="I89" s="87"/>
      <c r="J89" s="88"/>
      <c r="K89" s="303">
        <v>0.05</v>
      </c>
      <c r="L89" s="857">
        <f>N83*K89</f>
        <v>48506.661100108751</v>
      </c>
      <c r="M89" s="858"/>
      <c r="N89" s="51"/>
    </row>
    <row r="90" spans="1:14" ht="15.75" thickBot="1">
      <c r="B90" s="91" t="s">
        <v>974</v>
      </c>
      <c r="C90" s="92"/>
      <c r="D90" s="92"/>
      <c r="E90" s="92"/>
      <c r="F90" s="92"/>
      <c r="G90" s="92"/>
      <c r="H90" s="92"/>
      <c r="I90" s="93"/>
      <c r="J90" s="94"/>
      <c r="K90" s="304">
        <v>0.05</v>
      </c>
      <c r="L90" s="859">
        <f>N83*K90</f>
        <v>48506.661100108751</v>
      </c>
      <c r="M90" s="860"/>
      <c r="N90" s="51"/>
    </row>
    <row r="91" spans="1:14" ht="15.75" thickBot="1">
      <c r="B91" s="823" t="s">
        <v>953</v>
      </c>
      <c r="C91" s="824"/>
      <c r="D91" s="824"/>
      <c r="E91" s="824"/>
      <c r="F91" s="824"/>
      <c r="G91" s="824"/>
      <c r="H91" s="824"/>
      <c r="I91" s="824"/>
      <c r="J91" s="824"/>
      <c r="K91" s="824"/>
      <c r="L91" s="824"/>
      <c r="M91" s="825"/>
      <c r="N91" s="52">
        <f>L88+L89+L90</f>
        <v>291039.96660065249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1261173.1886028275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1118</v>
      </c>
      <c r="C31" s="81" t="s">
        <v>2113</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19670.346706371973</v>
      </c>
      <c r="L36" s="269"/>
      <c r="M36" s="335">
        <v>1</v>
      </c>
      <c r="N36" s="271">
        <f>K36/M36</f>
        <v>19670.346706371973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N81*M41</f>
        <v>2698.6712180720406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22369.017924444015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426923.82713588874</v>
      </c>
      <c r="N48" s="271">
        <f>K48*M48</f>
        <v>215169.60887648794</v>
      </c>
    </row>
    <row r="49" spans="1:14">
      <c r="A49" s="161" t="s">
        <v>774</v>
      </c>
      <c r="B49" s="43" t="str">
        <f>VLOOKUP(A49,MATERIALES!A6:D373,3,FALSE)</f>
        <v>Agua</v>
      </c>
      <c r="C49" s="424"/>
      <c r="D49" s="424"/>
      <c r="E49" s="424"/>
      <c r="F49" s="424"/>
      <c r="G49" s="424"/>
      <c r="H49" s="424"/>
      <c r="I49" s="424"/>
      <c r="J49" s="311" t="str">
        <f>VLOOKUP(A49,MATERIALES!A5:D641,2,FALSE)</f>
        <v>lt</v>
      </c>
      <c r="K49" s="396">
        <v>111</v>
      </c>
      <c r="L49" s="420"/>
      <c r="M49" s="401">
        <f>VLOOKUP(A49,MATERIALES!A6:D397,4,FALSE)</f>
        <v>629.42855674362693</v>
      </c>
      <c r="N49" s="271">
        <f>K49*M49</f>
        <v>69866.569798542594</v>
      </c>
    </row>
    <row r="50" spans="1:14">
      <c r="A50" s="161" t="s">
        <v>598</v>
      </c>
      <c r="B50" s="43" t="str">
        <f>VLOOKUP(A50,MATERIALES!A6:D373,3,FALSE)</f>
        <v>Piedra para concreto ciclópeo (rajón o canto rodado)</v>
      </c>
      <c r="C50" s="424"/>
      <c r="D50" s="424"/>
      <c r="E50" s="424"/>
      <c r="F50" s="424"/>
      <c r="G50" s="424"/>
      <c r="H50" s="424"/>
      <c r="I50" s="424"/>
      <c r="J50" s="311" t="str">
        <f>VLOOKUP(A50,MATERIALES!A6:D642,2,FALSE)</f>
        <v>m3</v>
      </c>
      <c r="K50" s="396">
        <v>0.4</v>
      </c>
      <c r="L50" s="420"/>
      <c r="M50" s="401">
        <f>VLOOKUP(A50,MATERIALES!A6:D398,4,FALSE)</f>
        <v>307176.90001240774</v>
      </c>
      <c r="N50" s="271">
        <f>K50*M50</f>
        <v>122870.7600049631</v>
      </c>
    </row>
    <row r="51" spans="1:14">
      <c r="A51" s="161" t="s">
        <v>802</v>
      </c>
      <c r="B51" s="43" t="str">
        <f>VLOOKUP(A51,MATERIALES!A6:D373,3,FALSE)</f>
        <v>Arena lavada</v>
      </c>
      <c r="C51" s="424"/>
      <c r="D51" s="424"/>
      <c r="E51" s="424"/>
      <c r="F51" s="424"/>
      <c r="G51" s="424"/>
      <c r="H51" s="424"/>
      <c r="I51" s="424"/>
      <c r="J51" s="311" t="str">
        <f>VLOOKUP(A51,MATERIALES!A6:D643,2,FALSE)</f>
        <v>m3</v>
      </c>
      <c r="K51" s="396">
        <v>0.378</v>
      </c>
      <c r="L51" s="420"/>
      <c r="M51" s="401">
        <f>VLOOKUP(A51,MATERIALES!A6:D399,4,FALSE)</f>
        <v>385272.72204946057</v>
      </c>
      <c r="N51" s="271">
        <f>K51*M51</f>
        <v>145633.0889346961</v>
      </c>
    </row>
    <row r="52" spans="1:14">
      <c r="A52" s="161" t="s">
        <v>804</v>
      </c>
      <c r="B52" s="43" t="str">
        <f>VLOOKUP(A52,MATERIALES!A7:D373,3,FALSE)</f>
        <v>Cemento gris</v>
      </c>
      <c r="C52" s="424"/>
      <c r="D52" s="424"/>
      <c r="E52" s="424"/>
      <c r="F52" s="424"/>
      <c r="G52" s="424"/>
      <c r="H52" s="424"/>
      <c r="I52" s="424"/>
      <c r="J52" s="311" t="str">
        <f>VLOOKUP(A52,MATERIALES!A6:D644,2,FALSE)</f>
        <v>kg</v>
      </c>
      <c r="K52" s="396">
        <v>156</v>
      </c>
      <c r="L52" s="420"/>
      <c r="M52" s="401">
        <f>VLOOKUP(A52,MATERIALES!A7:D400,4,FALSE)</f>
        <v>612.27124477049415</v>
      </c>
      <c r="N52" s="271">
        <f>K52*M52</f>
        <v>95514.314184197094</v>
      </c>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c r="A55" s="161"/>
      <c r="B55" s="43"/>
      <c r="C55" s="424"/>
      <c r="D55" s="424"/>
      <c r="E55" s="424"/>
      <c r="F55" s="424"/>
      <c r="G55" s="424"/>
      <c r="H55" s="424"/>
      <c r="I55" s="424"/>
      <c r="J55" s="310"/>
      <c r="K55" s="396"/>
      <c r="L55" s="420"/>
      <c r="M55" s="401"/>
      <c r="N55" s="271"/>
    </row>
    <row r="56" spans="1:14">
      <c r="A56" s="161"/>
      <c r="B56" s="43"/>
      <c r="C56" s="424"/>
      <c r="D56" s="424"/>
      <c r="E56" s="424"/>
      <c r="F56" s="424"/>
      <c r="G56" s="424"/>
      <c r="H56" s="424"/>
      <c r="I56" s="424"/>
      <c r="J56" s="310"/>
      <c r="K56" s="396"/>
      <c r="L56" s="420"/>
      <c r="M56" s="401"/>
      <c r="N56" s="271"/>
    </row>
    <row r="57" spans="1:14">
      <c r="A57" s="161"/>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SUM(N48:N58)</f>
        <v>649054.34179888677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A64" t="s">
        <v>1229</v>
      </c>
      <c r="B64" s="46" t="str">
        <f>VLOOKUP(A64,TRANSPORTE!A2:D117,3,FALSE)</f>
        <v>Transporte de arena</v>
      </c>
      <c r="C64" s="316"/>
      <c r="D64" s="316"/>
      <c r="E64" s="316"/>
      <c r="F64" s="316"/>
      <c r="G64" s="316"/>
      <c r="H64" s="310" t="s">
        <v>339</v>
      </c>
      <c r="I64" s="278">
        <v>0.378</v>
      </c>
      <c r="J64" s="285">
        <v>1</v>
      </c>
      <c r="K64" s="278">
        <f>I64*J64</f>
        <v>0.378</v>
      </c>
      <c r="L64" s="827">
        <f>VLOOKUP(A64,TRANSPORTE!A2:D117,4,FALSE)</f>
        <v>1802.8023797317558</v>
      </c>
      <c r="M64" s="828"/>
      <c r="N64" s="286">
        <f>K64*L64</f>
        <v>681.45929953860366</v>
      </c>
    </row>
    <row r="65" spans="1:15">
      <c r="A65" t="s">
        <v>1281</v>
      </c>
      <c r="B65" s="46" t="str">
        <f>VLOOKUP(A65,TRANSPORTE!A3:D117,3,FALSE)</f>
        <v>Transporte de material triturado</v>
      </c>
      <c r="C65" s="47"/>
      <c r="D65" s="47"/>
      <c r="E65" s="47"/>
      <c r="F65" s="47"/>
      <c r="G65" s="47"/>
      <c r="H65" s="310" t="s">
        <v>339</v>
      </c>
      <c r="I65" s="278">
        <v>0.504</v>
      </c>
      <c r="J65" s="285">
        <v>1</v>
      </c>
      <c r="K65" s="278">
        <f>I65*J65</f>
        <v>0.504</v>
      </c>
      <c r="L65" s="827">
        <f>VLOOKUP(A65,TRANSPORTE!A3:D117,4,FALSE)</f>
        <v>1802.8023797317558</v>
      </c>
      <c r="M65" s="828"/>
      <c r="N65" s="286">
        <f>K65*L65</f>
        <v>908.61239938480492</v>
      </c>
    </row>
    <row r="66" spans="1:15">
      <c r="A66" t="s">
        <v>1308</v>
      </c>
      <c r="B66" s="46" t="str">
        <f>VLOOKUP(A66,TRANSPORTE!A3:D117,3,FALSE)</f>
        <v>Transporte de piedra para Ciclópeo</v>
      </c>
      <c r="C66" s="47"/>
      <c r="D66" s="47"/>
      <c r="E66" s="47"/>
      <c r="F66" s="47"/>
      <c r="G66" s="47"/>
      <c r="H66" s="310" t="s">
        <v>339</v>
      </c>
      <c r="I66" s="278">
        <v>0.4</v>
      </c>
      <c r="J66" s="285">
        <v>1</v>
      </c>
      <c r="K66" s="278">
        <f>I66*J66</f>
        <v>0.4</v>
      </c>
      <c r="L66" s="827">
        <f>VLOOKUP(A66,TRANSPORTE!A3:D117,4,FALSE)</f>
        <v>1802.8023797317558</v>
      </c>
      <c r="M66" s="828"/>
      <c r="N66" s="286">
        <f>K66*L66</f>
        <v>721.12095189270235</v>
      </c>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f>N64+N65+N66+N67+N68</f>
        <v>2311.1926508161109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2" t="s">
        <v>19</v>
      </c>
      <c r="B75" s="49" t="str">
        <f>VLOOKUP(A75,'MANO DE OBRA'!A8:D68,3,FALSE)</f>
        <v>Obrero (8)</v>
      </c>
      <c r="C75" s="47"/>
      <c r="D75" s="47"/>
      <c r="E75" s="47"/>
      <c r="F75" s="47"/>
      <c r="G75" s="47"/>
      <c r="H75" s="47"/>
      <c r="I75" s="291">
        <f>K75/J75*100</f>
        <v>234080.00000000003</v>
      </c>
      <c r="J75" s="292">
        <v>185</v>
      </c>
      <c r="K75" s="293">
        <f>VLOOKUP(A75,'MANO DE OBRA'!A8:D99,4,FALSE)</f>
        <v>433048</v>
      </c>
      <c r="L75" s="50"/>
      <c r="M75" s="433">
        <v>10</v>
      </c>
      <c r="N75" s="394">
        <f>K75/M75</f>
        <v>43304.800000000003</v>
      </c>
      <c r="O75" s="106"/>
    </row>
    <row r="76" spans="1:15">
      <c r="A76" s="162" t="s">
        <v>30</v>
      </c>
      <c r="B76" s="49" t="str">
        <f>VLOOKUP(A76,'MANO DE OBRA'!A8:D69,3,FALSE)</f>
        <v>Oficial</v>
      </c>
      <c r="C76" s="47"/>
      <c r="D76" s="47"/>
      <c r="E76" s="47"/>
      <c r="F76" s="47"/>
      <c r="G76" s="47"/>
      <c r="H76" s="47"/>
      <c r="I76" s="291">
        <f>K76/J76*100</f>
        <v>57668.23979157189</v>
      </c>
      <c r="J76" s="292">
        <v>185</v>
      </c>
      <c r="K76" s="293">
        <f>VLOOKUP(A76,'MANO DE OBRA'!A8:D100,4,FALSE)</f>
        <v>106686.24361440798</v>
      </c>
      <c r="L76" s="50"/>
      <c r="M76" s="433">
        <v>10</v>
      </c>
      <c r="N76" s="394">
        <f>K76/M76</f>
        <v>10668.624361440798</v>
      </c>
    </row>
    <row r="77" spans="1:15">
      <c r="B77" s="49"/>
      <c r="C77" s="47"/>
      <c r="D77" s="47"/>
      <c r="E77" s="47"/>
      <c r="F77" s="47"/>
      <c r="G77" s="47"/>
      <c r="H77" s="47"/>
      <c r="I77" s="291"/>
      <c r="J77" s="292"/>
      <c r="K77" s="293"/>
      <c r="L77" s="50"/>
      <c r="M77" s="431"/>
      <c r="N77" s="394"/>
    </row>
    <row r="78" spans="1:15">
      <c r="B78" s="49"/>
      <c r="C78" s="47"/>
      <c r="D78" s="47"/>
      <c r="E78" s="47"/>
      <c r="F78" s="47"/>
      <c r="G78" s="47"/>
      <c r="H78" s="47"/>
      <c r="I78" s="278"/>
      <c r="J78" s="296"/>
      <c r="K78" s="297"/>
      <c r="L78" s="317"/>
      <c r="M78" s="299"/>
      <c r="N78" s="295"/>
    </row>
    <row r="79" spans="1:15">
      <c r="B79" s="49"/>
      <c r="C79" s="47"/>
      <c r="D79" s="47"/>
      <c r="E79" s="47"/>
      <c r="F79" s="47"/>
      <c r="G79" s="47"/>
      <c r="H79" s="47"/>
      <c r="I79" s="278"/>
      <c r="J79" s="296"/>
      <c r="K79" s="297"/>
      <c r="L79" s="317"/>
      <c r="M79" s="299"/>
      <c r="N79" s="295"/>
    </row>
    <row r="80" spans="1:15" ht="15.75" thickBot="1">
      <c r="B80" s="810"/>
      <c r="C80" s="811"/>
      <c r="D80" s="811"/>
      <c r="E80" s="811"/>
      <c r="F80" s="811"/>
      <c r="G80" s="811"/>
      <c r="H80" s="811"/>
      <c r="I80" s="126"/>
      <c r="J80" s="126"/>
      <c r="K80" s="126"/>
      <c r="L80" s="911"/>
      <c r="M80" s="911"/>
      <c r="N80" s="45"/>
    </row>
    <row r="81" spans="1:14" ht="15.75" thickBot="1">
      <c r="B81" s="829" t="s">
        <v>953</v>
      </c>
      <c r="C81" s="830"/>
      <c r="D81" s="830"/>
      <c r="E81" s="830"/>
      <c r="F81" s="830"/>
      <c r="G81" s="830"/>
      <c r="H81" s="830"/>
      <c r="I81" s="830"/>
      <c r="J81" s="830"/>
      <c r="K81" s="830"/>
      <c r="L81" s="830"/>
      <c r="M81" s="831"/>
      <c r="N81" s="300">
        <f>SUM(N75:N80)</f>
        <v>53973.424361440804</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N43+N59+N70+N81</f>
        <v>727707.9767355877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145541.59534711755</v>
      </c>
      <c r="M88" s="858"/>
      <c r="N88" s="51"/>
    </row>
    <row r="89" spans="1:14">
      <c r="B89" s="89" t="s">
        <v>973</v>
      </c>
      <c r="C89" s="90"/>
      <c r="D89" s="90"/>
      <c r="E89" s="90"/>
      <c r="F89" s="90"/>
      <c r="G89" s="90"/>
      <c r="H89" s="90"/>
      <c r="I89" s="87"/>
      <c r="J89" s="88"/>
      <c r="K89" s="303">
        <v>0.05</v>
      </c>
      <c r="L89" s="857">
        <f>N83*K89</f>
        <v>36385.398836779386</v>
      </c>
      <c r="M89" s="858"/>
      <c r="N89" s="51"/>
    </row>
    <row r="90" spans="1:14" ht="15.75" thickBot="1">
      <c r="B90" s="91" t="s">
        <v>974</v>
      </c>
      <c r="C90" s="92"/>
      <c r="D90" s="92"/>
      <c r="E90" s="92"/>
      <c r="F90" s="92"/>
      <c r="G90" s="92"/>
      <c r="H90" s="92"/>
      <c r="I90" s="93"/>
      <c r="J90" s="94"/>
      <c r="K90" s="304">
        <v>0.05</v>
      </c>
      <c r="L90" s="859">
        <f>N83*K90</f>
        <v>36385.398836779386</v>
      </c>
      <c r="M90" s="860"/>
      <c r="N90" s="51"/>
    </row>
    <row r="91" spans="1:14" ht="15.75" thickBot="1">
      <c r="B91" s="823" t="s">
        <v>953</v>
      </c>
      <c r="C91" s="824"/>
      <c r="D91" s="824"/>
      <c r="E91" s="824"/>
      <c r="F91" s="824"/>
      <c r="G91" s="824"/>
      <c r="H91" s="824"/>
      <c r="I91" s="824"/>
      <c r="J91" s="824"/>
      <c r="K91" s="824"/>
      <c r="L91" s="824"/>
      <c r="M91" s="825"/>
      <c r="N91" s="52">
        <f>L88+L89+L90</f>
        <v>218312.3930206763</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946020.36975626403</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1119</v>
      </c>
      <c r="C31" s="81" t="s">
        <v>2232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6"/>
      <c r="J36" s="267"/>
      <c r="K36" s="268">
        <f>VLOOKUP(A36,EQUIPOS!A6:D163,4,FALSE)</f>
        <v>11460.034522958244</v>
      </c>
      <c r="L36" s="269"/>
      <c r="M36" s="335">
        <v>1</v>
      </c>
      <c r="N36" s="271">
        <f>K36/M36</f>
        <v>11460.034522958244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1582.8190800847531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13042.853603042997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3210.2589245364511</v>
      </c>
      <c r="N48" s="271">
        <f>K48*M48</f>
        <v>109508.35243378743</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39568.549832106764</v>
      </c>
      <c r="N49" s="271">
        <f>K49*M49</f>
        <v>5935.2824748160147</v>
      </c>
    </row>
    <row r="50" spans="1:14">
      <c r="A50" s="161" t="s">
        <v>832</v>
      </c>
      <c r="B50" s="43" t="str">
        <f>VLOOKUP(A50,MATERIALES!A6:D373,3,FALSE)</f>
        <v>Concreto Resistencia  21 (Mpa)</v>
      </c>
      <c r="C50" s="424"/>
      <c r="D50" s="424"/>
      <c r="E50" s="424"/>
      <c r="F50" s="424"/>
      <c r="G50" s="424"/>
      <c r="H50" s="424"/>
      <c r="I50" s="424"/>
      <c r="J50" s="311" t="str">
        <f>VLOOKUP(A50,MATERIALES!A6:D642,2,FALSE)</f>
        <v>m3</v>
      </c>
      <c r="K50" s="396">
        <v>0.126</v>
      </c>
      <c r="L50" s="420"/>
      <c r="M50" s="401">
        <f>VLOOKUP(A50,MATERIALES!A6:D398,4,FALSE)</f>
        <v>952769.02885204437</v>
      </c>
      <c r="N50" s="271">
        <f>K50*M50</f>
        <v>120048.89763535759</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53501.427323208285</v>
      </c>
      <c r="N51" s="271">
        <f>K51*M51</f>
        <v>53501.427323208285</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288993.95986716932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1239</v>
      </c>
      <c r="B61" s="46" t="str">
        <f>VLOOKUP(A61,TRANSPORTE!A3:D117,3,FALSE)</f>
        <v>Transporte de concreto</v>
      </c>
      <c r="C61" s="316"/>
      <c r="D61" s="316"/>
      <c r="E61" s="316"/>
      <c r="F61" s="316"/>
      <c r="G61" s="316"/>
      <c r="H61" s="310" t="s">
        <v>339</v>
      </c>
      <c r="I61" s="278">
        <v>0.126</v>
      </c>
      <c r="J61" s="285">
        <v>1</v>
      </c>
      <c r="K61" s="278">
        <f>I61*J61</f>
        <v>0.126</v>
      </c>
      <c r="L61" s="827">
        <f>VLOOKUP(A61,TRANSPORTE!A3:D117,4,FALSE)</f>
        <v>1802.8023797317558</v>
      </c>
      <c r="M61" s="828"/>
      <c r="N61" s="286">
        <f>K61*L61</f>
        <v>227.15309984620123</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227.15309984620123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381404.92057429621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76280.984114859239</v>
      </c>
      <c r="M85" s="858"/>
      <c r="N85" s="51"/>
    </row>
    <row r="86" spans="1:14">
      <c r="B86" s="89" t="s">
        <v>973</v>
      </c>
      <c r="C86" s="90"/>
      <c r="D86" s="90"/>
      <c r="E86" s="90"/>
      <c r="F86" s="90"/>
      <c r="G86" s="90"/>
      <c r="H86" s="90"/>
      <c r="I86" s="87"/>
      <c r="J86" s="88"/>
      <c r="K86" s="303">
        <v>0.05</v>
      </c>
      <c r="L86" s="857">
        <f>N80*K86</f>
        <v>19070.24602871481</v>
      </c>
      <c r="M86" s="858"/>
      <c r="N86" s="51"/>
    </row>
    <row r="87" spans="1:14" ht="15.75" thickBot="1">
      <c r="B87" s="91" t="s">
        <v>974</v>
      </c>
      <c r="C87" s="92"/>
      <c r="D87" s="92"/>
      <c r="E87" s="92"/>
      <c r="F87" s="92"/>
      <c r="G87" s="92"/>
      <c r="H87" s="92"/>
      <c r="I87" s="93"/>
      <c r="J87" s="94"/>
      <c r="K87" s="304">
        <v>0.05</v>
      </c>
      <c r="L87" s="859">
        <f>N80*K87</f>
        <v>19070.24602871481</v>
      </c>
      <c r="M87" s="860"/>
      <c r="N87" s="51"/>
    </row>
    <row r="88" spans="1:14" ht="15.75" thickBot="1">
      <c r="B88" s="823" t="s">
        <v>953</v>
      </c>
      <c r="C88" s="824"/>
      <c r="D88" s="824"/>
      <c r="E88" s="824"/>
      <c r="F88" s="824"/>
      <c r="G88" s="824"/>
      <c r="H88" s="824"/>
      <c r="I88" s="824"/>
      <c r="J88" s="824"/>
      <c r="K88" s="824"/>
      <c r="L88" s="824"/>
      <c r="M88" s="825"/>
      <c r="N88" s="52">
        <f>L85+L86+L87</f>
        <v>114421.47617228887</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495826.39674658509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1659</v>
      </c>
      <c r="C31" s="81" t="s">
        <v>1660</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6"/>
      <c r="J36" s="267"/>
      <c r="K36" s="268">
        <f>VLOOKUP(A36,EQUIPOS!A6:D163,4,FALSE)</f>
        <v>11460.034522958244</v>
      </c>
      <c r="L36" s="269"/>
      <c r="M36" s="335">
        <v>1</v>
      </c>
      <c r="N36" s="271">
        <f>K36/M36</f>
        <v>11460.034522958244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1582.8190800847531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13042.853603042997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80"/>
      <c r="J48" s="310" t="str">
        <f>VLOOKUP(A48,MATERIALES!A4:D640,2,FALSE)</f>
        <v>kg</v>
      </c>
      <c r="K48" s="281">
        <v>34.112000000000002</v>
      </c>
      <c r="L48" s="266"/>
      <c r="M48" s="401">
        <f>VLOOKUP(A48,MATERIALES!A5:D396,4,FALSE)</f>
        <v>3210.2589245364511</v>
      </c>
      <c r="N48" s="271">
        <f>K48*M48</f>
        <v>109508.35243378743</v>
      </c>
    </row>
    <row r="49" spans="1:14">
      <c r="A49" s="161" t="s">
        <v>608</v>
      </c>
      <c r="B49" s="43" t="str">
        <f>VLOOKUP(A49,MATERIALES!A6:D373,3,FALSE)</f>
        <v>Pintura anticorrosiva</v>
      </c>
      <c r="C49" s="424"/>
      <c r="D49" s="424"/>
      <c r="E49" s="424"/>
      <c r="F49" s="424"/>
      <c r="G49" s="424"/>
      <c r="H49" s="424"/>
      <c r="I49" s="424"/>
      <c r="J49" s="311" t="str">
        <f>VLOOKUP(A49,MATERIALES!A5:D641,2,FALSE)</f>
        <v>gal</v>
      </c>
      <c r="K49" s="396">
        <v>0.15</v>
      </c>
      <c r="L49" s="420"/>
      <c r="M49" s="401">
        <f>VLOOKUP(A49,MATERIALES!A6:D397,4,FALSE)</f>
        <v>39568.549832106764</v>
      </c>
      <c r="N49" s="271">
        <f>K49*M49</f>
        <v>5935.2824748160147</v>
      </c>
    </row>
    <row r="50" spans="1:14">
      <c r="A50" s="161" t="s">
        <v>1661</v>
      </c>
      <c r="B50" s="43" t="str">
        <f>VLOOKUP(A50,MATERIALES!A6:D373,3,FALSE)</f>
        <v>Concreto Resistencia  28 (Mpa)</v>
      </c>
      <c r="C50" s="424"/>
      <c r="D50" s="424"/>
      <c r="E50" s="424"/>
      <c r="F50" s="424"/>
      <c r="G50" s="424"/>
      <c r="H50" s="424"/>
      <c r="I50" s="424"/>
      <c r="J50" s="311" t="str">
        <f>VLOOKUP(A50,MATERIALES!A6:D642,2,FALSE)</f>
        <v>m3</v>
      </c>
      <c r="K50" s="396">
        <v>0.126</v>
      </c>
      <c r="L50" s="420"/>
      <c r="M50" s="401">
        <f>VLOOKUP(A50,MATERIALES!A6:D398,4,FALSE)</f>
        <v>963181.8051236514</v>
      </c>
      <c r="N50" s="271">
        <f>K50*M50</f>
        <v>121360.90744558007</v>
      </c>
    </row>
    <row r="51" spans="1:14">
      <c r="A51" s="161" t="s">
        <v>869</v>
      </c>
      <c r="B51" s="43" t="str">
        <f>VLOOKUP(A51,MATERIALES!A6:D373,3,FALSE)</f>
        <v>Formaleta para baranda de concreto</v>
      </c>
      <c r="C51" s="424"/>
      <c r="D51" s="424"/>
      <c r="E51" s="424"/>
      <c r="F51" s="424"/>
      <c r="G51" s="424"/>
      <c r="H51" s="424"/>
      <c r="I51" s="424"/>
      <c r="J51" s="311" t="str">
        <f>VLOOKUP(A51,MATERIALES!A6:D643,2,FALSE)</f>
        <v>m</v>
      </c>
      <c r="K51" s="396">
        <v>1</v>
      </c>
      <c r="L51" s="420"/>
      <c r="M51" s="401">
        <f>VLOOKUP(A51,MATERIALES!A6:D399,4,FALSE)</f>
        <v>53501.427323208285</v>
      </c>
      <c r="N51" s="271">
        <f>K51*M51</f>
        <v>53501.427323208285</v>
      </c>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290305.96967739181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1239</v>
      </c>
      <c r="B61" s="46" t="str">
        <f>VLOOKUP(A61,TRANSPORTE!A3:D117,3,FALSE)</f>
        <v>Transporte de concreto</v>
      </c>
      <c r="C61" s="316"/>
      <c r="D61" s="316"/>
      <c r="E61" s="316"/>
      <c r="F61" s="316"/>
      <c r="G61" s="316"/>
      <c r="H61" s="310" t="s">
        <v>339</v>
      </c>
      <c r="I61" s="412">
        <v>0.126</v>
      </c>
      <c r="J61" s="285">
        <v>1</v>
      </c>
      <c r="K61" s="412">
        <f>I61*J61</f>
        <v>0.126</v>
      </c>
      <c r="L61" s="827">
        <f>VLOOKUP(A61,TRANSPORTE!A3:D117,4,FALSE)</f>
        <v>1802.8023797317558</v>
      </c>
      <c r="M61" s="828"/>
      <c r="N61" s="286">
        <f>K61*L61</f>
        <v>227.15309984620123</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227.15309984620123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9</v>
      </c>
      <c r="B72" s="49" t="str">
        <f>VLOOKUP(A72,'MANO DE OBRA'!A8:D68,3,FALSE)</f>
        <v>Obrero (3)</v>
      </c>
      <c r="C72" s="47"/>
      <c r="D72" s="47"/>
      <c r="E72" s="47"/>
      <c r="F72" s="47"/>
      <c r="G72" s="47"/>
      <c r="H72" s="47"/>
      <c r="I72" s="291">
        <f>K72/J72*100</f>
        <v>87780</v>
      </c>
      <c r="J72" s="292">
        <v>185</v>
      </c>
      <c r="K72" s="293">
        <f>VLOOKUP(A72,'MANO DE OBRA'!A8:D99,4,FALSE)</f>
        <v>162393</v>
      </c>
      <c r="L72" s="50"/>
      <c r="M72" s="430">
        <v>3.4</v>
      </c>
      <c r="N72" s="394">
        <f>K72/M72</f>
        <v>47762.647058823532</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3.4</v>
      </c>
      <c r="N73" s="394">
        <f>K73/M73</f>
        <v>31378.306945414115</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59">
        <f>SUM(N72:N77)</f>
        <v>79140.954004237647</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382716.9303845187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76543.386076903742</v>
      </c>
      <c r="M85" s="858"/>
      <c r="N85" s="51"/>
    </row>
    <row r="86" spans="1:14">
      <c r="B86" s="89" t="s">
        <v>973</v>
      </c>
      <c r="C86" s="90"/>
      <c r="D86" s="90"/>
      <c r="E86" s="90"/>
      <c r="F86" s="90"/>
      <c r="G86" s="90"/>
      <c r="H86" s="90"/>
      <c r="I86" s="87"/>
      <c r="J86" s="88"/>
      <c r="K86" s="303">
        <v>0.05</v>
      </c>
      <c r="L86" s="857">
        <f>N80*K86</f>
        <v>19135.846519225935</v>
      </c>
      <c r="M86" s="858"/>
      <c r="N86" s="51"/>
    </row>
    <row r="87" spans="1:14" ht="15.75" thickBot="1">
      <c r="B87" s="91" t="s">
        <v>974</v>
      </c>
      <c r="C87" s="92"/>
      <c r="D87" s="92"/>
      <c r="E87" s="92"/>
      <c r="F87" s="92"/>
      <c r="G87" s="92"/>
      <c r="H87" s="92"/>
      <c r="I87" s="93"/>
      <c r="J87" s="94"/>
      <c r="K87" s="304">
        <v>0.05</v>
      </c>
      <c r="L87" s="859">
        <f>N80*K87</f>
        <v>19135.846519225935</v>
      </c>
      <c r="M87" s="860"/>
      <c r="N87" s="51"/>
    </row>
    <row r="88" spans="1:14" ht="15.75" thickBot="1">
      <c r="B88" s="823" t="s">
        <v>953</v>
      </c>
      <c r="C88" s="824"/>
      <c r="D88" s="824"/>
      <c r="E88" s="824"/>
      <c r="F88" s="824"/>
      <c r="G88" s="824"/>
      <c r="H88" s="824"/>
      <c r="I88" s="824"/>
      <c r="J88" s="824"/>
      <c r="K88" s="824"/>
      <c r="L88" s="824"/>
      <c r="M88" s="825"/>
      <c r="N88" s="52">
        <f>L85+L86+L87</f>
        <v>114815.07911535561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497532.00949987432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2"/>
      <c r="C1" s="924"/>
      <c r="D1" s="925"/>
      <c r="E1" s="925"/>
      <c r="F1" s="925"/>
      <c r="G1" s="925"/>
      <c r="H1" s="925"/>
      <c r="I1" s="925"/>
      <c r="J1" s="926"/>
      <c r="K1" s="927" t="s">
        <v>933</v>
      </c>
      <c r="L1" s="929" t="s">
        <v>2198</v>
      </c>
      <c r="M1" s="930"/>
      <c r="N1" s="931"/>
    </row>
    <row r="2" spans="2:14" ht="22.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1662</v>
      </c>
      <c r="C31" s="81" t="s">
        <v>2121</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6"/>
      <c r="J36" s="267"/>
      <c r="K36" s="268">
        <f>VLOOKUP(A36,EQUIPOS!A6:D163,4,FALSE)</f>
        <v>2057.0761968710053</v>
      </c>
      <c r="L36" s="269"/>
      <c r="M36" s="335">
        <v>37.5</v>
      </c>
      <c r="N36" s="271">
        <f>K36/M36</f>
        <v>54.855365249893474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16.081724361440799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70.937089611334272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745</v>
      </c>
      <c r="B48" s="43" t="str">
        <f>VLOOKUP(A48,MATERIALES!A5:D373,3,FALSE)</f>
        <v>Acero PDR-60</v>
      </c>
      <c r="C48" s="280"/>
      <c r="D48" s="280"/>
      <c r="E48" s="280"/>
      <c r="F48" s="280"/>
      <c r="G48" s="280"/>
      <c r="H48" s="280"/>
      <c r="I48" s="267"/>
      <c r="J48" s="223" t="str">
        <f>VLOOKUP(A48,MATERIALES!A4:D640,2,FALSE)</f>
        <v>kg</v>
      </c>
      <c r="K48" s="281">
        <v>1.05</v>
      </c>
      <c r="L48" s="266"/>
      <c r="M48" s="401">
        <f>VLOOKUP(A48,MATERIALES!A5:D396,4,FALSE)</f>
        <v>3210.2589245364511</v>
      </c>
      <c r="N48" s="271">
        <f>K48*M48</f>
        <v>3370.7718707632739</v>
      </c>
    </row>
    <row r="49" spans="1:14">
      <c r="A49" s="161" t="s">
        <v>898</v>
      </c>
      <c r="B49" s="43" t="str">
        <f>VLOOKUP(A49,MATERIALES!A6:D373,3,FALSE)</f>
        <v>Alambre Negro Para Amarre</v>
      </c>
      <c r="C49" s="424"/>
      <c r="D49" s="424"/>
      <c r="E49" s="424"/>
      <c r="F49" s="424"/>
      <c r="G49" s="424"/>
      <c r="H49" s="424"/>
      <c r="I49" s="424"/>
      <c r="J49" s="310" t="str">
        <f>VLOOKUP(A49,MATERIALES!A5:D641,2,FALSE)</f>
        <v>kg</v>
      </c>
      <c r="K49" s="396">
        <v>0.03</v>
      </c>
      <c r="L49" s="420"/>
      <c r="M49" s="401">
        <f>VLOOKUP(A49,MATERIALES!A6:D397,4,FALSE)</f>
        <v>6163.0788522801149</v>
      </c>
      <c r="N49" s="271">
        <f>K49*M49</f>
        <v>184.89236556840345</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3555.6642363316773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27">
        <f>VLOOKUP(A61,TRANSPORTE!A3:D117,4,FALSE)</f>
        <v>0.30725115146230431</v>
      </c>
      <c r="M61" s="828"/>
      <c r="N61" s="286">
        <f>K61*L61</f>
        <v>0.32261370903541953</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0.32261370903541953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4431.0101577240866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886.20203154481737</v>
      </c>
      <c r="M85" s="858"/>
      <c r="N85" s="51"/>
    </row>
    <row r="86" spans="1:14">
      <c r="B86" s="89" t="s">
        <v>973</v>
      </c>
      <c r="C86" s="90"/>
      <c r="D86" s="90"/>
      <c r="E86" s="90"/>
      <c r="F86" s="90"/>
      <c r="G86" s="90"/>
      <c r="H86" s="90"/>
      <c r="I86" s="87"/>
      <c r="J86" s="88"/>
      <c r="K86" s="303">
        <v>0.05</v>
      </c>
      <c r="L86" s="857">
        <f>N80*K86</f>
        <v>221.55050788620434</v>
      </c>
      <c r="M86" s="858"/>
      <c r="N86" s="51"/>
    </row>
    <row r="87" spans="1:14" ht="15.75" thickBot="1">
      <c r="B87" s="91" t="s">
        <v>974</v>
      </c>
      <c r="C87" s="92"/>
      <c r="D87" s="92"/>
      <c r="E87" s="92"/>
      <c r="F87" s="92"/>
      <c r="G87" s="92"/>
      <c r="H87" s="92"/>
      <c r="I87" s="93"/>
      <c r="J87" s="94"/>
      <c r="K87" s="304">
        <v>0.05</v>
      </c>
      <c r="L87" s="859">
        <f>N80*K87</f>
        <v>221.55050788620434</v>
      </c>
      <c r="M87" s="860"/>
      <c r="N87" s="51"/>
    </row>
    <row r="88" spans="1:14" ht="15.75" thickBot="1">
      <c r="B88" s="823" t="s">
        <v>953</v>
      </c>
      <c r="C88" s="824"/>
      <c r="D88" s="824"/>
      <c r="E88" s="824"/>
      <c r="F88" s="824"/>
      <c r="G88" s="824"/>
      <c r="H88" s="824"/>
      <c r="I88" s="824"/>
      <c r="J88" s="824"/>
      <c r="K88" s="824"/>
      <c r="L88" s="824"/>
      <c r="M88" s="825"/>
      <c r="N88" s="52">
        <f>L85+L86+L87</f>
        <v>1329.3030473172259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5760.3132050413124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1663</v>
      </c>
      <c r="C31" s="81" t="s">
        <v>2122</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156</v>
      </c>
      <c r="B36" s="836" t="str">
        <f>VLOOKUP(A36,EQUIPOS!A6:D154,3,FALSE)</f>
        <v>Cizalla manual de 90 cm.</v>
      </c>
      <c r="C36" s="837"/>
      <c r="D36" s="837"/>
      <c r="E36" s="837"/>
      <c r="F36" s="837"/>
      <c r="G36" s="837"/>
      <c r="H36" s="838"/>
      <c r="I36" s="266"/>
      <c r="J36" s="267"/>
      <c r="K36" s="268">
        <f>VLOOKUP(A36,EQUIPOS!A6:D163,4,FALSE)</f>
        <v>2057.0761968710053</v>
      </c>
      <c r="L36" s="269"/>
      <c r="M36" s="335">
        <v>37.5</v>
      </c>
      <c r="N36" s="271">
        <f>K36/M36</f>
        <v>54.855365249893474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16.081724361440799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70.937089611334272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743</v>
      </c>
      <c r="B48" s="43" t="str">
        <f>VLOOKUP(A48,MATERIALES!A5:D373,3,FALSE)</f>
        <v>Acero A-40</v>
      </c>
      <c r="C48" s="280"/>
      <c r="D48" s="280"/>
      <c r="E48" s="280"/>
      <c r="F48" s="280"/>
      <c r="G48" s="280"/>
      <c r="H48" s="280"/>
      <c r="I48" s="280"/>
      <c r="J48" s="310" t="str">
        <f>VLOOKUP(A48,MATERIALES!A4:D640,2,FALSE)</f>
        <v>kg</v>
      </c>
      <c r="K48" s="281">
        <v>1.05</v>
      </c>
      <c r="L48" s="266"/>
      <c r="M48" s="401">
        <f>VLOOKUP(A48,MATERIALES!A5:D396,4,FALSE)</f>
        <v>3235.3804318597649</v>
      </c>
      <c r="N48" s="271">
        <f>K48*M48</f>
        <v>3397.1494534527533</v>
      </c>
    </row>
    <row r="49" spans="1:14">
      <c r="A49" s="161" t="s">
        <v>898</v>
      </c>
      <c r="B49" s="43" t="str">
        <f>VLOOKUP(A49,MATERIALES!A6:D373,3,FALSE)</f>
        <v>Alambre Negro Para Amarre</v>
      </c>
      <c r="C49" s="424"/>
      <c r="D49" s="424"/>
      <c r="E49" s="424"/>
      <c r="F49" s="424"/>
      <c r="G49" s="424"/>
      <c r="H49" s="424"/>
      <c r="I49" s="424"/>
      <c r="J49" s="311" t="str">
        <f>VLOOKUP(A49,MATERIALES!A5:D641,2,FALSE)</f>
        <v>kg</v>
      </c>
      <c r="K49" s="396">
        <v>0.03</v>
      </c>
      <c r="L49" s="420"/>
      <c r="M49" s="401">
        <f>VLOOKUP(A49,MATERIALES!A6:D397,4,FALSE)</f>
        <v>6163.0788522801149</v>
      </c>
      <c r="N49" s="271">
        <f>K49*M49</f>
        <v>184.89236556840345</v>
      </c>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3582.0418190211567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1222</v>
      </c>
      <c r="B61" s="46" t="str">
        <f>VLOOKUP(A61,TRANSPORTE!A3:D117,3,FALSE)</f>
        <v>Transporte de acero</v>
      </c>
      <c r="C61" s="316"/>
      <c r="D61" s="316"/>
      <c r="E61" s="316"/>
      <c r="F61" s="316"/>
      <c r="G61" s="316"/>
      <c r="H61" s="310" t="s">
        <v>2044</v>
      </c>
      <c r="I61" s="278">
        <v>1.05</v>
      </c>
      <c r="J61" s="285">
        <v>1</v>
      </c>
      <c r="K61" s="278">
        <f>I61*J61</f>
        <v>1.05</v>
      </c>
      <c r="L61" s="827">
        <f>VLOOKUP(A61,TRANSPORTE!A3:D117,4,FALSE)</f>
        <v>0.30725115146230431</v>
      </c>
      <c r="M61" s="828"/>
      <c r="N61" s="286">
        <f>K61*L61</f>
        <v>0.32261370903541953</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0.32261370903541953</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200</v>
      </c>
      <c r="N72" s="394">
        <f>K72/M72</f>
        <v>270.65499999999997</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200</v>
      </c>
      <c r="N73" s="394">
        <f>K73/M73</f>
        <v>533.43121807203988</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804.08621807203986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4457.3877404135665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891.47754808271338</v>
      </c>
      <c r="M85" s="858"/>
      <c r="N85" s="51"/>
    </row>
    <row r="86" spans="1:14">
      <c r="B86" s="89" t="s">
        <v>973</v>
      </c>
      <c r="C86" s="90"/>
      <c r="D86" s="90"/>
      <c r="E86" s="90"/>
      <c r="F86" s="90"/>
      <c r="G86" s="90"/>
      <c r="H86" s="90"/>
      <c r="I86" s="87"/>
      <c r="J86" s="88"/>
      <c r="K86" s="303">
        <v>0.05</v>
      </c>
      <c r="L86" s="857">
        <f>N80*K86</f>
        <v>222.86938702067835</v>
      </c>
      <c r="M86" s="858"/>
      <c r="N86" s="51"/>
    </row>
    <row r="87" spans="1:14" ht="15.75" thickBot="1">
      <c r="B87" s="91" t="s">
        <v>974</v>
      </c>
      <c r="C87" s="92"/>
      <c r="D87" s="92"/>
      <c r="E87" s="92"/>
      <c r="F87" s="92"/>
      <c r="G87" s="92"/>
      <c r="H87" s="92"/>
      <c r="I87" s="93"/>
      <c r="J87" s="94"/>
      <c r="K87" s="304">
        <v>0.05</v>
      </c>
      <c r="L87" s="859">
        <f>N80*K87</f>
        <v>222.86938702067835</v>
      </c>
      <c r="M87" s="860"/>
      <c r="N87" s="51"/>
    </row>
    <row r="88" spans="1:14" ht="15.75" thickBot="1">
      <c r="B88" s="823" t="s">
        <v>953</v>
      </c>
      <c r="C88" s="824"/>
      <c r="D88" s="824"/>
      <c r="E88" s="824"/>
      <c r="F88" s="824"/>
      <c r="G88" s="824"/>
      <c r="H88" s="824"/>
      <c r="I88" s="824"/>
      <c r="J88" s="824"/>
      <c r="K88" s="824"/>
      <c r="L88" s="824"/>
      <c r="M88" s="825"/>
      <c r="N88" s="52">
        <f>L85+L86+L87</f>
        <v>1337.2163221240703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5794.6040625376372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1120</v>
      </c>
      <c r="C31" s="81" t="s">
        <v>2123</v>
      </c>
      <c r="D31" s="82"/>
      <c r="E31" s="82"/>
      <c r="F31" s="82"/>
      <c r="G31" s="82"/>
      <c r="H31" s="82"/>
      <c r="I31" s="82"/>
      <c r="J31" s="82"/>
      <c r="K31" s="452"/>
      <c r="L31" s="305" t="s">
        <v>1664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6"/>
      <c r="J36" s="267"/>
      <c r="K36" s="268">
        <f>VLOOKUP(A36,EQUIPOS!A6:D163,4,FALSE)</f>
        <v>27948.732194590568</v>
      </c>
      <c r="L36" s="269"/>
      <c r="M36" s="335">
        <v>670</v>
      </c>
      <c r="N36" s="271">
        <f>K36/M36</f>
        <v>41.714525663568011</v>
      </c>
    </row>
    <row r="37" spans="1:14">
      <c r="A37" s="113" t="s">
        <v>125</v>
      </c>
      <c r="B37" s="836" t="str">
        <f>VLOOKUP(A37,EQUIPOS!A7:D154,3,FALSE)</f>
        <v>Bomba para gato de tensionamiento</v>
      </c>
      <c r="C37" s="837"/>
      <c r="D37" s="837"/>
      <c r="E37" s="837"/>
      <c r="F37" s="837"/>
      <c r="G37" s="837"/>
      <c r="H37" s="838"/>
      <c r="I37" s="420"/>
      <c r="J37" s="421"/>
      <c r="K37" s="268">
        <f>VLOOKUP(A37,EQUIPOS!A7:D164,4,FALSE)</f>
        <v>53767.043971363193</v>
      </c>
      <c r="L37" s="334"/>
      <c r="M37" s="335">
        <v>670</v>
      </c>
      <c r="N37" s="271">
        <f>K37/M37</f>
        <v>80.249319360243575</v>
      </c>
    </row>
    <row r="38" spans="1:14">
      <c r="A38" s="113" t="s">
        <v>240</v>
      </c>
      <c r="B38" s="836" t="str">
        <f>VLOOKUP(A38,EQUIPOS!A8:D154,3,FALSE)</f>
        <v>Gato para tensionamiento, fuerza Max 200 ton, área de tensión 314 cm2.</v>
      </c>
      <c r="C38" s="837"/>
      <c r="D38" s="837"/>
      <c r="E38" s="837"/>
      <c r="F38" s="837"/>
      <c r="G38" s="837"/>
      <c r="H38" s="838"/>
      <c r="I38" s="327"/>
      <c r="J38" s="329"/>
      <c r="K38" s="268">
        <f>VLOOKUP(A38,EQUIPOS!A8:D165,4,FALSE)</f>
        <v>166773.29839880212</v>
      </c>
      <c r="L38" s="422"/>
      <c r="M38" s="423">
        <v>670</v>
      </c>
      <c r="N38" s="271">
        <f>K38/M38</f>
        <v>248.91537074448078</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6.4163654810271034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377.29558124931953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29079.599321555565</v>
      </c>
      <c r="N48" s="271">
        <f t="shared" ref="N48:N53" si="0">K48*M48</f>
        <v>116.31839728622226</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18505.199568262633</v>
      </c>
      <c r="N49" s="271">
        <f t="shared" si="0"/>
        <v>74.020798273050531</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1195.9142578128913</v>
      </c>
      <c r="N50" s="271">
        <f t="shared" si="0"/>
        <v>23.918285156257827</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8.5000000000000006E-2</v>
      </c>
      <c r="L51" s="420"/>
      <c r="M51" s="401">
        <f>VLOOKUP(A51,MATERIALES!A6:D399,4,FALSE)</f>
        <v>6021.1415377604753</v>
      </c>
      <c r="N51" s="271">
        <f t="shared" si="0"/>
        <v>511.79703070964047</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83084.569490158756</v>
      </c>
      <c r="N52" s="271">
        <f t="shared" si="0"/>
        <v>83.084569490158756</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6163.0788522801149</v>
      </c>
      <c r="N53" s="271">
        <f t="shared" si="0"/>
        <v>123.26157704560229</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932.40065796093211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59">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1630.5145132616067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326.10290265232135</v>
      </c>
      <c r="M85" s="858"/>
      <c r="N85" s="51"/>
    </row>
    <row r="86" spans="1:14">
      <c r="B86" s="89" t="s">
        <v>973</v>
      </c>
      <c r="C86" s="90"/>
      <c r="D86" s="90"/>
      <c r="E86" s="90"/>
      <c r="F86" s="90"/>
      <c r="G86" s="90"/>
      <c r="H86" s="90"/>
      <c r="I86" s="87"/>
      <c r="J86" s="88"/>
      <c r="K86" s="303">
        <v>0.05</v>
      </c>
      <c r="L86" s="857">
        <f>N80*K86</f>
        <v>81.525725663080337</v>
      </c>
      <c r="M86" s="858"/>
      <c r="N86" s="51"/>
    </row>
    <row r="87" spans="1:14" ht="15.75" thickBot="1">
      <c r="B87" s="91" t="s">
        <v>974</v>
      </c>
      <c r="C87" s="92"/>
      <c r="D87" s="92"/>
      <c r="E87" s="92"/>
      <c r="F87" s="92"/>
      <c r="G87" s="92"/>
      <c r="H87" s="92"/>
      <c r="I87" s="93"/>
      <c r="J87" s="94"/>
      <c r="K87" s="304">
        <v>0.05</v>
      </c>
      <c r="L87" s="859">
        <f>N80*K87</f>
        <v>81.525725663080337</v>
      </c>
      <c r="M87" s="860"/>
      <c r="N87" s="51"/>
    </row>
    <row r="88" spans="1:14" ht="15.75" thickBot="1">
      <c r="B88" s="823" t="s">
        <v>953</v>
      </c>
      <c r="C88" s="824"/>
      <c r="D88" s="824"/>
      <c r="E88" s="824"/>
      <c r="F88" s="824"/>
      <c r="G88" s="824"/>
      <c r="H88" s="824"/>
      <c r="I88" s="824"/>
      <c r="J88" s="824"/>
      <c r="K88" s="824"/>
      <c r="L88" s="824"/>
      <c r="M88" s="825"/>
      <c r="N88" s="52">
        <f>L85+L86+L87</f>
        <v>489.15435397848199</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2119.6688672400887</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1121</v>
      </c>
      <c r="C31" s="81" t="s">
        <v>2123</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123</v>
      </c>
      <c r="B36" s="836" t="str">
        <f>VLOOKUP(A36,EQUIPOS!A6:D154,3,FALSE)</f>
        <v>Bomba de inyección de lechada</v>
      </c>
      <c r="C36" s="837"/>
      <c r="D36" s="837"/>
      <c r="E36" s="837"/>
      <c r="F36" s="837"/>
      <c r="G36" s="837"/>
      <c r="H36" s="838"/>
      <c r="I36" s="266"/>
      <c r="J36" s="267"/>
      <c r="K36" s="268">
        <f>VLOOKUP(A36,EQUIPOS!A6:D163,4,FALSE)</f>
        <v>27948.732194590568</v>
      </c>
      <c r="L36" s="269"/>
      <c r="M36" s="335">
        <v>670</v>
      </c>
      <c r="N36" s="271">
        <f>K36/M36</f>
        <v>41.714525663568011</v>
      </c>
    </row>
    <row r="37" spans="1:14">
      <c r="A37" s="113" t="s">
        <v>125</v>
      </c>
      <c r="B37" s="836" t="str">
        <f>VLOOKUP(A37,EQUIPOS!A7:D154,3,FALSE)</f>
        <v>Bomba para gato de tensionamiento</v>
      </c>
      <c r="C37" s="837"/>
      <c r="D37" s="837"/>
      <c r="E37" s="837"/>
      <c r="F37" s="837"/>
      <c r="G37" s="837"/>
      <c r="H37" s="838"/>
      <c r="I37" s="420"/>
      <c r="J37" s="421"/>
      <c r="K37" s="268">
        <f>VLOOKUP(A37,EQUIPOS!A7:D164,4,FALSE)</f>
        <v>53767.043971363193</v>
      </c>
      <c r="L37" s="334"/>
      <c r="M37" s="335">
        <v>670</v>
      </c>
      <c r="N37" s="271">
        <f>K37/M37</f>
        <v>80.249319360243575</v>
      </c>
    </row>
    <row r="38" spans="1:14">
      <c r="A38" s="113" t="s">
        <v>240</v>
      </c>
      <c r="B38" s="836" t="str">
        <f>VLOOKUP(A38,EQUIPOS!A8:D154,3,FALSE)</f>
        <v>Gato para tensionamiento, fuerza Max 200 ton, área de tensión 314 cm2.</v>
      </c>
      <c r="C38" s="837"/>
      <c r="D38" s="837"/>
      <c r="E38" s="837"/>
      <c r="F38" s="837"/>
      <c r="G38" s="837"/>
      <c r="H38" s="838"/>
      <c r="I38" s="327"/>
      <c r="J38" s="329"/>
      <c r="K38" s="268">
        <f>VLOOKUP(A38,EQUIPOS!A8:D165,4,FALSE)</f>
        <v>166773.29839880212</v>
      </c>
      <c r="L38" s="422"/>
      <c r="M38" s="423">
        <v>670</v>
      </c>
      <c r="N38" s="271">
        <f>K38/M38</f>
        <v>248.91537074448078</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N78*M41</f>
        <v>6.4163654810271034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377.29558124931953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432</v>
      </c>
      <c r="B48" s="43" t="str">
        <f>VLOOKUP(A48,MATERIALES!A5:D373,3,FALSE)</f>
        <v>Anclajes o Cuñas para el tensionamiento</v>
      </c>
      <c r="C48" s="280"/>
      <c r="D48" s="280"/>
      <c r="E48" s="280"/>
      <c r="F48" s="280"/>
      <c r="G48" s="280"/>
      <c r="H48" s="280"/>
      <c r="I48" s="280"/>
      <c r="J48" s="310" t="str">
        <f>VLOOKUP(A48,MATERIALES!A4:D640,2,FALSE)</f>
        <v>u</v>
      </c>
      <c r="K48" s="281">
        <v>4.0000000000000001E-3</v>
      </c>
      <c r="L48" s="266"/>
      <c r="M48" s="401">
        <f>VLOOKUP(A48,MATERIALES!A5:D396,4,FALSE)</f>
        <v>29079.599321555565</v>
      </c>
      <c r="N48" s="271">
        <f t="shared" ref="N48:N53" si="0">K48*M48</f>
        <v>116.31839728622226</v>
      </c>
    </row>
    <row r="49" spans="1:14">
      <c r="A49" s="161" t="s">
        <v>445</v>
      </c>
      <c r="B49" s="43" t="str">
        <f>VLOOKUP(A49,MATERIALES!A6:D373,3,FALSE)</f>
        <v>Ductos para tensionimiento</v>
      </c>
      <c r="C49" s="424"/>
      <c r="D49" s="424"/>
      <c r="E49" s="424"/>
      <c r="F49" s="424"/>
      <c r="G49" s="424"/>
      <c r="H49" s="424"/>
      <c r="I49" s="424"/>
      <c r="J49" s="311" t="str">
        <f>VLOOKUP(A49,MATERIALES!A5:D641,2,FALSE)</f>
        <v>m</v>
      </c>
      <c r="K49" s="396">
        <v>4.0000000000000001E-3</v>
      </c>
      <c r="L49" s="420"/>
      <c r="M49" s="401">
        <f>VLOOKUP(A49,MATERIALES!A6:D397,4,FALSE)</f>
        <v>18505.199568262633</v>
      </c>
      <c r="N49" s="271">
        <f t="shared" si="0"/>
        <v>74.020798273050531</v>
      </c>
    </row>
    <row r="50" spans="1:14">
      <c r="A50" s="161" t="s">
        <v>483</v>
      </c>
      <c r="B50" s="43" t="str">
        <f>VLOOKUP(A50,MATERIALES!A6:D373,3,FALSE)</f>
        <v>Lechada para ductos (tensionamiento)</v>
      </c>
      <c r="C50" s="424"/>
      <c r="D50" s="424"/>
      <c r="E50" s="424"/>
      <c r="F50" s="424"/>
      <c r="G50" s="424"/>
      <c r="H50" s="424"/>
      <c r="I50" s="424"/>
      <c r="J50" s="311" t="str">
        <f>VLOOKUP(A50,MATERIALES!A6:D642,2,FALSE)</f>
        <v>lt</v>
      </c>
      <c r="K50" s="396">
        <v>0.02</v>
      </c>
      <c r="L50" s="420"/>
      <c r="M50" s="401">
        <f>VLOOKUP(A50,MATERIALES!A6:D398,4,FALSE)</f>
        <v>1195.9142578128913</v>
      </c>
      <c r="N50" s="271">
        <f t="shared" si="0"/>
        <v>23.918285156257827</v>
      </c>
    </row>
    <row r="51" spans="1:14">
      <c r="A51" s="161" t="s">
        <v>691</v>
      </c>
      <c r="B51" s="43" t="str">
        <f>VLOOKUP(A51,MATERIALES!A6:D373,3,FALSE)</f>
        <v>Torón de tensionmiento 1/2´´ o 5/8´´</v>
      </c>
      <c r="C51" s="424"/>
      <c r="D51" s="424"/>
      <c r="E51" s="424"/>
      <c r="F51" s="424"/>
      <c r="G51" s="424"/>
      <c r="H51" s="424"/>
      <c r="I51" s="424"/>
      <c r="J51" s="311" t="str">
        <f>VLOOKUP(A51,MATERIALES!A6:D643,2,FALSE)</f>
        <v>kg</v>
      </c>
      <c r="K51" s="396">
        <v>5.53</v>
      </c>
      <c r="L51" s="420"/>
      <c r="M51" s="401">
        <f>VLOOKUP(A51,MATERIALES!A6:D399,4,FALSE)</f>
        <v>6021.1415377604753</v>
      </c>
      <c r="N51" s="271">
        <f t="shared" si="0"/>
        <v>33296.912703815433</v>
      </c>
    </row>
    <row r="52" spans="1:14">
      <c r="A52" s="161" t="s">
        <v>702</v>
      </c>
      <c r="B52" s="43" t="str">
        <f>VLOOKUP(A52,MATERIALES!A7:D373,3,FALSE)</f>
        <v>Trompetas de 12 torones (tensionamiento)</v>
      </c>
      <c r="C52" s="424"/>
      <c r="D52" s="424"/>
      <c r="E52" s="424"/>
      <c r="F52" s="424"/>
      <c r="G52" s="424"/>
      <c r="H52" s="424"/>
      <c r="I52" s="424"/>
      <c r="J52" s="311" t="str">
        <f>VLOOKUP(A52,MATERIALES!A6:D644,2,FALSE)</f>
        <v>kg</v>
      </c>
      <c r="K52" s="396">
        <v>1E-3</v>
      </c>
      <c r="L52" s="420"/>
      <c r="M52" s="401">
        <f>VLOOKUP(A52,MATERIALES!A7:D400,4,FALSE)</f>
        <v>83084.569490158756</v>
      </c>
      <c r="N52" s="271">
        <f t="shared" si="0"/>
        <v>83.084569490158756</v>
      </c>
    </row>
    <row r="53" spans="1:14">
      <c r="A53" s="161" t="s">
        <v>898</v>
      </c>
      <c r="B53" s="43" t="str">
        <f>VLOOKUP(A53,MATERIALES!A8:D373,3,FALSE)</f>
        <v>Alambre Negro Para Amarre</v>
      </c>
      <c r="C53" s="424"/>
      <c r="D53" s="424"/>
      <c r="E53" s="424"/>
      <c r="F53" s="424"/>
      <c r="G53" s="424"/>
      <c r="H53" s="424"/>
      <c r="I53" s="424"/>
      <c r="J53" s="311" t="str">
        <f>VLOOKUP(A53,MATERIALES!A7:D645,2,FALSE)</f>
        <v>kg</v>
      </c>
      <c r="K53" s="396">
        <v>0.02</v>
      </c>
      <c r="L53" s="420"/>
      <c r="M53" s="401">
        <f>VLOOKUP(A53,MATERIALES!A8:D401,4,FALSE)</f>
        <v>6163.0788522801149</v>
      </c>
      <c r="N53" s="271">
        <f t="shared" si="0"/>
        <v>123.26157704560229</v>
      </c>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33717.516331066727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3">
        <v>670</v>
      </c>
      <c r="N72" s="394">
        <f>K72/M72</f>
        <v>161.58507462686566</v>
      </c>
      <c r="O72" s="106"/>
    </row>
    <row r="73" spans="1:15">
      <c r="A73" s="162" t="s">
        <v>30</v>
      </c>
      <c r="B73" s="49" t="str">
        <f>VLOOKUP(A73,'MANO DE OBRA'!A8:D69,3,FALSE)</f>
        <v>Oficial</v>
      </c>
      <c r="C73" s="47"/>
      <c r="D73" s="47"/>
      <c r="E73" s="47"/>
      <c r="F73" s="47"/>
      <c r="G73" s="47"/>
      <c r="H73" s="47"/>
      <c r="I73" s="291">
        <f>K73/J73*100</f>
        <v>57668.23979157189</v>
      </c>
      <c r="J73" s="292">
        <v>185</v>
      </c>
      <c r="K73" s="293">
        <f>VLOOKUP(A73,'MANO DE OBRA'!A8:D100,4,FALSE)</f>
        <v>106686.24361440798</v>
      </c>
      <c r="L73" s="50"/>
      <c r="M73" s="433">
        <v>670</v>
      </c>
      <c r="N73" s="394">
        <f>K73/M73</f>
        <v>159.23319942448953</v>
      </c>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320.81827405135516</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34415.630186367402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6883.1260372734805</v>
      </c>
      <c r="M85" s="858"/>
      <c r="N85" s="51"/>
    </row>
    <row r="86" spans="1:14">
      <c r="B86" s="89" t="s">
        <v>973</v>
      </c>
      <c r="C86" s="90"/>
      <c r="D86" s="90"/>
      <c r="E86" s="90"/>
      <c r="F86" s="90"/>
      <c r="G86" s="90"/>
      <c r="H86" s="90"/>
      <c r="I86" s="87"/>
      <c r="J86" s="88"/>
      <c r="K86" s="303">
        <v>0.05</v>
      </c>
      <c r="L86" s="857">
        <f>N80*K86</f>
        <v>1720.7815093183701</v>
      </c>
      <c r="M86" s="858"/>
      <c r="N86" s="51"/>
    </row>
    <row r="87" spans="1:14" ht="15.75" thickBot="1">
      <c r="B87" s="91" t="s">
        <v>974</v>
      </c>
      <c r="C87" s="92"/>
      <c r="D87" s="92"/>
      <c r="E87" s="92"/>
      <c r="F87" s="92"/>
      <c r="G87" s="92"/>
      <c r="H87" s="92"/>
      <c r="I87" s="93"/>
      <c r="J87" s="94"/>
      <c r="K87" s="304">
        <v>0.05</v>
      </c>
      <c r="L87" s="859">
        <f>N80*K87</f>
        <v>1720.7815093183701</v>
      </c>
      <c r="M87" s="860"/>
      <c r="N87" s="51"/>
    </row>
    <row r="88" spans="1:14" ht="15.75" thickBot="1">
      <c r="B88" s="823" t="s">
        <v>953</v>
      </c>
      <c r="C88" s="824"/>
      <c r="D88" s="824"/>
      <c r="E88" s="824"/>
      <c r="F88" s="824"/>
      <c r="G88" s="824"/>
      <c r="H88" s="824"/>
      <c r="I88" s="824"/>
      <c r="J88" s="824"/>
      <c r="K88" s="824"/>
      <c r="L88" s="824"/>
      <c r="M88" s="825"/>
      <c r="N88" s="52">
        <f>L85+L86+L87</f>
        <v>10324.689055910221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44740.319242277619</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2"/>
      <c r="C1" s="924"/>
      <c r="D1" s="925"/>
      <c r="E1" s="925"/>
      <c r="F1" s="925"/>
      <c r="G1" s="925"/>
      <c r="H1" s="925"/>
      <c r="I1" s="925"/>
      <c r="J1" s="926"/>
      <c r="K1" s="983" t="s">
        <v>933</v>
      </c>
      <c r="L1" s="929" t="s">
        <v>2198</v>
      </c>
      <c r="M1" s="930"/>
      <c r="N1" s="931"/>
    </row>
    <row r="2" spans="2:14">
      <c r="B2" s="913"/>
      <c r="C2" s="935" t="s">
        <v>934</v>
      </c>
      <c r="D2" s="936"/>
      <c r="E2" s="936"/>
      <c r="F2" s="936"/>
      <c r="G2" s="936"/>
      <c r="H2" s="936"/>
      <c r="I2" s="936"/>
      <c r="J2" s="937"/>
      <c r="K2" s="982"/>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82"/>
      <c r="L4" s="932"/>
      <c r="M4" s="933"/>
      <c r="N4" s="93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981" t="s">
        <v>945</v>
      </c>
      <c r="M30" s="835"/>
      <c r="N30" s="71" t="s">
        <v>946</v>
      </c>
    </row>
    <row r="31" spans="1:14" ht="15.75" customHeight="1" thickBot="1">
      <c r="A31" t="s">
        <v>1845</v>
      </c>
      <c r="B31" s="80" t="s">
        <v>1122</v>
      </c>
      <c r="C31" s="81" t="s">
        <v>2124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9" t="s">
        <v>948</v>
      </c>
      <c r="J35" s="806"/>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956"/>
      <c r="D41" s="956"/>
      <c r="E41" s="38"/>
      <c r="F41" s="39"/>
      <c r="G41" s="39"/>
      <c r="H41" s="40"/>
      <c r="I41" s="36"/>
      <c r="J41" s="37"/>
      <c r="K41" s="278"/>
      <c r="L41" s="275"/>
      <c r="M41" s="400">
        <v>0.01</v>
      </c>
      <c r="N41" s="343">
        <f>N78*M41</f>
        <v>16.915937500000002</v>
      </c>
    </row>
    <row r="42" spans="1:14" ht="15.75" thickBot="1">
      <c r="B42" s="957"/>
      <c r="C42" s="958"/>
      <c r="D42" s="958"/>
      <c r="E42" s="958"/>
      <c r="F42" s="958"/>
      <c r="G42" s="958"/>
      <c r="H42" s="959"/>
      <c r="I42" s="845"/>
      <c r="J42" s="846"/>
      <c r="K42" s="41"/>
      <c r="L42" s="847"/>
      <c r="M42" s="960"/>
      <c r="N42" s="105"/>
    </row>
    <row r="43" spans="1:14" ht="15.75" thickBot="1">
      <c r="B43" s="823" t="s">
        <v>953</v>
      </c>
      <c r="C43" s="824"/>
      <c r="D43" s="824"/>
      <c r="E43" s="824"/>
      <c r="F43" s="824"/>
      <c r="G43" s="824"/>
      <c r="H43" s="824"/>
      <c r="I43" s="824"/>
      <c r="J43" s="824"/>
      <c r="K43" s="824"/>
      <c r="L43" s="824"/>
      <c r="M43" s="825"/>
      <c r="N43" s="393">
        <f>SUM(N36:N42)</f>
        <v>16.915937500000002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917</v>
      </c>
      <c r="B48" s="43" t="str">
        <f>VLOOKUP(A48,MATERIALES!A5:D373,3,FALSE)</f>
        <v>Almohadillas de neopreno dureza 60 (35cm*45cm*5cm con 2 laminas de 3mm)</v>
      </c>
      <c r="C48" s="280"/>
      <c r="D48" s="280"/>
      <c r="E48" s="280"/>
      <c r="F48" s="280"/>
      <c r="G48" s="280"/>
      <c r="H48" s="280"/>
      <c r="I48" s="267"/>
      <c r="J48" s="223" t="str">
        <f>VLOOKUP(A48,MATERIALES!A4:D640,2,FALSE)</f>
        <v>u</v>
      </c>
      <c r="K48" s="281">
        <v>1</v>
      </c>
      <c r="L48" s="266"/>
      <c r="M48" s="401">
        <f>VLOOKUP(A48,MATERIALES!A5:D396,4,FALSE)</f>
        <v>503542.84539490164</v>
      </c>
      <c r="N48" s="271">
        <f>K48*M48</f>
        <v>503542.84539490164</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503542.84539490164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980"/>
      <c r="I71" s="73" t="s">
        <v>964</v>
      </c>
      <c r="J71" s="75" t="s">
        <v>1410</v>
      </c>
      <c r="K71" s="74" t="s">
        <v>966</v>
      </c>
      <c r="L71" s="851" t="s">
        <v>950</v>
      </c>
      <c r="M71" s="975"/>
      <c r="N71" s="98" t="s">
        <v>951</v>
      </c>
    </row>
    <row r="72" spans="1:15">
      <c r="A72" s="162" t="s">
        <v>6</v>
      </c>
      <c r="B72" s="49" t="str">
        <f>VLOOKUP(A72,'MANO DE OBRA'!A8:D68,3,FALSE)</f>
        <v xml:space="preserve">Obrero </v>
      </c>
      <c r="C72" s="47"/>
      <c r="D72" s="47"/>
      <c r="E72" s="47"/>
      <c r="F72" s="47"/>
      <c r="G72" s="47"/>
      <c r="H72" s="47"/>
      <c r="I72" s="291">
        <f>K72/J72*100</f>
        <v>29260.000000000004</v>
      </c>
      <c r="J72" s="292">
        <v>185</v>
      </c>
      <c r="K72" s="293">
        <f>VLOOKUP(A72,'MANO DE OBRA'!A8:D99,4,FALSE)</f>
        <v>54131</v>
      </c>
      <c r="L72" s="50"/>
      <c r="M72" s="433">
        <v>32</v>
      </c>
      <c r="N72" s="394">
        <f>K72/M72</f>
        <v>1691.59375</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46"/>
      <c r="I77" s="126"/>
      <c r="J77" s="126"/>
      <c r="K77" s="126"/>
      <c r="L77" s="979"/>
      <c r="M77" s="848"/>
      <c r="N77" s="127"/>
    </row>
    <row r="78" spans="1:15" ht="15.75" thickBot="1">
      <c r="B78" s="829" t="s">
        <v>953</v>
      </c>
      <c r="C78" s="830"/>
      <c r="D78" s="830"/>
      <c r="E78" s="830"/>
      <c r="F78" s="830"/>
      <c r="G78" s="830"/>
      <c r="H78" s="830"/>
      <c r="I78" s="830"/>
      <c r="J78" s="830"/>
      <c r="K78" s="830"/>
      <c r="L78" s="830"/>
      <c r="M78" s="831"/>
      <c r="N78" s="459">
        <f>SUM(N72:N77)</f>
        <v>1691.59375</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505251.35508240166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101050.27101648034</v>
      </c>
      <c r="M85" s="858"/>
      <c r="N85" s="51"/>
    </row>
    <row r="86" spans="1:14">
      <c r="B86" s="89" t="s">
        <v>973</v>
      </c>
      <c r="C86" s="90"/>
      <c r="D86" s="90"/>
      <c r="E86" s="90"/>
      <c r="F86" s="90"/>
      <c r="G86" s="90"/>
      <c r="H86" s="90"/>
      <c r="I86" s="87"/>
      <c r="J86" s="88"/>
      <c r="K86" s="303">
        <v>0.05</v>
      </c>
      <c r="L86" s="857">
        <f>N80*K86</f>
        <v>25262.567754120086</v>
      </c>
      <c r="M86" s="858"/>
      <c r="N86" s="51"/>
    </row>
    <row r="87" spans="1:14" ht="15.75" thickBot="1">
      <c r="B87" s="91" t="s">
        <v>974</v>
      </c>
      <c r="C87" s="92"/>
      <c r="D87" s="92"/>
      <c r="E87" s="92"/>
      <c r="F87" s="92"/>
      <c r="G87" s="92"/>
      <c r="H87" s="92"/>
      <c r="I87" s="93"/>
      <c r="J87" s="94"/>
      <c r="K87" s="304">
        <v>0.05</v>
      </c>
      <c r="L87" s="859">
        <f>N80*K87</f>
        <v>25262.567754120086</v>
      </c>
      <c r="M87" s="860"/>
      <c r="N87" s="51"/>
    </row>
    <row r="88" spans="1:14" ht="15.75" thickBot="1">
      <c r="B88" s="823" t="s">
        <v>953</v>
      </c>
      <c r="C88" s="824"/>
      <c r="D88" s="824"/>
      <c r="E88" s="824"/>
      <c r="F88" s="824"/>
      <c r="G88" s="824"/>
      <c r="H88" s="824"/>
      <c r="I88" s="824"/>
      <c r="J88" s="824"/>
      <c r="K88" s="824"/>
      <c r="L88" s="824"/>
      <c r="M88" s="825"/>
      <c r="N88" s="52">
        <f>L85+L86+L87</f>
        <v>151575.40652472051</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656826.76160712214</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ht="15" customHeight="1">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1123</v>
      </c>
      <c r="C31" s="81" t="s">
        <v>2125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N78*M41</f>
        <v>54.131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54.131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1" t="s">
        <v>413</v>
      </c>
      <c r="B48" s="43" t="str">
        <f>VLOOKUP(A48,MATERIALES!A5:D373,3,FALSE)</f>
        <v>Cinta Sika PVC 0,22</v>
      </c>
      <c r="C48" s="280"/>
      <c r="D48" s="280"/>
      <c r="E48" s="280"/>
      <c r="F48" s="280"/>
      <c r="G48" s="280"/>
      <c r="H48" s="280"/>
      <c r="I48" s="267"/>
      <c r="J48" s="223" t="str">
        <f>VLOOKUP(A48,MATERIALES!A4:D640,2,FALSE)</f>
        <v>m</v>
      </c>
      <c r="K48" s="281">
        <v>1.05</v>
      </c>
      <c r="L48" s="266"/>
      <c r="M48" s="401">
        <f>VLOOKUP(A48,MATERIALES!A5:D396,4,FALSE)</f>
        <v>21762.702407658719</v>
      </c>
      <c r="N48" s="271">
        <f>K48*M48</f>
        <v>22850.837528041655</v>
      </c>
    </row>
    <row r="49" spans="1:14">
      <c r="A49" s="161"/>
      <c r="B49" s="43"/>
      <c r="C49" s="424"/>
      <c r="D49" s="424"/>
      <c r="E49" s="424"/>
      <c r="F49" s="424"/>
      <c r="G49" s="424"/>
      <c r="H49" s="424"/>
      <c r="I49" s="424"/>
      <c r="J49" s="310"/>
      <c r="K49" s="396"/>
      <c r="L49" s="420"/>
      <c r="M49" s="401"/>
      <c r="N49" s="271"/>
    </row>
    <row r="50" spans="1:14">
      <c r="A50" s="161"/>
      <c r="B50" s="43"/>
      <c r="C50" s="424"/>
      <c r="D50" s="424"/>
      <c r="E50" s="424"/>
      <c r="F50" s="424"/>
      <c r="G50" s="424"/>
      <c r="H50" s="424"/>
      <c r="I50" s="424"/>
      <c r="J50" s="310"/>
      <c r="K50" s="396"/>
      <c r="L50" s="420"/>
      <c r="M50" s="401"/>
      <c r="N50" s="271"/>
    </row>
    <row r="51" spans="1:14">
      <c r="A51" s="161"/>
      <c r="B51" s="43"/>
      <c r="C51" s="424"/>
      <c r="D51" s="424"/>
      <c r="E51" s="424"/>
      <c r="F51" s="424"/>
      <c r="G51" s="424"/>
      <c r="H51" s="424"/>
      <c r="I51" s="424"/>
      <c r="J51" s="310"/>
      <c r="K51" s="396"/>
      <c r="L51" s="420"/>
      <c r="M51" s="401"/>
      <c r="N51" s="271"/>
    </row>
    <row r="52" spans="1:14">
      <c r="A52" s="161"/>
      <c r="B52" s="43"/>
      <c r="C52" s="424"/>
      <c r="D52" s="424"/>
      <c r="E52" s="424"/>
      <c r="F52" s="424"/>
      <c r="G52" s="424"/>
      <c r="H52" s="424"/>
      <c r="I52" s="424"/>
      <c r="J52" s="310"/>
      <c r="K52" s="396"/>
      <c r="L52" s="420"/>
      <c r="M52" s="401"/>
      <c r="N52" s="271"/>
    </row>
    <row r="53" spans="1:14">
      <c r="A53" s="161"/>
      <c r="B53" s="43"/>
      <c r="C53" s="424"/>
      <c r="D53" s="424"/>
      <c r="E53" s="424"/>
      <c r="F53" s="424"/>
      <c r="G53" s="424"/>
      <c r="H53" s="424"/>
      <c r="I53" s="424"/>
      <c r="J53" s="310"/>
      <c r="K53" s="396"/>
      <c r="L53" s="420"/>
      <c r="M53" s="401"/>
      <c r="N53" s="271"/>
    </row>
    <row r="54" spans="1:14">
      <c r="A54" s="161"/>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f>SUM(N48:N55)</f>
        <v>22850.837528041655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B61" s="46"/>
      <c r="C61" s="316"/>
      <c r="D61" s="316"/>
      <c r="E61" s="316"/>
      <c r="F61" s="316"/>
      <c r="G61" s="316"/>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975"/>
      <c r="N71" s="98" t="s">
        <v>951</v>
      </c>
    </row>
    <row r="72" spans="1:15">
      <c r="A72" s="162" t="s">
        <v>7</v>
      </c>
      <c r="B72" s="49" t="str">
        <f>VLOOKUP(A72,'MANO DE OBRA'!A8:D68,3,FALSE)</f>
        <v>Obrero (2)</v>
      </c>
      <c r="C72" s="47"/>
      <c r="D72" s="47"/>
      <c r="E72" s="47"/>
      <c r="F72" s="47"/>
      <c r="G72" s="47"/>
      <c r="H72" s="47"/>
      <c r="I72" s="291">
        <f>K72/J72*100</f>
        <v>58520.000000000007</v>
      </c>
      <c r="J72" s="292">
        <v>185</v>
      </c>
      <c r="K72" s="293">
        <f>VLOOKUP(A72,'MANO DE OBRA'!A8:D99,4,FALSE)</f>
        <v>108262</v>
      </c>
      <c r="L72" s="50"/>
      <c r="M72" s="430">
        <v>100</v>
      </c>
      <c r="N72" s="394">
        <f>K72/M72</f>
        <v>1082.6199999999999</v>
      </c>
      <c r="O72" s="106"/>
    </row>
    <row r="73" spans="1:15">
      <c r="A73" s="162"/>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45"/>
    </row>
    <row r="78" spans="1:15" ht="15.75" thickBot="1">
      <c r="B78" s="829" t="s">
        <v>953</v>
      </c>
      <c r="C78" s="830"/>
      <c r="D78" s="830"/>
      <c r="E78" s="830"/>
      <c r="F78" s="830"/>
      <c r="G78" s="830"/>
      <c r="H78" s="830"/>
      <c r="I78" s="830"/>
      <c r="J78" s="830"/>
      <c r="K78" s="830"/>
      <c r="L78" s="830"/>
      <c r="M78" s="831"/>
      <c r="N78" s="300">
        <f>SUM(N72:N77)</f>
        <v>1082.6199999999999</v>
      </c>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23987.588528041655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4797.5177056083312</v>
      </c>
      <c r="M85" s="858"/>
      <c r="N85" s="51"/>
    </row>
    <row r="86" spans="1:14">
      <c r="B86" s="89" t="s">
        <v>973</v>
      </c>
      <c r="C86" s="90"/>
      <c r="D86" s="90"/>
      <c r="E86" s="90"/>
      <c r="F86" s="90"/>
      <c r="G86" s="90"/>
      <c r="H86" s="90"/>
      <c r="I86" s="87"/>
      <c r="J86" s="88"/>
      <c r="K86" s="303">
        <v>0.05</v>
      </c>
      <c r="L86" s="857">
        <f>N80*K86</f>
        <v>1199.3794264020828</v>
      </c>
      <c r="M86" s="858"/>
      <c r="N86" s="51"/>
    </row>
    <row r="87" spans="1:14" ht="15.75" thickBot="1">
      <c r="B87" s="91" t="s">
        <v>974</v>
      </c>
      <c r="C87" s="92"/>
      <c r="D87" s="92"/>
      <c r="E87" s="92"/>
      <c r="F87" s="92"/>
      <c r="G87" s="92"/>
      <c r="H87" s="92"/>
      <c r="I87" s="93"/>
      <c r="J87" s="94"/>
      <c r="K87" s="304">
        <v>0.05</v>
      </c>
      <c r="L87" s="859">
        <f>N80*K87</f>
        <v>1199.3794264020828</v>
      </c>
      <c r="M87" s="860"/>
      <c r="N87" s="51"/>
    </row>
    <row r="88" spans="1:14" ht="15.75" thickBot="1">
      <c r="B88" s="823" t="s">
        <v>953</v>
      </c>
      <c r="C88" s="824"/>
      <c r="D88" s="824"/>
      <c r="E88" s="824"/>
      <c r="F88" s="824"/>
      <c r="G88" s="824"/>
      <c r="H88" s="824"/>
      <c r="I88" s="824"/>
      <c r="J88" s="824"/>
      <c r="K88" s="824"/>
      <c r="L88" s="824"/>
      <c r="M88" s="825"/>
      <c r="N88" s="52">
        <f>L85+L86+L87</f>
        <v>7196.2765584124963</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187">
        <f>N80+N88</f>
        <v>31183.865086454152</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1124</v>
      </c>
      <c r="C31" s="81" t="s">
        <v>2126</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6"/>
      <c r="J36" s="267"/>
      <c r="K36" s="268">
        <f>VLOOKUP(A36,EQUIPOS!A6:D163,4,FALSE)</f>
        <v>6049.7522246696581</v>
      </c>
      <c r="L36" s="269"/>
      <c r="M36" s="335">
        <v>40</v>
      </c>
      <c r="N36" s="271">
        <f>K36/M36</f>
        <v>151.24380561674144</v>
      </c>
    </row>
    <row r="37" spans="1:14">
      <c r="A37" s="113" t="s">
        <v>195</v>
      </c>
      <c r="B37" s="836" t="str">
        <f>VLOOKUP(A37,EQUIPOS!A7:D154,3,FALSE)</f>
        <v xml:space="preserve">Equipo de oxicorte, Capacidad de corte: hasta 6´´ (152mm) </v>
      </c>
      <c r="C37" s="837"/>
      <c r="D37" s="837"/>
      <c r="E37" s="837"/>
      <c r="F37" s="837"/>
      <c r="G37" s="837"/>
      <c r="H37" s="838"/>
      <c r="I37" s="420"/>
      <c r="J37" s="421"/>
      <c r="K37" s="268">
        <f>VLOOKUP(A37,EQUIPOS!A7:D164,4,FALSE)</f>
        <v>40110.120830353844</v>
      </c>
      <c r="L37" s="334"/>
      <c r="M37" s="335">
        <v>40</v>
      </c>
      <c r="N37" s="271">
        <f t="shared" ref="N37:N43" si="0">K37/M37</f>
        <v>1002.7530207588461</v>
      </c>
    </row>
    <row r="38" spans="1:14">
      <c r="A38" s="113" t="s">
        <v>204</v>
      </c>
      <c r="B38" s="836" t="str">
        <f>VLOOKUP(A38,EQUIPOS!A8:D154,3,FALSE)</f>
        <v xml:space="preserve">Equipo de soldadura 250 AMP
</v>
      </c>
      <c r="C38" s="837"/>
      <c r="D38" s="837"/>
      <c r="E38" s="837"/>
      <c r="F38" s="837"/>
      <c r="G38" s="837"/>
      <c r="H38" s="838"/>
      <c r="I38" s="420"/>
      <c r="J38" s="421"/>
      <c r="K38" s="268">
        <f>VLOOKUP(A38,EQUIPOS!A8:D165,4,FALSE)</f>
        <v>28650.086307395613</v>
      </c>
      <c r="L38" s="334"/>
      <c r="M38" s="335">
        <v>40</v>
      </c>
      <c r="N38" s="271">
        <f t="shared" si="0"/>
        <v>716.25215768489034</v>
      </c>
    </row>
    <row r="39" spans="1:14">
      <c r="A39" s="113" t="s">
        <v>208</v>
      </c>
      <c r="B39" s="836" t="str">
        <f>VLOOKUP(A39,EQUIPOS!A9:D154,3,FALSE)</f>
        <v>Equipo de soldadura 400</v>
      </c>
      <c r="C39" s="837"/>
      <c r="D39" s="837"/>
      <c r="E39" s="837"/>
      <c r="F39" s="837"/>
      <c r="G39" s="837"/>
      <c r="H39" s="838"/>
      <c r="I39" s="420"/>
      <c r="J39" s="421"/>
      <c r="K39" s="268">
        <f>VLOOKUP(A39,EQUIPOS!A9:D166,4,FALSE)</f>
        <v>34380.103568874729</v>
      </c>
      <c r="L39" s="334"/>
      <c r="M39" s="335">
        <v>40</v>
      </c>
      <c r="N39" s="271">
        <f t="shared" si="0"/>
        <v>859.50258922186822</v>
      </c>
    </row>
    <row r="40" spans="1:14">
      <c r="A40" s="113" t="s">
        <v>210</v>
      </c>
      <c r="B40" s="836" t="str">
        <f>VLOOKUP(A40,EQUIPOS!A10:D154,3,FALSE)</f>
        <v>Equipo de soldadura 600</v>
      </c>
      <c r="C40" s="837"/>
      <c r="D40" s="837"/>
      <c r="E40" s="837"/>
      <c r="F40" s="837"/>
      <c r="G40" s="837"/>
      <c r="H40" s="838"/>
      <c r="I40" s="420"/>
      <c r="J40" s="421"/>
      <c r="K40" s="268">
        <f>VLOOKUP(A40,EQUIPOS!A10:D167,4,FALSE)</f>
        <v>40110.120830353844</v>
      </c>
      <c r="L40" s="334"/>
      <c r="M40" s="335">
        <v>40</v>
      </c>
      <c r="N40" s="271">
        <f t="shared" si="0"/>
        <v>1002.7530207588461</v>
      </c>
    </row>
    <row r="41" spans="1:14">
      <c r="A41" s="113" t="s">
        <v>202</v>
      </c>
      <c r="B41" s="836" t="str">
        <f>VLOOKUP(A41,EQUIPOS!A11:D155,3,FALSE)</f>
        <v xml:space="preserve">Equipo de rayos X y/o ultrasonido
</v>
      </c>
      <c r="C41" s="837"/>
      <c r="D41" s="837"/>
      <c r="E41" s="837"/>
      <c r="F41" s="837"/>
      <c r="G41" s="837"/>
      <c r="H41" s="838"/>
      <c r="I41" s="420"/>
      <c r="J41" s="421"/>
      <c r="K41" s="268">
        <f>VLOOKUP(A41,EQUIPOS!A11:D168,4,FALSE)</f>
        <v>95619.484756533435</v>
      </c>
      <c r="L41" s="334"/>
      <c r="M41" s="335">
        <v>4000</v>
      </c>
      <c r="N41" s="271">
        <f t="shared" si="0"/>
        <v>23.90487118913336</v>
      </c>
    </row>
    <row r="42" spans="1:14">
      <c r="A42" s="113" t="s">
        <v>294</v>
      </c>
      <c r="B42" s="836" t="str">
        <f>VLOOKUP(A42,EQUIPOS!A12:D156,3,FALSE)</f>
        <v>Puente grúa</v>
      </c>
      <c r="C42" s="837"/>
      <c r="D42" s="837"/>
      <c r="E42" s="837"/>
      <c r="F42" s="837"/>
      <c r="G42" s="837"/>
      <c r="H42" s="838"/>
      <c r="I42" s="420"/>
      <c r="J42" s="421"/>
      <c r="K42" s="268">
        <f>VLOOKUP(A42,EQUIPOS!A12:D169,4,FALSE)</f>
        <v>870340.92297815112</v>
      </c>
      <c r="L42" s="334"/>
      <c r="M42" s="335">
        <v>40000</v>
      </c>
      <c r="N42" s="271">
        <f t="shared" si="0"/>
        <v>21.758523074453777</v>
      </c>
    </row>
    <row r="43" spans="1:14">
      <c r="A43" s="113" t="s">
        <v>334</v>
      </c>
      <c r="B43" s="836" t="str">
        <f>VLOOKUP(A43,EQUIPOS!A13:D157,3,FALSE)</f>
        <v>Taladro industrial</v>
      </c>
      <c r="C43" s="837"/>
      <c r="D43" s="837"/>
      <c r="E43" s="837"/>
      <c r="F43" s="837"/>
      <c r="G43" s="837"/>
      <c r="H43" s="838"/>
      <c r="I43" s="420"/>
      <c r="J43" s="421"/>
      <c r="K43" s="268">
        <f>VLOOKUP(A43,EQUIPOS!A13:D170,4,FALSE)</f>
        <v>3962.8156761631317</v>
      </c>
      <c r="L43" s="334"/>
      <c r="M43" s="335">
        <v>40</v>
      </c>
      <c r="N43" s="271">
        <f t="shared" si="0"/>
        <v>99.070391904078292</v>
      </c>
    </row>
    <row r="44" spans="1:14">
      <c r="B44" s="836"/>
      <c r="C44" s="837"/>
      <c r="D44" s="837"/>
      <c r="E44" s="837"/>
      <c r="F44" s="837"/>
      <c r="G44" s="837"/>
      <c r="H44" s="838"/>
      <c r="I44" s="36"/>
      <c r="J44" s="37"/>
      <c r="K44" s="268"/>
      <c r="L44" s="275"/>
      <c r="M44" s="335"/>
      <c r="N44" s="271"/>
    </row>
    <row r="45" spans="1:14">
      <c r="B45" s="319"/>
      <c r="C45" s="320"/>
      <c r="D45" s="320"/>
      <c r="E45" s="320"/>
      <c r="F45" s="322"/>
      <c r="G45" s="322"/>
      <c r="H45" s="125"/>
      <c r="I45" s="36"/>
      <c r="J45" s="37"/>
      <c r="K45" s="268"/>
      <c r="L45" s="275"/>
      <c r="M45" s="276"/>
      <c r="N45" s="272"/>
    </row>
    <row r="46" spans="1:14">
      <c r="B46" s="843" t="s">
        <v>952</v>
      </c>
      <c r="C46" s="844"/>
      <c r="D46" s="844"/>
      <c r="E46" s="38"/>
      <c r="F46" s="39"/>
      <c r="G46" s="39"/>
      <c r="H46" s="40"/>
      <c r="I46" s="36"/>
      <c r="J46" s="37"/>
      <c r="K46" s="278"/>
      <c r="L46" s="275"/>
      <c r="M46" s="400">
        <v>0.1</v>
      </c>
      <c r="N46" s="343">
        <f>N83*M46</f>
        <v>201.60799618480041</v>
      </c>
    </row>
    <row r="47" spans="1:14" ht="15.75" thickBot="1">
      <c r="B47" s="836"/>
      <c r="C47" s="837"/>
      <c r="D47" s="837"/>
      <c r="E47" s="837"/>
      <c r="F47" s="837"/>
      <c r="G47" s="837"/>
      <c r="H47" s="838"/>
      <c r="I47" s="845"/>
      <c r="J47" s="846"/>
      <c r="K47" s="41"/>
      <c r="L47" s="847"/>
      <c r="M47" s="848"/>
      <c r="N47" s="105"/>
    </row>
    <row r="48" spans="1:14" ht="15.75" thickBot="1">
      <c r="B48" s="823" t="s">
        <v>953</v>
      </c>
      <c r="C48" s="824"/>
      <c r="D48" s="824"/>
      <c r="E48" s="824"/>
      <c r="F48" s="824"/>
      <c r="G48" s="824"/>
      <c r="H48" s="824"/>
      <c r="I48" s="824"/>
      <c r="J48" s="824"/>
      <c r="K48" s="824"/>
      <c r="L48" s="824"/>
      <c r="M48" s="825"/>
      <c r="N48" s="393">
        <f>SUM(N36:N46)</f>
        <v>4078.8463763936579</v>
      </c>
    </row>
    <row r="49" spans="1:14">
      <c r="B49" s="279"/>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4" t="s">
        <v>944</v>
      </c>
      <c r="C52" s="815"/>
      <c r="D52" s="815"/>
      <c r="E52" s="815"/>
      <c r="F52" s="815"/>
      <c r="G52" s="815"/>
      <c r="H52" s="815"/>
      <c r="I52" s="816"/>
      <c r="J52" s="314" t="s">
        <v>945</v>
      </c>
      <c r="K52" s="85" t="s">
        <v>946</v>
      </c>
      <c r="L52" s="817" t="s">
        <v>955</v>
      </c>
      <c r="M52" s="816"/>
      <c r="N52" s="86" t="s">
        <v>951</v>
      </c>
    </row>
    <row r="53" spans="1:14">
      <c r="A53" s="161" t="s">
        <v>460</v>
      </c>
      <c r="B53" s="43" t="str">
        <f>VLOOKUP(A53,MATERIALES!A5:D373,3,FALSE)</f>
        <v>Fundente</v>
      </c>
      <c r="C53" s="280"/>
      <c r="D53" s="280"/>
      <c r="E53" s="280"/>
      <c r="F53" s="280"/>
      <c r="G53" s="280"/>
      <c r="H53" s="280"/>
      <c r="I53" s="280"/>
      <c r="J53" s="310" t="str">
        <f>VLOOKUP(A53,MATERIALES!A7:D645,2,FALSE)</f>
        <v>kg</v>
      </c>
      <c r="K53" s="281">
        <v>5.0000000000000001E-3</v>
      </c>
      <c r="L53" s="266"/>
      <c r="M53" s="401">
        <f>VLOOKUP(A53,MATERIALES!A5:D396,4,FALSE)</f>
        <v>32226.742105273701</v>
      </c>
      <c r="N53" s="271">
        <f t="shared" ref="N53:N58" si="1">K53*M53</f>
        <v>161.1337105263685</v>
      </c>
    </row>
    <row r="54" spans="1:14">
      <c r="A54" s="161" t="s">
        <v>462</v>
      </c>
      <c r="B54" s="43" t="str">
        <f>VLOOKUP(A54,MATERIALES!A6:D373,3,FALSE)</f>
        <v>Gas propano</v>
      </c>
      <c r="C54" s="424"/>
      <c r="D54" s="424"/>
      <c r="E54" s="424"/>
      <c r="F54" s="424"/>
      <c r="G54" s="424"/>
      <c r="H54" s="424"/>
      <c r="I54" s="424"/>
      <c r="J54" s="311" t="str">
        <f>VLOOKUP(A54,MATERIALES!A8:D646,2,FALSE)</f>
        <v>kg</v>
      </c>
      <c r="K54" s="396">
        <v>5.0000000000000001E-3</v>
      </c>
      <c r="L54" s="420"/>
      <c r="M54" s="401">
        <f>VLOOKUP(A54,MATERIALES!A6:D397,4,FALSE)</f>
        <v>10574.399753292933</v>
      </c>
      <c r="N54" s="271">
        <f t="shared" si="1"/>
        <v>52.871998766464671</v>
      </c>
    </row>
    <row r="55" spans="1:14">
      <c r="A55" s="161" t="s">
        <v>591</v>
      </c>
      <c r="B55" s="43" t="str">
        <f>VLOOKUP(A55,MATERIALES!A6:D373,3,FALSE)</f>
        <v>Oxigeno industrial</v>
      </c>
      <c r="C55" s="424"/>
      <c r="D55" s="424"/>
      <c r="E55" s="424"/>
      <c r="F55" s="424"/>
      <c r="G55" s="424"/>
      <c r="H55" s="424"/>
      <c r="I55" s="424"/>
      <c r="J55" s="311" t="str">
        <f>VLOOKUP(A55,MATERIALES!A9:D647,2,FALSE)</f>
        <v>kg</v>
      </c>
      <c r="K55" s="396">
        <v>5.0000000000000001E-3</v>
      </c>
      <c r="L55" s="420"/>
      <c r="M55" s="401">
        <f>VLOOKUP(A55,MATERIALES!A6:D398,4,FALSE)</f>
        <v>14577.565374182401</v>
      </c>
      <c r="N55" s="271">
        <f t="shared" si="1"/>
        <v>72.887826870912008</v>
      </c>
    </row>
    <row r="56" spans="1:14">
      <c r="A56" s="161" t="s">
        <v>662</v>
      </c>
      <c r="B56" s="43" t="str">
        <f>VLOOKUP(A56,MATERIALES!A6:D373,3,FALSE)</f>
        <v>Soldadura 7018</v>
      </c>
      <c r="C56" s="424"/>
      <c r="D56" s="424"/>
      <c r="E56" s="424"/>
      <c r="F56" s="424"/>
      <c r="G56" s="424"/>
      <c r="H56" s="424"/>
      <c r="I56" s="424"/>
      <c r="J56" s="311" t="str">
        <f>VLOOKUP(A56,MATERIALES!A10:D648,2,FALSE)</f>
        <v>kg</v>
      </c>
      <c r="K56" s="396">
        <v>0.01</v>
      </c>
      <c r="L56" s="420"/>
      <c r="M56" s="401">
        <f>VLOOKUP(A56,MATERIALES!A6:D399,4,FALSE)</f>
        <v>11893.660942996712</v>
      </c>
      <c r="N56" s="271">
        <f t="shared" si="1"/>
        <v>118.93660942996712</v>
      </c>
    </row>
    <row r="57" spans="1:14">
      <c r="A57" s="161" t="s">
        <v>665</v>
      </c>
      <c r="B57" s="43" t="str">
        <f>VLOOKUP(A57,MATERIALES!A7:D373,3,FALSE)</f>
        <v>Soldadura L-70</v>
      </c>
      <c r="C57" s="424"/>
      <c r="D57" s="424"/>
      <c r="E57" s="424"/>
      <c r="F57" s="424"/>
      <c r="G57" s="424"/>
      <c r="H57" s="424"/>
      <c r="I57" s="424"/>
      <c r="J57" s="311" t="str">
        <f>VLOOKUP(A57,MATERIALES!A11:D649,2,FALSE)</f>
        <v>kg</v>
      </c>
      <c r="K57" s="396">
        <v>0.01</v>
      </c>
      <c r="L57" s="420"/>
      <c r="M57" s="401">
        <f>VLOOKUP(A57,MATERIALES!A7:D400,4,FALSE)</f>
        <v>20393.485238493515</v>
      </c>
      <c r="N57" s="271">
        <f t="shared" si="1"/>
        <v>203.93485238493514</v>
      </c>
    </row>
    <row r="58" spans="1:14">
      <c r="A58" s="161" t="s">
        <v>742</v>
      </c>
      <c r="B58" s="43" t="str">
        <f>VLOOKUP(A58,MATERIALES!A1:D372,3,FALSE)</f>
        <v>Acero A-36 para estructura metálica</v>
      </c>
      <c r="C58" s="424"/>
      <c r="D58" s="424"/>
      <c r="E58" s="424"/>
      <c r="F58" s="424"/>
      <c r="G58" s="424"/>
      <c r="H58" s="424"/>
      <c r="I58" s="424"/>
      <c r="J58" s="311" t="str">
        <f>VLOOKUP(A58,MATERIALES!A1:D650,2,FALSE)</f>
        <v>kg</v>
      </c>
      <c r="K58" s="396">
        <v>1</v>
      </c>
      <c r="L58" s="420"/>
      <c r="M58" s="401">
        <f>VLOOKUP(A58,MATERIALES!A1:D401,4,FALSE)</f>
        <v>3235.3804318597649</v>
      </c>
      <c r="N58" s="271">
        <f t="shared" si="1"/>
        <v>3235.3804318597649</v>
      </c>
    </row>
    <row r="59" spans="1:14">
      <c r="A59" s="161"/>
      <c r="B59" s="43"/>
      <c r="C59" s="424"/>
      <c r="D59" s="424"/>
      <c r="E59" s="424"/>
      <c r="F59" s="424"/>
      <c r="G59" s="424"/>
      <c r="H59" s="424"/>
      <c r="I59" s="424"/>
      <c r="J59" s="310"/>
      <c r="K59" s="396"/>
      <c r="L59" s="420"/>
      <c r="M59" s="401"/>
      <c r="N59" s="271"/>
    </row>
    <row r="60" spans="1:14" ht="15.75" thickBot="1">
      <c r="B60" s="43"/>
      <c r="C60" s="309"/>
      <c r="D60" s="309"/>
      <c r="E60" s="309"/>
      <c r="F60" s="309"/>
      <c r="G60" s="309"/>
      <c r="H60" s="309"/>
      <c r="I60" s="309"/>
      <c r="J60" s="434"/>
      <c r="K60" s="126"/>
      <c r="L60" s="324"/>
      <c r="M60" s="401"/>
      <c r="N60" s="271"/>
    </row>
    <row r="61" spans="1:14" ht="15.75" thickBot="1">
      <c r="B61" s="823" t="s">
        <v>953</v>
      </c>
      <c r="C61" s="824"/>
      <c r="D61" s="824"/>
      <c r="E61" s="824"/>
      <c r="F61" s="824"/>
      <c r="G61" s="824"/>
      <c r="H61" s="824"/>
      <c r="I61" s="824"/>
      <c r="J61" s="824"/>
      <c r="K61" s="824"/>
      <c r="L61" s="824"/>
      <c r="M61" s="825"/>
      <c r="N61" s="393">
        <f>SUM(N53:N60)</f>
        <v>3845.1454298384124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2" t="s">
        <v>957</v>
      </c>
      <c r="C65" s="313"/>
      <c r="D65" s="313"/>
      <c r="E65" s="313"/>
      <c r="F65" s="313"/>
      <c r="G65" s="313"/>
      <c r="H65" s="73" t="s">
        <v>945</v>
      </c>
      <c r="I65" s="74" t="s">
        <v>958</v>
      </c>
      <c r="J65" s="75" t="s">
        <v>959</v>
      </c>
      <c r="K65" s="73" t="s">
        <v>960</v>
      </c>
      <c r="L65" s="826" t="s">
        <v>961</v>
      </c>
      <c r="M65" s="799"/>
      <c r="N65" s="76" t="s">
        <v>951</v>
      </c>
    </row>
    <row r="66" spans="1:15">
      <c r="B66" s="46"/>
      <c r="C66" s="316"/>
      <c r="D66" s="316"/>
      <c r="E66" s="316"/>
      <c r="F66" s="316"/>
      <c r="G66" s="316"/>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310"/>
      <c r="I68" s="278"/>
      <c r="J68" s="285"/>
      <c r="K68" s="278"/>
      <c r="L68" s="827"/>
      <c r="M68" s="828"/>
      <c r="N68" s="286"/>
    </row>
    <row r="69" spans="1:15">
      <c r="B69" s="46"/>
      <c r="C69" s="47"/>
      <c r="D69" s="47"/>
      <c r="E69" s="47"/>
      <c r="F69" s="47"/>
      <c r="G69" s="47"/>
      <c r="H69" s="310"/>
      <c r="I69" s="278"/>
      <c r="J69" s="285"/>
      <c r="K69" s="278"/>
      <c r="L69" s="827"/>
      <c r="M69" s="828"/>
      <c r="N69" s="286"/>
    </row>
    <row r="70" spans="1:15">
      <c r="B70" s="46"/>
      <c r="C70" s="47"/>
      <c r="D70" s="47"/>
      <c r="E70" s="47"/>
      <c r="F70" s="47"/>
      <c r="G70" s="47"/>
      <c r="H70" s="287"/>
      <c r="I70" s="278"/>
      <c r="J70" s="278"/>
      <c r="K70" s="278"/>
      <c r="L70" s="288"/>
      <c r="M70" s="289"/>
      <c r="N70" s="290"/>
    </row>
    <row r="71" spans="1:15" ht="15.75" thickBot="1">
      <c r="B71" s="446"/>
      <c r="C71" s="447"/>
      <c r="D71" s="447"/>
      <c r="E71" s="447"/>
      <c r="F71" s="447"/>
      <c r="G71" s="447"/>
      <c r="H71" s="48"/>
      <c r="I71" s="126"/>
      <c r="J71" s="126"/>
      <c r="K71" s="126"/>
      <c r="L71" s="812"/>
      <c r="M71" s="813"/>
      <c r="N71" s="127"/>
    </row>
    <row r="72" spans="1:15" ht="15.75" thickBot="1">
      <c r="B72" s="829" t="s">
        <v>953</v>
      </c>
      <c r="C72" s="830"/>
      <c r="D72" s="830"/>
      <c r="E72" s="830"/>
      <c r="F72" s="830"/>
      <c r="G72" s="830"/>
      <c r="H72" s="830"/>
      <c r="I72" s="830"/>
      <c r="J72" s="830"/>
      <c r="K72" s="830"/>
      <c r="L72" s="830"/>
      <c r="M72" s="831"/>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49" t="s">
        <v>963</v>
      </c>
      <c r="C76" s="850"/>
      <c r="D76" s="850"/>
      <c r="E76" s="850"/>
      <c r="F76" s="850"/>
      <c r="G76" s="850"/>
      <c r="H76" s="850"/>
      <c r="I76" s="73" t="s">
        <v>964</v>
      </c>
      <c r="J76" s="75" t="s">
        <v>1410</v>
      </c>
      <c r="K76" s="74" t="s">
        <v>966</v>
      </c>
      <c r="L76" s="851" t="s">
        <v>950</v>
      </c>
      <c r="M76" s="852"/>
      <c r="N76" s="98" t="s">
        <v>951</v>
      </c>
    </row>
    <row r="77" spans="1:15">
      <c r="A77" s="162" t="s">
        <v>2</v>
      </c>
      <c r="B77" s="49" t="str">
        <f>VLOOKUP(A77,'MANO DE OBRA'!A8:D68,3,FALSE)</f>
        <v>Soldador (2)</v>
      </c>
      <c r="C77" s="47"/>
      <c r="D77" s="47"/>
      <c r="E77" s="47"/>
      <c r="F77" s="47"/>
      <c r="G77" s="47"/>
      <c r="H77" s="47"/>
      <c r="I77" s="291">
        <f t="shared" ref="I77:I80" si="2">K77/J77*100</f>
        <v>115336.47958314378</v>
      </c>
      <c r="J77" s="292">
        <v>185</v>
      </c>
      <c r="K77" s="293">
        <f>VLOOKUP(A77,'MANO DE OBRA'!A8:D99,4,FALSE)</f>
        <v>213372.48722881597</v>
      </c>
      <c r="L77" s="50"/>
      <c r="M77" s="433">
        <v>320</v>
      </c>
      <c r="N77" s="394">
        <f t="shared" ref="N77:N80" si="3">K77/M77</f>
        <v>666.78902259004985</v>
      </c>
      <c r="O77" s="106"/>
    </row>
    <row r="78" spans="1:15">
      <c r="A78" s="162" t="s">
        <v>4</v>
      </c>
      <c r="B78" s="49" t="str">
        <f>VLOOKUP(A78,'MANO DE OBRA'!A8:D69,3,FALSE)</f>
        <v>Inspector de fabricación y montaje</v>
      </c>
      <c r="C78" s="47"/>
      <c r="D78" s="47"/>
      <c r="E78" s="47"/>
      <c r="F78" s="47"/>
      <c r="G78" s="47"/>
      <c r="H78" s="47"/>
      <c r="I78" s="291">
        <f t="shared" si="2"/>
        <v>87942.625377371514</v>
      </c>
      <c r="J78" s="292">
        <v>185</v>
      </c>
      <c r="K78" s="293">
        <f>VLOOKUP(A78,'MANO DE OBRA'!A8:D100,4,FALSE)</f>
        <v>162693.85694813728</v>
      </c>
      <c r="L78" s="50"/>
      <c r="M78" s="433">
        <v>320</v>
      </c>
      <c r="N78" s="394">
        <f t="shared" si="3"/>
        <v>508.41830296292903</v>
      </c>
    </row>
    <row r="79" spans="1:15">
      <c r="A79" t="s">
        <v>9</v>
      </c>
      <c r="B79" s="49" t="str">
        <f>VLOOKUP(A79,'MANO DE OBRA'!A9:D70,3,FALSE)</f>
        <v>Obrero (3)</v>
      </c>
      <c r="C79" s="47"/>
      <c r="D79" s="47"/>
      <c r="E79" s="47"/>
      <c r="F79" s="47"/>
      <c r="G79" s="47"/>
      <c r="H79" s="47"/>
      <c r="I79" s="291">
        <f t="shared" si="2"/>
        <v>87780</v>
      </c>
      <c r="J79" s="292">
        <v>185</v>
      </c>
      <c r="K79" s="293">
        <f>VLOOKUP(A79,'MANO DE OBRA'!A9:D101,4,FALSE)</f>
        <v>162393</v>
      </c>
      <c r="L79" s="50"/>
      <c r="M79" s="433">
        <v>320</v>
      </c>
      <c r="N79" s="394">
        <f t="shared" si="3"/>
        <v>507.47812499999998</v>
      </c>
    </row>
    <row r="80" spans="1:15">
      <c r="A80" t="s">
        <v>30</v>
      </c>
      <c r="B80" s="49" t="str">
        <f>VLOOKUP(A80,'MANO DE OBRA'!A10:D71,3,FALSE)</f>
        <v>Oficial</v>
      </c>
      <c r="C80" s="47"/>
      <c r="D80" s="47"/>
      <c r="E80" s="47"/>
      <c r="F80" s="47"/>
      <c r="G80" s="47"/>
      <c r="H80" s="47"/>
      <c r="I80" s="291">
        <f t="shared" si="2"/>
        <v>57668.23979157189</v>
      </c>
      <c r="J80" s="292">
        <v>185</v>
      </c>
      <c r="K80" s="293">
        <f>VLOOKUP(A80,'MANO DE OBRA'!A10:D102,4,FALSE)</f>
        <v>106686.24361440798</v>
      </c>
      <c r="L80" s="317"/>
      <c r="M80" s="433">
        <v>320</v>
      </c>
      <c r="N80" s="394">
        <f t="shared" si="3"/>
        <v>333.39451129502493</v>
      </c>
    </row>
    <row r="81" spans="1:14">
      <c r="B81" s="49"/>
      <c r="C81" s="47"/>
      <c r="D81" s="47"/>
      <c r="E81" s="47"/>
      <c r="F81" s="47"/>
      <c r="G81" s="47"/>
      <c r="H81" s="47"/>
      <c r="I81" s="291"/>
      <c r="J81" s="292"/>
      <c r="K81" s="293"/>
      <c r="L81" s="317"/>
      <c r="M81" s="433"/>
      <c r="N81" s="394"/>
    </row>
    <row r="82" spans="1:14" ht="15.75" thickBot="1">
      <c r="B82" s="810"/>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69"/>
      <c r="J82" s="470"/>
      <c r="K82" s="473"/>
      <c r="L82" s="474"/>
      <c r="M82" s="475"/>
      <c r="N82" s="439"/>
    </row>
    <row r="83" spans="1:14" ht="15.75" thickBot="1">
      <c r="B83" s="829" t="s">
        <v>953</v>
      </c>
      <c r="C83" s="830"/>
      <c r="D83" s="830"/>
      <c r="E83" s="830"/>
      <c r="F83" s="830"/>
      <c r="G83" s="830"/>
      <c r="H83" s="830"/>
      <c r="I83" s="830"/>
      <c r="J83" s="830"/>
      <c r="K83" s="830"/>
      <c r="L83" s="830"/>
      <c r="M83" s="831"/>
      <c r="N83" s="459">
        <f>SUM(N77:N82)</f>
        <v>2016.0799618480041</v>
      </c>
    </row>
    <row r="84" spans="1:14" ht="15.75" thickBot="1">
      <c r="B84" s="33"/>
      <c r="C84" s="34"/>
      <c r="D84" s="34"/>
      <c r="E84" s="34"/>
      <c r="F84" s="34"/>
      <c r="G84" s="34"/>
      <c r="H84" s="34"/>
      <c r="I84" s="34"/>
      <c r="J84" s="34"/>
      <c r="K84" s="34"/>
      <c r="L84" s="34"/>
      <c r="M84" s="34"/>
      <c r="N84" s="35"/>
    </row>
    <row r="85" spans="1:14" ht="15.75" thickBot="1">
      <c r="B85" s="823" t="s">
        <v>967</v>
      </c>
      <c r="C85" s="824"/>
      <c r="D85" s="824"/>
      <c r="E85" s="824"/>
      <c r="F85" s="824"/>
      <c r="G85" s="824"/>
      <c r="H85" s="824"/>
      <c r="I85" s="824"/>
      <c r="J85" s="824"/>
      <c r="K85" s="824"/>
      <c r="L85" s="824"/>
      <c r="M85" s="825"/>
      <c r="N85" s="99">
        <f>N48+N61+N72+N83</f>
        <v>9940.0717680800735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4" t="s">
        <v>969</v>
      </c>
      <c r="C89" s="815"/>
      <c r="D89" s="815"/>
      <c r="E89" s="815"/>
      <c r="F89" s="815"/>
      <c r="G89" s="815"/>
      <c r="H89" s="815"/>
      <c r="I89" s="313"/>
      <c r="J89" s="333"/>
      <c r="K89" s="301" t="s">
        <v>970</v>
      </c>
      <c r="L89" s="853" t="s">
        <v>971</v>
      </c>
      <c r="M89" s="854"/>
      <c r="N89" s="302"/>
    </row>
    <row r="90" spans="1:14">
      <c r="B90" s="855" t="s">
        <v>972</v>
      </c>
      <c r="C90" s="856"/>
      <c r="D90" s="856"/>
      <c r="E90" s="856"/>
      <c r="F90" s="856"/>
      <c r="G90" s="856"/>
      <c r="H90" s="856"/>
      <c r="I90" s="87"/>
      <c r="J90" s="88"/>
      <c r="K90" s="303">
        <v>0.2</v>
      </c>
      <c r="L90" s="857">
        <f>N85*K90</f>
        <v>1988.0143536160149</v>
      </c>
      <c r="M90" s="858"/>
      <c r="N90" s="51"/>
    </row>
    <row r="91" spans="1:14">
      <c r="B91" s="89" t="s">
        <v>973</v>
      </c>
      <c r="C91" s="90"/>
      <c r="D91" s="90"/>
      <c r="E91" s="90"/>
      <c r="F91" s="90"/>
      <c r="G91" s="90"/>
      <c r="H91" s="90"/>
      <c r="I91" s="87"/>
      <c r="J91" s="88"/>
      <c r="K91" s="303">
        <v>0.05</v>
      </c>
      <c r="L91" s="857">
        <f>N85*K91</f>
        <v>497.00358840400372</v>
      </c>
      <c r="M91" s="858"/>
      <c r="N91" s="51"/>
    </row>
    <row r="92" spans="1:14" ht="15.75" thickBot="1">
      <c r="B92" s="91" t="s">
        <v>974</v>
      </c>
      <c r="C92" s="92"/>
      <c r="D92" s="92"/>
      <c r="E92" s="92"/>
      <c r="F92" s="92"/>
      <c r="G92" s="92"/>
      <c r="H92" s="92"/>
      <c r="I92" s="93"/>
      <c r="J92" s="94"/>
      <c r="K92" s="304">
        <v>0.05</v>
      </c>
      <c r="L92" s="859">
        <f>N85*K92</f>
        <v>497.00358840400372</v>
      </c>
      <c r="M92" s="860"/>
      <c r="N92" s="51"/>
    </row>
    <row r="93" spans="1:14" ht="15.75" thickBot="1">
      <c r="B93" s="823" t="s">
        <v>953</v>
      </c>
      <c r="C93" s="824"/>
      <c r="D93" s="824"/>
      <c r="E93" s="824"/>
      <c r="F93" s="824"/>
      <c r="G93" s="824"/>
      <c r="H93" s="824"/>
      <c r="I93" s="824"/>
      <c r="J93" s="824"/>
      <c r="K93" s="824"/>
      <c r="L93" s="824"/>
      <c r="M93" s="825"/>
      <c r="N93" s="52">
        <f>L90+L91+L92</f>
        <v>2982.0215304240219</v>
      </c>
    </row>
    <row r="94" spans="1:14" ht="15.75" thickBot="1">
      <c r="B94" s="33"/>
      <c r="C94" s="34"/>
      <c r="D94" s="34"/>
      <c r="E94" s="34"/>
      <c r="F94" s="34"/>
      <c r="G94" s="34"/>
      <c r="H94" s="34"/>
      <c r="I94" s="34"/>
      <c r="J94" s="34"/>
      <c r="K94" s="34"/>
      <c r="L94" s="34"/>
      <c r="M94" s="34"/>
      <c r="N94" s="35"/>
    </row>
    <row r="95" spans="1:14" ht="15.75" thickBot="1">
      <c r="A95" t="s">
        <v>2016</v>
      </c>
      <c r="B95" s="823" t="s">
        <v>975</v>
      </c>
      <c r="C95" s="824"/>
      <c r="D95" s="824"/>
      <c r="E95" s="824"/>
      <c r="F95" s="824"/>
      <c r="G95" s="824"/>
      <c r="H95" s="824"/>
      <c r="I95" s="824"/>
      <c r="J95" s="824"/>
      <c r="K95" s="824"/>
      <c r="L95" s="824"/>
      <c r="M95" s="825"/>
      <c r="N95" s="187">
        <f>N85+N93</f>
        <v>12922.093298504096</v>
      </c>
    </row>
    <row r="96" spans="1:14">
      <c r="B96" s="238"/>
      <c r="C96" s="239"/>
      <c r="D96" s="239"/>
      <c r="E96" s="239"/>
      <c r="F96" s="239"/>
      <c r="G96" s="239"/>
      <c r="H96" s="239"/>
      <c r="I96" s="239"/>
      <c r="J96" s="239"/>
      <c r="K96" s="239"/>
      <c r="L96" s="239"/>
      <c r="M96" s="239"/>
      <c r="N96" s="240"/>
    </row>
    <row r="97" spans="2:14">
      <c r="B97" s="241"/>
      <c r="C97" s="242"/>
      <c r="D97" s="242"/>
      <c r="E97" s="242"/>
      <c r="F97" s="242"/>
      <c r="G97" s="242"/>
      <c r="H97" s="242"/>
      <c r="I97" s="242"/>
      <c r="J97" s="242"/>
      <c r="K97" s="242"/>
      <c r="L97" s="242"/>
      <c r="M97" s="242"/>
      <c r="N97" s="243"/>
    </row>
    <row r="98" spans="2:14">
      <c r="B98" s="241"/>
      <c r="C98" s="242"/>
      <c r="D98" s="242"/>
      <c r="E98" s="242"/>
      <c r="F98" s="242"/>
      <c r="G98" s="242"/>
      <c r="H98" s="242"/>
      <c r="I98" s="242"/>
      <c r="J98" s="242"/>
      <c r="K98" s="242"/>
      <c r="L98" s="242"/>
      <c r="M98" s="242"/>
      <c r="N98" s="243"/>
    </row>
    <row r="99" spans="2:14">
      <c r="B99" s="241"/>
      <c r="C99" s="242"/>
      <c r="D99" s="242"/>
      <c r="E99" s="242"/>
      <c r="F99" s="242"/>
      <c r="G99" s="242"/>
      <c r="H99" s="242"/>
      <c r="I99" s="242"/>
      <c r="J99" s="242"/>
      <c r="K99" s="242"/>
      <c r="L99" s="242"/>
      <c r="M99" s="242"/>
      <c r="N99" s="243"/>
    </row>
    <row r="100" spans="2:14">
      <c r="B100" s="241"/>
      <c r="C100" s="242"/>
      <c r="D100" s="242"/>
      <c r="E100" s="416" t="s">
        <v>976</v>
      </c>
      <c r="F100" s="416"/>
      <c r="G100" s="416"/>
      <c r="H100" s="416"/>
      <c r="I100" s="416"/>
      <c r="J100" s="416"/>
      <c r="K100" s="242"/>
      <c r="L100" s="242"/>
      <c r="M100" s="242"/>
      <c r="N100" s="243"/>
    </row>
    <row r="101" spans="2:14">
      <c r="B101" s="241"/>
      <c r="C101" s="242"/>
      <c r="D101" s="242"/>
      <c r="E101" s="242" t="s">
        <v>977</v>
      </c>
      <c r="F101" s="242"/>
      <c r="G101" s="242"/>
      <c r="H101" s="242"/>
      <c r="I101" s="242"/>
      <c r="J101" s="242"/>
      <c r="K101" s="242"/>
      <c r="L101" s="242"/>
      <c r="M101" s="242"/>
      <c r="N101" s="243"/>
    </row>
    <row r="102" spans="2:14">
      <c r="B102" s="241"/>
      <c r="C102" s="242"/>
      <c r="D102" s="242"/>
      <c r="E102" s="242" t="s">
        <v>978</v>
      </c>
      <c r="F102" s="242"/>
      <c r="G102" s="242"/>
      <c r="H102" s="242"/>
      <c r="I102" s="242"/>
      <c r="J102" s="242"/>
      <c r="K102" s="242"/>
      <c r="L102" s="242"/>
      <c r="M102" s="242"/>
      <c r="N102" s="243"/>
    </row>
    <row r="103" spans="2:14">
      <c r="B103" s="241"/>
      <c r="C103" s="242"/>
      <c r="D103" s="242"/>
      <c r="E103" s="242" t="s">
        <v>979</v>
      </c>
      <c r="F103" s="242"/>
      <c r="G103" s="242"/>
      <c r="H103" s="242"/>
      <c r="I103" s="242"/>
      <c r="J103" s="242"/>
      <c r="K103" s="242"/>
      <c r="L103" s="242"/>
      <c r="M103" s="242"/>
      <c r="N103" s="243"/>
    </row>
    <row r="104" spans="2:14" ht="15.75" thickBot="1">
      <c r="B104" s="241"/>
      <c r="C104" s="242"/>
      <c r="D104" s="242"/>
      <c r="E104" s="242"/>
      <c r="F104" s="242" t="s">
        <v>980</v>
      </c>
      <c r="G104" s="242"/>
      <c r="H104" s="242"/>
      <c r="I104" s="242"/>
      <c r="J104" s="242"/>
      <c r="K104" s="242"/>
      <c r="L104" s="242"/>
      <c r="M104" s="242"/>
      <c r="N104" s="243"/>
    </row>
    <row r="105" spans="2:14">
      <c r="B105" s="226" t="s">
        <v>2216</v>
      </c>
      <c r="C105" s="227"/>
      <c r="D105" s="227"/>
      <c r="E105" s="227"/>
      <c r="F105" s="227"/>
      <c r="G105" s="227"/>
      <c r="H105" s="227"/>
      <c r="I105" s="227"/>
      <c r="J105" s="227"/>
      <c r="K105" s="227"/>
      <c r="L105" s="227"/>
      <c r="M105" s="227"/>
      <c r="N105" s="228"/>
    </row>
    <row r="106" spans="2:14">
      <c r="B106" s="244"/>
      <c r="C106" s="245"/>
      <c r="D106" s="245"/>
      <c r="E106" s="245"/>
      <c r="F106" s="245"/>
      <c r="G106" s="245"/>
      <c r="H106" s="245"/>
      <c r="I106" s="245"/>
      <c r="J106" s="245"/>
      <c r="K106" s="245"/>
      <c r="L106" s="245"/>
      <c r="M106" s="245"/>
      <c r="N106" s="246"/>
    </row>
    <row r="107" spans="2:14">
      <c r="B107" s="244"/>
      <c r="C107" s="245"/>
      <c r="D107" s="245"/>
      <c r="E107" s="245"/>
      <c r="F107" s="245"/>
      <c r="G107" s="245"/>
      <c r="H107" s="245"/>
      <c r="I107" s="245"/>
      <c r="J107" s="245"/>
      <c r="K107" s="245"/>
      <c r="L107" s="245"/>
      <c r="M107" s="245"/>
      <c r="N107" s="246"/>
    </row>
    <row r="108" spans="2:14">
      <c r="B108" s="244"/>
      <c r="C108" s="245"/>
      <c r="D108" s="245"/>
      <c r="E108" s="245"/>
      <c r="F108" s="245"/>
      <c r="G108" s="245"/>
      <c r="H108" s="245"/>
      <c r="I108" s="245"/>
      <c r="J108" s="245"/>
      <c r="K108" s="245"/>
      <c r="L108" s="245"/>
      <c r="M108" s="245"/>
      <c r="N108" s="246"/>
    </row>
    <row r="109" spans="2:14" ht="15.75" thickBot="1">
      <c r="B109" s="247"/>
      <c r="C109" s="248"/>
      <c r="D109" s="248"/>
      <c r="E109" s="248"/>
      <c r="F109" s="248"/>
      <c r="G109" s="248"/>
      <c r="H109" s="248"/>
      <c r="I109" s="248"/>
      <c r="J109" s="248"/>
      <c r="K109" s="248"/>
      <c r="L109" s="248"/>
      <c r="M109" s="248"/>
      <c r="N109" s="249"/>
    </row>
    <row r="110" spans="2:14">
      <c r="B110" s="250"/>
      <c r="C110" s="251"/>
      <c r="D110" s="251"/>
      <c r="E110" s="251"/>
      <c r="F110" s="251"/>
      <c r="G110" s="251"/>
      <c r="H110" s="251"/>
      <c r="I110" s="251"/>
      <c r="J110" s="251"/>
      <c r="K110" s="251"/>
      <c r="L110" s="251"/>
      <c r="M110" s="251"/>
      <c r="N110" s="252"/>
    </row>
    <row r="111" spans="2:14">
      <c r="B111" s="253" t="s">
        <v>2217</v>
      </c>
      <c r="C111" s="254"/>
      <c r="D111" s="254"/>
      <c r="E111" s="254"/>
      <c r="F111" s="254"/>
      <c r="G111" s="254"/>
      <c r="H111" s="254"/>
      <c r="I111" s="254"/>
      <c r="J111" s="254"/>
      <c r="K111" s="254"/>
      <c r="L111" s="254"/>
      <c r="M111" s="254"/>
      <c r="N111" s="255"/>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53"/>
      <c r="C119" s="254"/>
      <c r="D119" s="254"/>
      <c r="E119" s="254"/>
      <c r="F119" s="254"/>
      <c r="G119" s="254"/>
      <c r="H119" s="254"/>
      <c r="I119" s="254"/>
      <c r="J119" s="254"/>
      <c r="K119" s="254"/>
      <c r="L119" s="254"/>
      <c r="M119" s="254"/>
      <c r="N119" s="255"/>
    </row>
    <row r="120" spans="2:14">
      <c r="B120" s="241"/>
      <c r="C120" s="242"/>
      <c r="D120" s="242"/>
      <c r="E120" s="242" t="s">
        <v>976</v>
      </c>
      <c r="F120" s="416"/>
      <c r="G120" s="416"/>
      <c r="H120" s="242"/>
      <c r="I120" s="242"/>
      <c r="J120" s="242"/>
      <c r="K120" s="242"/>
      <c r="L120" s="242"/>
      <c r="M120" s="242"/>
      <c r="N120" s="243"/>
    </row>
    <row r="121" spans="2:14">
      <c r="B121" s="241"/>
      <c r="C121" s="242"/>
      <c r="D121" s="242"/>
      <c r="E121" s="417" t="s">
        <v>977</v>
      </c>
      <c r="F121" s="242"/>
      <c r="G121" s="242"/>
      <c r="H121" s="417"/>
      <c r="I121" s="417"/>
      <c r="J121" s="417"/>
      <c r="K121" s="242"/>
      <c r="L121" s="242"/>
      <c r="M121" s="242"/>
      <c r="N121" s="243"/>
    </row>
    <row r="122" spans="2:14">
      <c r="B122" s="241"/>
      <c r="C122" s="242"/>
      <c r="D122" s="242"/>
      <c r="E122" s="256" t="s">
        <v>981</v>
      </c>
      <c r="F122" s="242"/>
      <c r="G122" s="242"/>
      <c r="H122" s="256"/>
      <c r="I122" s="256"/>
      <c r="J122" s="256"/>
      <c r="K122" s="242"/>
      <c r="L122" s="242"/>
      <c r="M122" s="242"/>
      <c r="N122" s="243"/>
    </row>
    <row r="123" spans="2:14">
      <c r="B123" s="257"/>
      <c r="C123" s="254"/>
      <c r="D123" s="254"/>
      <c r="E123" s="242" t="s">
        <v>979</v>
      </c>
      <c r="F123" s="242"/>
      <c r="G123" s="242"/>
      <c r="H123" s="242"/>
      <c r="I123" s="242"/>
      <c r="J123" s="242"/>
      <c r="K123" s="254"/>
      <c r="L123" s="254"/>
      <c r="M123" s="254"/>
      <c r="N123" s="255"/>
    </row>
    <row r="124" spans="2:14">
      <c r="B124" s="257"/>
      <c r="C124" s="254"/>
      <c r="D124" s="254"/>
      <c r="E124" s="254"/>
      <c r="F124" s="242"/>
      <c r="G124" s="242"/>
      <c r="H124" s="242"/>
      <c r="I124" s="242"/>
      <c r="J124" s="242"/>
      <c r="K124" s="254"/>
      <c r="L124" s="254"/>
      <c r="M124" s="254"/>
      <c r="N124" s="255"/>
    </row>
    <row r="125" spans="2:14">
      <c r="B125" s="257" t="s">
        <v>2220</v>
      </c>
      <c r="C125" s="256"/>
      <c r="D125" s="256"/>
      <c r="E125" s="242"/>
      <c r="F125" s="242"/>
      <c r="G125" s="242"/>
      <c r="H125" s="242"/>
      <c r="I125" s="242"/>
      <c r="J125" s="971"/>
      <c r="K125" s="971"/>
      <c r="L125" s="971"/>
      <c r="M125" s="971"/>
      <c r="N125" s="972"/>
    </row>
    <row r="126" spans="2:14" ht="15.75" thickBot="1">
      <c r="B126" s="418" t="s">
        <v>2221</v>
      </c>
      <c r="C126" s="419"/>
      <c r="D126" s="419"/>
      <c r="E126" s="258"/>
      <c r="F126" s="258"/>
      <c r="G126" s="258"/>
      <c r="H126" s="258"/>
      <c r="I126" s="258"/>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1125</v>
      </c>
      <c r="C31" s="81" t="s">
        <v>2128</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6"/>
      <c r="J36" s="267"/>
      <c r="K36" s="268">
        <f>VLOOKUP(A36,EQUIPOS!A6:D163,4,FALSE)</f>
        <v>6049.7522246696581</v>
      </c>
      <c r="L36" s="269"/>
      <c r="M36" s="335">
        <v>40</v>
      </c>
      <c r="N36" s="271">
        <f t="shared" ref="N36:N41" si="0">K36/M36</f>
        <v>151.24380561674144</v>
      </c>
    </row>
    <row r="37" spans="1:14">
      <c r="A37" s="113" t="s">
        <v>334</v>
      </c>
      <c r="B37" s="836" t="str">
        <f>VLOOKUP(A37,EQUIPOS!A7:D154,3,FALSE)</f>
        <v>Taladro industrial</v>
      </c>
      <c r="C37" s="837"/>
      <c r="D37" s="837"/>
      <c r="E37" s="837"/>
      <c r="F37" s="837"/>
      <c r="G37" s="837"/>
      <c r="H37" s="838"/>
      <c r="I37" s="420"/>
      <c r="J37" s="421"/>
      <c r="K37" s="268">
        <f>VLOOKUP(A37,EQUIPOS!A7:D164,4,FALSE)</f>
        <v>3962.8156761631317</v>
      </c>
      <c r="L37" s="334"/>
      <c r="M37" s="335">
        <v>40</v>
      </c>
      <c r="N37" s="271">
        <f t="shared" si="0"/>
        <v>99.070391904078292</v>
      </c>
    </row>
    <row r="38" spans="1:14">
      <c r="A38" s="113" t="s">
        <v>195</v>
      </c>
      <c r="B38" s="836" t="str">
        <f>VLOOKUP(A38,EQUIPOS!A8:D154,3,FALSE)</f>
        <v xml:space="preserve">Equipo de oxicorte, Capacidad de corte: hasta 6´´ (152mm) </v>
      </c>
      <c r="C38" s="837"/>
      <c r="D38" s="837"/>
      <c r="E38" s="837"/>
      <c r="F38" s="837"/>
      <c r="G38" s="837"/>
      <c r="H38" s="838"/>
      <c r="I38" s="420"/>
      <c r="J38" s="421"/>
      <c r="K38" s="268">
        <f>VLOOKUP(A38,EQUIPOS!A8:D165,4,FALSE)</f>
        <v>40110.120830353844</v>
      </c>
      <c r="L38" s="334"/>
      <c r="M38" s="335">
        <v>40</v>
      </c>
      <c r="N38" s="271">
        <f t="shared" si="0"/>
        <v>1002.7530207588461</v>
      </c>
    </row>
    <row r="39" spans="1:14">
      <c r="A39" s="113" t="s">
        <v>204</v>
      </c>
      <c r="B39" s="836" t="str">
        <f>VLOOKUP(A39,EQUIPOS!A9:D154,3,FALSE)</f>
        <v xml:space="preserve">Equipo de soldadura 250 AMP
</v>
      </c>
      <c r="C39" s="837"/>
      <c r="D39" s="837"/>
      <c r="E39" s="837"/>
      <c r="F39" s="837"/>
      <c r="G39" s="837"/>
      <c r="H39" s="838"/>
      <c r="I39" s="420"/>
      <c r="J39" s="421"/>
      <c r="K39" s="268">
        <f>VLOOKUP(A39,EQUIPOS!A9:D166,4,FALSE)</f>
        <v>28650.086307395613</v>
      </c>
      <c r="L39" s="334"/>
      <c r="M39" s="335">
        <v>40</v>
      </c>
      <c r="N39" s="271">
        <f t="shared" si="0"/>
        <v>716.25215768489034</v>
      </c>
    </row>
    <row r="40" spans="1:14">
      <c r="A40" s="113" t="s">
        <v>208</v>
      </c>
      <c r="B40" s="836" t="str">
        <f>VLOOKUP(A40,EQUIPOS!A10:D154,3,FALSE)</f>
        <v>Equipo de soldadura 400</v>
      </c>
      <c r="C40" s="837"/>
      <c r="D40" s="837"/>
      <c r="E40" s="837"/>
      <c r="F40" s="837"/>
      <c r="G40" s="837"/>
      <c r="H40" s="838"/>
      <c r="I40" s="420"/>
      <c r="J40" s="421"/>
      <c r="K40" s="268">
        <f>VLOOKUP(A40,EQUIPOS!A10:D167,4,FALSE)</f>
        <v>34380.103568874729</v>
      </c>
      <c r="L40" s="334"/>
      <c r="M40" s="335">
        <v>40</v>
      </c>
      <c r="N40" s="271">
        <f t="shared" si="0"/>
        <v>859.50258922186822</v>
      </c>
    </row>
    <row r="41" spans="1:14">
      <c r="A41" s="113" t="s">
        <v>210</v>
      </c>
      <c r="B41" s="836" t="str">
        <f>VLOOKUP(A41,EQUIPOS!A11:D155,3,FALSE)</f>
        <v>Equipo de soldadura 600</v>
      </c>
      <c r="C41" s="837"/>
      <c r="D41" s="837"/>
      <c r="E41" s="837"/>
      <c r="F41" s="837"/>
      <c r="G41" s="837"/>
      <c r="H41" s="838"/>
      <c r="I41" s="420"/>
      <c r="J41" s="421"/>
      <c r="K41" s="268">
        <f>VLOOKUP(A41,EQUIPOS!A11:D168,4,FALSE)</f>
        <v>40110.120830353844</v>
      </c>
      <c r="L41" s="334"/>
      <c r="M41" s="335">
        <v>40</v>
      </c>
      <c r="N41" s="271">
        <f t="shared" si="0"/>
        <v>1002.7530207588461</v>
      </c>
    </row>
    <row r="42" spans="1:14">
      <c r="B42" s="836"/>
      <c r="C42" s="837"/>
      <c r="D42" s="837"/>
      <c r="E42" s="837"/>
      <c r="F42" s="837"/>
      <c r="G42" s="837"/>
      <c r="H42" s="838"/>
      <c r="I42" s="36"/>
      <c r="J42" s="37"/>
      <c r="K42" s="268"/>
      <c r="L42" s="275"/>
      <c r="M42" s="335"/>
      <c r="N42" s="271"/>
    </row>
    <row r="43" spans="1:14">
      <c r="B43" s="319"/>
      <c r="C43" s="320"/>
      <c r="D43" s="320"/>
      <c r="E43" s="320"/>
      <c r="F43" s="322"/>
      <c r="G43" s="322"/>
      <c r="H43" s="125"/>
      <c r="I43" s="36"/>
      <c r="J43" s="37"/>
      <c r="K43" s="268"/>
      <c r="L43" s="275"/>
      <c r="M43" s="276"/>
      <c r="N43" s="272"/>
    </row>
    <row r="44" spans="1:14">
      <c r="B44" s="843" t="s">
        <v>952</v>
      </c>
      <c r="C44" s="844"/>
      <c r="D44" s="844"/>
      <c r="E44" s="38"/>
      <c r="F44" s="39"/>
      <c r="G44" s="39"/>
      <c r="H44" s="40"/>
      <c r="I44" s="36"/>
      <c r="J44" s="37"/>
      <c r="K44" s="278"/>
      <c r="L44" s="275"/>
      <c r="M44" s="400">
        <v>0.05</v>
      </c>
      <c r="N44" s="343">
        <f>N81*M44</f>
        <v>100.80399809240021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3">
        <f>SUM(N36:N44)</f>
        <v>3932.3789840376712</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4" t="s">
        <v>945</v>
      </c>
      <c r="K50" s="85" t="s">
        <v>946</v>
      </c>
      <c r="L50" s="817" t="s">
        <v>955</v>
      </c>
      <c r="M50" s="816"/>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32226.742105273701</v>
      </c>
      <c r="N51" s="271">
        <f t="shared" ref="N51:N56" si="1">K51*M51</f>
        <v>161.1337105263685</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10574.399753292933</v>
      </c>
      <c r="N52" s="271">
        <f t="shared" si="1"/>
        <v>52.871998766464671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14577.565374182401</v>
      </c>
      <c r="N53" s="271">
        <f t="shared" si="1"/>
        <v>72.887826870912008</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11893.660942996712</v>
      </c>
      <c r="N54" s="271">
        <f t="shared" si="1"/>
        <v>118.93660942996712</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20393.485238493515</v>
      </c>
      <c r="N55" s="271">
        <f t="shared" si="1"/>
        <v>203.93485238493514</v>
      </c>
    </row>
    <row r="56" spans="1:14">
      <c r="A56" s="163" t="s">
        <v>742</v>
      </c>
      <c r="B56" s="43" t="str">
        <f>VLOOKUP(A56,MATERIALES!A1:D373,3,FALSE)</f>
        <v>Acero A-36 para estructura metálica</v>
      </c>
      <c r="C56" s="424"/>
      <c r="D56" s="424"/>
      <c r="E56" s="424"/>
      <c r="F56" s="424"/>
      <c r="G56" s="424"/>
      <c r="H56" s="424"/>
      <c r="I56" s="424"/>
      <c r="J56" s="311" t="str">
        <f>VLOOKUP(A56,MATERIALES!A1:D648,2,FALSE)</f>
        <v>kg</v>
      </c>
      <c r="K56" s="396">
        <v>1</v>
      </c>
      <c r="L56" s="420"/>
      <c r="M56" s="401">
        <f>VLOOKUP(A56,MATERIALES!A1:D401,4,FALSE)</f>
        <v>3235.3804318597649</v>
      </c>
      <c r="N56" s="271">
        <f t="shared" si="1"/>
        <v>3235.3804318597649</v>
      </c>
    </row>
    <row r="57" spans="1:14">
      <c r="A57" s="163"/>
      <c r="B57" s="43"/>
      <c r="C57" s="424"/>
      <c r="D57" s="424"/>
      <c r="E57" s="424"/>
      <c r="F57" s="424"/>
      <c r="G57" s="424"/>
      <c r="H57" s="424"/>
      <c r="I57" s="424"/>
      <c r="J57" s="310"/>
      <c r="K57" s="396"/>
      <c r="L57" s="420"/>
      <c r="M57" s="401"/>
      <c r="N57" s="271"/>
    </row>
    <row r="58" spans="1:14" ht="15.75" thickBot="1">
      <c r="B58" s="43"/>
      <c r="C58" s="309"/>
      <c r="D58" s="309"/>
      <c r="E58" s="309"/>
      <c r="F58" s="309"/>
      <c r="G58" s="309"/>
      <c r="H58" s="309"/>
      <c r="I58" s="309"/>
      <c r="J58" s="434"/>
      <c r="K58" s="126"/>
      <c r="L58" s="324"/>
      <c r="M58" s="401"/>
      <c r="N58" s="271"/>
    </row>
    <row r="59" spans="1:14" ht="15.75" thickBot="1">
      <c r="B59" s="823" t="s">
        <v>953</v>
      </c>
      <c r="C59" s="824"/>
      <c r="D59" s="824"/>
      <c r="E59" s="824"/>
      <c r="F59" s="824"/>
      <c r="G59" s="824"/>
      <c r="H59" s="824"/>
      <c r="I59" s="824"/>
      <c r="J59" s="824"/>
      <c r="K59" s="824"/>
      <c r="L59" s="824"/>
      <c r="M59" s="825"/>
      <c r="N59" s="393">
        <f>SUM(N51:N58)</f>
        <v>3845.1454298384124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B64" s="46"/>
      <c r="C64" s="316"/>
      <c r="D64" s="316"/>
      <c r="E64" s="316"/>
      <c r="F64" s="316"/>
      <c r="G64" s="316"/>
      <c r="H64" s="310"/>
      <c r="I64" s="278"/>
      <c r="J64" s="285"/>
      <c r="K64" s="278"/>
      <c r="L64" s="827"/>
      <c r="M64" s="828"/>
      <c r="N64" s="286"/>
    </row>
    <row r="65" spans="1:15">
      <c r="B65" s="46"/>
      <c r="C65" s="47"/>
      <c r="D65" s="47"/>
      <c r="E65" s="47"/>
      <c r="F65" s="47"/>
      <c r="G65" s="47"/>
      <c r="H65" s="310"/>
      <c r="I65" s="278"/>
      <c r="J65" s="285"/>
      <c r="K65" s="278"/>
      <c r="L65" s="827"/>
      <c r="M65" s="828"/>
      <c r="N65" s="286"/>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0"/>
      <c r="N79" s="394"/>
    </row>
    <row r="80" spans="1:15" ht="15.75" thickBot="1">
      <c r="B80" s="810"/>
      <c r="C80" s="811"/>
      <c r="D80" s="811"/>
      <c r="E80" s="811"/>
      <c r="F80" s="811"/>
      <c r="G80" s="811"/>
      <c r="H80" s="811"/>
      <c r="I80" s="469"/>
      <c r="J80" s="470"/>
      <c r="K80" s="471"/>
      <c r="L80" s="474"/>
      <c r="M80" s="475"/>
      <c r="N80" s="439"/>
    </row>
    <row r="81" spans="1:14" ht="15.75" thickBot="1">
      <c r="B81" s="829" t="s">
        <v>953</v>
      </c>
      <c r="C81" s="830"/>
      <c r="D81" s="830"/>
      <c r="E81" s="830"/>
      <c r="F81" s="830"/>
      <c r="G81" s="830"/>
      <c r="H81" s="830"/>
      <c r="I81" s="830"/>
      <c r="J81" s="830"/>
      <c r="K81" s="830"/>
      <c r="L81" s="830"/>
      <c r="M81" s="831"/>
      <c r="N81" s="300">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9793.6043757240877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1958.7208751448177</v>
      </c>
      <c r="M88" s="858"/>
      <c r="N88" s="51"/>
    </row>
    <row r="89" spans="1:14">
      <c r="B89" s="89" t="s">
        <v>973</v>
      </c>
      <c r="C89" s="90"/>
      <c r="D89" s="90"/>
      <c r="E89" s="90"/>
      <c r="F89" s="90"/>
      <c r="G89" s="90"/>
      <c r="H89" s="90"/>
      <c r="I89" s="87"/>
      <c r="J89" s="88"/>
      <c r="K89" s="303">
        <v>0.05</v>
      </c>
      <c r="L89" s="857">
        <f>N83*K89</f>
        <v>489.68021878620442</v>
      </c>
      <c r="M89" s="858"/>
      <c r="N89" s="51"/>
    </row>
    <row r="90" spans="1:14" ht="15.75" thickBot="1">
      <c r="B90" s="91" t="s">
        <v>974</v>
      </c>
      <c r="C90" s="92"/>
      <c r="D90" s="92"/>
      <c r="E90" s="92"/>
      <c r="F90" s="92"/>
      <c r="G90" s="92"/>
      <c r="H90" s="92"/>
      <c r="I90" s="93"/>
      <c r="J90" s="94"/>
      <c r="K90" s="304">
        <v>0.05</v>
      </c>
      <c r="L90" s="859">
        <f>N83*K90</f>
        <v>489.68021878620442</v>
      </c>
      <c r="M90" s="860"/>
      <c r="N90" s="51"/>
    </row>
    <row r="91" spans="1:14" ht="15.75" thickBot="1">
      <c r="B91" s="823" t="s">
        <v>953</v>
      </c>
      <c r="C91" s="824"/>
      <c r="D91" s="824"/>
      <c r="E91" s="824"/>
      <c r="F91" s="824"/>
      <c r="G91" s="824"/>
      <c r="H91" s="824"/>
      <c r="I91" s="824"/>
      <c r="J91" s="824"/>
      <c r="K91" s="824"/>
      <c r="L91" s="824"/>
      <c r="M91" s="825"/>
      <c r="N91" s="52">
        <f>L88+L89+L90</f>
        <v>2938.0813127172264</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12731.685688441314</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1126</v>
      </c>
      <c r="C31" s="81" t="s">
        <v>2129</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c r="B48" s="43"/>
      <c r="C48" s="280"/>
      <c r="D48" s="280"/>
      <c r="E48" s="280"/>
      <c r="F48" s="280"/>
      <c r="G48" s="280"/>
      <c r="H48" s="280"/>
      <c r="I48" s="267"/>
      <c r="J48" s="223"/>
      <c r="K48" s="281"/>
      <c r="L48" s="266"/>
      <c r="M48" s="401"/>
      <c r="N48" s="271"/>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A52" s="163"/>
      <c r="B52" s="43"/>
      <c r="C52" s="424"/>
      <c r="D52" s="424"/>
      <c r="E52" s="424"/>
      <c r="F52" s="424"/>
      <c r="G52" s="424"/>
      <c r="H52" s="424"/>
      <c r="I52" s="424"/>
      <c r="J52" s="310"/>
      <c r="K52" s="396"/>
      <c r="L52" s="420"/>
      <c r="M52" s="401"/>
      <c r="N52" s="271"/>
    </row>
    <row r="53" spans="1:14">
      <c r="A53" s="163"/>
      <c r="B53" s="43"/>
      <c r="C53" s="424"/>
      <c r="D53" s="424"/>
      <c r="E53" s="424"/>
      <c r="F53" s="424"/>
      <c r="G53" s="424"/>
      <c r="H53" s="424"/>
      <c r="I53" s="424"/>
      <c r="J53" s="310"/>
      <c r="K53" s="396"/>
      <c r="L53" s="420"/>
      <c r="M53" s="401"/>
      <c r="N53" s="271"/>
    </row>
    <row r="54" spans="1:14">
      <c r="A54" s="163"/>
      <c r="B54" s="43"/>
      <c r="C54" s="424"/>
      <c r="D54" s="424"/>
      <c r="E54" s="424"/>
      <c r="F54" s="424"/>
      <c r="G54" s="424"/>
      <c r="H54" s="424"/>
      <c r="I54" s="424"/>
      <c r="J54" s="310"/>
      <c r="K54" s="396"/>
      <c r="L54" s="420"/>
      <c r="M54" s="401"/>
      <c r="N54" s="271"/>
    </row>
    <row r="55" spans="1:14" ht="15.75" thickBot="1">
      <c r="B55" s="43"/>
      <c r="C55" s="309"/>
      <c r="D55" s="309"/>
      <c r="E55" s="309"/>
      <c r="F55" s="309"/>
      <c r="G55" s="309"/>
      <c r="H55" s="309"/>
      <c r="I55" s="309"/>
      <c r="J55" s="434"/>
      <c r="K55" s="126"/>
      <c r="L55" s="324"/>
      <c r="M55" s="401"/>
      <c r="N55" s="271"/>
    </row>
    <row r="56" spans="1:14" ht="15.75" thickBot="1">
      <c r="B56" s="823" t="s">
        <v>953</v>
      </c>
      <c r="C56" s="824"/>
      <c r="D56" s="824"/>
      <c r="E56" s="824"/>
      <c r="F56" s="824"/>
      <c r="G56" s="824"/>
      <c r="H56" s="824"/>
      <c r="I56" s="824"/>
      <c r="J56" s="824"/>
      <c r="K56" s="824"/>
      <c r="L56" s="824"/>
      <c r="M56" s="825"/>
      <c r="N56" s="393"/>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2" t="s">
        <v>957</v>
      </c>
      <c r="C60" s="313"/>
      <c r="D60" s="313"/>
      <c r="E60" s="313"/>
      <c r="F60" s="313"/>
      <c r="G60" s="313"/>
      <c r="H60" s="73" t="s">
        <v>945</v>
      </c>
      <c r="I60" s="74" t="s">
        <v>958</v>
      </c>
      <c r="J60" s="75" t="s">
        <v>959</v>
      </c>
      <c r="K60" s="73" t="s">
        <v>960</v>
      </c>
      <c r="L60" s="826" t="s">
        <v>961</v>
      </c>
      <c r="M60" s="799"/>
      <c r="N60" s="76" t="s">
        <v>951</v>
      </c>
    </row>
    <row r="61" spans="1:14">
      <c r="A61" t="s">
        <v>1325</v>
      </c>
      <c r="B61" s="46" t="str">
        <f>VLOOKUP(A61,TRANSPORTE!A3:D117,3,FALSE)</f>
        <v xml:space="preserve">Transporte de estructuras metálicas </v>
      </c>
      <c r="C61" s="316"/>
      <c r="D61" s="316"/>
      <c r="E61" s="316"/>
      <c r="F61" s="316"/>
      <c r="G61" s="316"/>
      <c r="H61" s="310" t="s">
        <v>2044</v>
      </c>
      <c r="I61" s="278">
        <v>1</v>
      </c>
      <c r="J61" s="285">
        <v>1</v>
      </c>
      <c r="K61" s="278">
        <f>I61*J61</f>
        <v>1</v>
      </c>
      <c r="L61" s="827">
        <f>VLOOKUP(A61,TRANSPORTE!A3:D117,4,FALSE)</f>
        <v>0.30725115146230431</v>
      </c>
      <c r="M61" s="828"/>
      <c r="N61" s="286">
        <f>K61*L61</f>
        <v>0.30725115146230431</v>
      </c>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310"/>
      <c r="I64" s="278"/>
      <c r="J64" s="285"/>
      <c r="K64" s="278"/>
      <c r="L64" s="827"/>
      <c r="M64" s="828"/>
      <c r="N64" s="286"/>
    </row>
    <row r="65" spans="1:15">
      <c r="B65" s="46"/>
      <c r="C65" s="47"/>
      <c r="D65" s="47"/>
      <c r="E65" s="47"/>
      <c r="F65" s="47"/>
      <c r="G65" s="47"/>
      <c r="H65" s="287"/>
      <c r="I65" s="278"/>
      <c r="J65" s="278"/>
      <c r="K65" s="278"/>
      <c r="L65" s="288"/>
      <c r="M65" s="289"/>
      <c r="N65" s="290"/>
    </row>
    <row r="66" spans="1:15" ht="15.75" thickBot="1">
      <c r="B66" s="446"/>
      <c r="C66" s="447"/>
      <c r="D66" s="447"/>
      <c r="E66" s="447"/>
      <c r="F66" s="447"/>
      <c r="G66" s="447"/>
      <c r="H66" s="48"/>
      <c r="I66" s="126"/>
      <c r="J66" s="126"/>
      <c r="K66" s="126"/>
      <c r="L66" s="812"/>
      <c r="M66" s="813"/>
      <c r="N66" s="127"/>
    </row>
    <row r="67" spans="1:15" ht="15.75" thickBot="1">
      <c r="B67" s="829" t="s">
        <v>953</v>
      </c>
      <c r="C67" s="830"/>
      <c r="D67" s="830"/>
      <c r="E67" s="830"/>
      <c r="F67" s="830"/>
      <c r="G67" s="830"/>
      <c r="H67" s="830"/>
      <c r="I67" s="830"/>
      <c r="J67" s="830"/>
      <c r="K67" s="830"/>
      <c r="L67" s="830"/>
      <c r="M67" s="831"/>
      <c r="N67" s="104">
        <f>N61+N62+N63+N64+N65</f>
        <v>0.30725115146230431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49" t="s">
        <v>963</v>
      </c>
      <c r="C71" s="850"/>
      <c r="D71" s="850"/>
      <c r="E71" s="850"/>
      <c r="F71" s="850"/>
      <c r="G71" s="850"/>
      <c r="H71" s="850"/>
      <c r="I71" s="73" t="s">
        <v>964</v>
      </c>
      <c r="J71" s="75" t="s">
        <v>1410</v>
      </c>
      <c r="K71" s="74" t="s">
        <v>966</v>
      </c>
      <c r="L71" s="851" t="s">
        <v>950</v>
      </c>
      <c r="M71" s="852"/>
      <c r="N71" s="98" t="s">
        <v>951</v>
      </c>
    </row>
    <row r="72" spans="1:15">
      <c r="A72" s="164"/>
      <c r="B72" s="49"/>
      <c r="C72" s="47"/>
      <c r="D72" s="47"/>
      <c r="E72" s="47"/>
      <c r="F72" s="47"/>
      <c r="G72" s="47"/>
      <c r="H72" s="47"/>
      <c r="I72" s="291"/>
      <c r="J72" s="292"/>
      <c r="K72" s="293"/>
      <c r="L72" s="50"/>
      <c r="M72" s="433"/>
      <c r="N72" s="394"/>
      <c r="O72" s="106"/>
    </row>
    <row r="73" spans="1:15">
      <c r="A73" s="164"/>
      <c r="B73" s="49"/>
      <c r="C73" s="47"/>
      <c r="D73" s="47"/>
      <c r="E73" s="47"/>
      <c r="F73" s="47"/>
      <c r="G73" s="47"/>
      <c r="H73" s="47"/>
      <c r="I73" s="291"/>
      <c r="J73" s="292"/>
      <c r="K73" s="293"/>
      <c r="L73" s="50"/>
      <c r="M73" s="433"/>
      <c r="N73" s="394"/>
    </row>
    <row r="74" spans="1:15">
      <c r="B74" s="49"/>
      <c r="C74" s="47"/>
      <c r="D74" s="47"/>
      <c r="E74" s="47"/>
      <c r="F74" s="47"/>
      <c r="G74" s="47"/>
      <c r="H74" s="47"/>
      <c r="I74" s="291"/>
      <c r="J74" s="292"/>
      <c r="K74" s="293"/>
      <c r="L74" s="50"/>
      <c r="M74" s="431"/>
      <c r="N74" s="394"/>
    </row>
    <row r="75" spans="1:15">
      <c r="B75" s="49"/>
      <c r="C75" s="47"/>
      <c r="D75" s="47"/>
      <c r="E75" s="47"/>
      <c r="F75" s="47"/>
      <c r="G75" s="47"/>
      <c r="H75" s="47"/>
      <c r="I75" s="278"/>
      <c r="J75" s="296"/>
      <c r="K75" s="297"/>
      <c r="L75" s="317"/>
      <c r="M75" s="299"/>
      <c r="N75" s="295"/>
    </row>
    <row r="76" spans="1:15">
      <c r="B76" s="49"/>
      <c r="C76" s="47"/>
      <c r="D76" s="47"/>
      <c r="E76" s="47"/>
      <c r="F76" s="47"/>
      <c r="G76" s="47"/>
      <c r="H76" s="47"/>
      <c r="I76" s="278"/>
      <c r="J76" s="296"/>
      <c r="K76" s="297"/>
      <c r="L76" s="317"/>
      <c r="M76" s="299"/>
      <c r="N76" s="295"/>
    </row>
    <row r="77" spans="1:15" ht="15.75" thickBot="1">
      <c r="B77" s="810"/>
      <c r="C77" s="811"/>
      <c r="D77" s="811"/>
      <c r="E77" s="811"/>
      <c r="F77" s="811"/>
      <c r="G77" s="811"/>
      <c r="H77" s="811"/>
      <c r="I77" s="126"/>
      <c r="J77" s="126"/>
      <c r="K77" s="126"/>
      <c r="L77" s="911"/>
      <c r="M77" s="911"/>
      <c r="N77" s="127"/>
    </row>
    <row r="78" spans="1:15" ht="15.75" thickBot="1">
      <c r="B78" s="829" t="s">
        <v>953</v>
      </c>
      <c r="C78" s="830"/>
      <c r="D78" s="830"/>
      <c r="E78" s="830"/>
      <c r="F78" s="830"/>
      <c r="G78" s="830"/>
      <c r="H78" s="830"/>
      <c r="I78" s="830"/>
      <c r="J78" s="830"/>
      <c r="K78" s="830"/>
      <c r="L78" s="830"/>
      <c r="M78" s="831"/>
      <c r="N78" s="459"/>
    </row>
    <row r="79" spans="1:15" ht="15.75" thickBot="1">
      <c r="B79" s="33"/>
      <c r="C79" s="34"/>
      <c r="D79" s="34"/>
      <c r="E79" s="34"/>
      <c r="F79" s="34"/>
      <c r="G79" s="34"/>
      <c r="H79" s="34"/>
      <c r="I79" s="34"/>
      <c r="J79" s="34"/>
      <c r="K79" s="34"/>
      <c r="L79" s="34"/>
      <c r="M79" s="34"/>
      <c r="N79" s="35"/>
    </row>
    <row r="80" spans="1:15" ht="15.75" thickBot="1">
      <c r="B80" s="823" t="s">
        <v>967</v>
      </c>
      <c r="C80" s="824"/>
      <c r="D80" s="824"/>
      <c r="E80" s="824"/>
      <c r="F80" s="824"/>
      <c r="G80" s="824"/>
      <c r="H80" s="824"/>
      <c r="I80" s="824"/>
      <c r="J80" s="824"/>
      <c r="K80" s="824"/>
      <c r="L80" s="824"/>
      <c r="M80" s="825"/>
      <c r="N80" s="99">
        <f>N43+N56+N67+N78</f>
        <v>0.30725115146230431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4" t="s">
        <v>969</v>
      </c>
      <c r="C84" s="815"/>
      <c r="D84" s="815"/>
      <c r="E84" s="815"/>
      <c r="F84" s="815"/>
      <c r="G84" s="815"/>
      <c r="H84" s="815"/>
      <c r="I84" s="313"/>
      <c r="J84" s="333"/>
      <c r="K84" s="301" t="s">
        <v>970</v>
      </c>
      <c r="L84" s="853" t="s">
        <v>971</v>
      </c>
      <c r="M84" s="854"/>
      <c r="N84" s="302"/>
    </row>
    <row r="85" spans="1:14">
      <c r="B85" s="855" t="s">
        <v>972</v>
      </c>
      <c r="C85" s="856"/>
      <c r="D85" s="856"/>
      <c r="E85" s="856"/>
      <c r="F85" s="856"/>
      <c r="G85" s="856"/>
      <c r="H85" s="856"/>
      <c r="I85" s="87"/>
      <c r="J85" s="88"/>
      <c r="K85" s="303">
        <v>0.2</v>
      </c>
      <c r="L85" s="857">
        <f>N80*K85</f>
        <v>6.1450230292460863E-2</v>
      </c>
      <c r="M85" s="858"/>
      <c r="N85" s="51"/>
    </row>
    <row r="86" spans="1:14">
      <c r="B86" s="89" t="s">
        <v>973</v>
      </c>
      <c r="C86" s="90"/>
      <c r="D86" s="90"/>
      <c r="E86" s="90"/>
      <c r="F86" s="90"/>
      <c r="G86" s="90"/>
      <c r="H86" s="90"/>
      <c r="I86" s="87"/>
      <c r="J86" s="88"/>
      <c r="K86" s="303">
        <v>0.05</v>
      </c>
      <c r="L86" s="857">
        <f>N80*K86</f>
        <v>1.5362557573115216E-2</v>
      </c>
      <c r="M86" s="858"/>
      <c r="N86" s="51"/>
    </row>
    <row r="87" spans="1:14" ht="15.75" thickBot="1">
      <c r="B87" s="91" t="s">
        <v>974</v>
      </c>
      <c r="C87" s="92"/>
      <c r="D87" s="92"/>
      <c r="E87" s="92"/>
      <c r="F87" s="92"/>
      <c r="G87" s="92"/>
      <c r="H87" s="92"/>
      <c r="I87" s="93"/>
      <c r="J87" s="94"/>
      <c r="K87" s="304">
        <v>0.05</v>
      </c>
      <c r="L87" s="859">
        <f>N80*K87</f>
        <v>1.5362557573115216E-2</v>
      </c>
      <c r="M87" s="860"/>
      <c r="N87" s="51"/>
    </row>
    <row r="88" spans="1:14" ht="15.75" thickBot="1">
      <c r="B88" s="823" t="s">
        <v>953</v>
      </c>
      <c r="C88" s="824"/>
      <c r="D88" s="824"/>
      <c r="E88" s="824"/>
      <c r="F88" s="824"/>
      <c r="G88" s="824"/>
      <c r="H88" s="824"/>
      <c r="I88" s="824"/>
      <c r="J88" s="824"/>
      <c r="K88" s="824"/>
      <c r="L88" s="824"/>
      <c r="M88" s="825"/>
      <c r="N88" s="52">
        <f>L85+L86+L87</f>
        <v>9.2175345438691297E-2</v>
      </c>
    </row>
    <row r="89" spans="1:14" ht="15.75" thickBot="1">
      <c r="B89" s="33"/>
      <c r="C89" s="34"/>
      <c r="D89" s="34"/>
      <c r="E89" s="34"/>
      <c r="F89" s="34"/>
      <c r="G89" s="34"/>
      <c r="H89" s="34"/>
      <c r="I89" s="34"/>
      <c r="J89" s="34"/>
      <c r="K89" s="34"/>
      <c r="L89" s="34"/>
      <c r="M89" s="34"/>
      <c r="N89" s="35"/>
    </row>
    <row r="90" spans="1:14" ht="15.75" thickBot="1">
      <c r="A90" t="s">
        <v>2016</v>
      </c>
      <c r="B90" s="823" t="s">
        <v>975</v>
      </c>
      <c r="C90" s="824"/>
      <c r="D90" s="824"/>
      <c r="E90" s="824"/>
      <c r="F90" s="824"/>
      <c r="G90" s="824"/>
      <c r="H90" s="824"/>
      <c r="I90" s="824"/>
      <c r="J90" s="824"/>
      <c r="K90" s="824"/>
      <c r="L90" s="824"/>
      <c r="M90" s="825"/>
      <c r="N90" s="52">
        <f>N80+N88</f>
        <v>0.39942649690099563</v>
      </c>
    </row>
    <row r="91" spans="1:14">
      <c r="B91" s="238"/>
      <c r="C91" s="239"/>
      <c r="D91" s="239"/>
      <c r="E91" s="239"/>
      <c r="F91" s="239"/>
      <c r="G91" s="239"/>
      <c r="H91" s="239"/>
      <c r="I91" s="239"/>
      <c r="J91" s="239"/>
      <c r="K91" s="239"/>
      <c r="L91" s="239"/>
      <c r="M91" s="239"/>
      <c r="N91" s="240"/>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242"/>
      <c r="F94" s="242"/>
      <c r="G94" s="242"/>
      <c r="H94" s="242"/>
      <c r="I94" s="242"/>
      <c r="J94" s="242"/>
      <c r="K94" s="242"/>
      <c r="L94" s="242"/>
      <c r="M94" s="242"/>
      <c r="N94" s="243"/>
    </row>
    <row r="95" spans="1:14">
      <c r="B95" s="241"/>
      <c r="C95" s="242"/>
      <c r="D95" s="242"/>
      <c r="E95" s="416" t="s">
        <v>976</v>
      </c>
      <c r="F95" s="416"/>
      <c r="G95" s="416"/>
      <c r="H95" s="416"/>
      <c r="I95" s="416"/>
      <c r="J95" s="416"/>
      <c r="K95" s="242"/>
      <c r="L95" s="242"/>
      <c r="M95" s="242"/>
      <c r="N95" s="243"/>
    </row>
    <row r="96" spans="1:14">
      <c r="B96" s="241"/>
      <c r="C96" s="242"/>
      <c r="D96" s="242"/>
      <c r="E96" s="242" t="s">
        <v>977</v>
      </c>
      <c r="F96" s="242"/>
      <c r="G96" s="242"/>
      <c r="H96" s="242"/>
      <c r="I96" s="242"/>
      <c r="J96" s="242"/>
      <c r="K96" s="242"/>
      <c r="L96" s="242"/>
      <c r="M96" s="242"/>
      <c r="N96" s="243"/>
    </row>
    <row r="97" spans="2:14">
      <c r="B97" s="241"/>
      <c r="C97" s="242"/>
      <c r="D97" s="242"/>
      <c r="E97" s="242" t="s">
        <v>978</v>
      </c>
      <c r="F97" s="242"/>
      <c r="G97" s="242"/>
      <c r="H97" s="242"/>
      <c r="I97" s="242"/>
      <c r="J97" s="242"/>
      <c r="K97" s="242"/>
      <c r="L97" s="242"/>
      <c r="M97" s="242"/>
      <c r="N97" s="243"/>
    </row>
    <row r="98" spans="2:14">
      <c r="B98" s="241"/>
      <c r="C98" s="242"/>
      <c r="D98" s="242"/>
      <c r="E98" s="242" t="s">
        <v>979</v>
      </c>
      <c r="F98" s="242"/>
      <c r="G98" s="242"/>
      <c r="H98" s="242"/>
      <c r="I98" s="242"/>
      <c r="J98" s="242"/>
      <c r="K98" s="242"/>
      <c r="L98" s="242"/>
      <c r="M98" s="242"/>
      <c r="N98" s="243"/>
    </row>
    <row r="99" spans="2:14" ht="15.75" thickBot="1">
      <c r="B99" s="241"/>
      <c r="C99" s="242"/>
      <c r="D99" s="242"/>
      <c r="E99" s="242"/>
      <c r="F99" s="242" t="s">
        <v>980</v>
      </c>
      <c r="G99" s="242"/>
      <c r="H99" s="242"/>
      <c r="I99" s="242"/>
      <c r="J99" s="242"/>
      <c r="K99" s="242"/>
      <c r="L99" s="242"/>
      <c r="M99" s="242"/>
      <c r="N99" s="243"/>
    </row>
    <row r="100" spans="2:14">
      <c r="B100" s="226" t="s">
        <v>2216</v>
      </c>
      <c r="C100" s="227"/>
      <c r="D100" s="227"/>
      <c r="E100" s="227"/>
      <c r="F100" s="227"/>
      <c r="G100" s="227"/>
      <c r="H100" s="227"/>
      <c r="I100" s="227"/>
      <c r="J100" s="227"/>
      <c r="K100" s="227"/>
      <c r="L100" s="227"/>
      <c r="M100" s="227"/>
      <c r="N100" s="228"/>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c r="B103" s="244"/>
      <c r="C103" s="245"/>
      <c r="D103" s="245"/>
      <c r="E103" s="245"/>
      <c r="F103" s="245"/>
      <c r="G103" s="245"/>
      <c r="H103" s="245"/>
      <c r="I103" s="245"/>
      <c r="J103" s="245"/>
      <c r="K103" s="245"/>
      <c r="L103" s="245"/>
      <c r="M103" s="245"/>
      <c r="N103" s="246"/>
    </row>
    <row r="104" spans="2:14" ht="15.75" thickBot="1">
      <c r="B104" s="247"/>
      <c r="C104" s="248"/>
      <c r="D104" s="248"/>
      <c r="E104" s="248"/>
      <c r="F104" s="248"/>
      <c r="G104" s="248"/>
      <c r="H104" s="248"/>
      <c r="I104" s="248"/>
      <c r="J104" s="248"/>
      <c r="K104" s="248"/>
      <c r="L104" s="248"/>
      <c r="M104" s="248"/>
      <c r="N104" s="249"/>
    </row>
    <row r="105" spans="2:14">
      <c r="B105" s="250"/>
      <c r="C105" s="251"/>
      <c r="D105" s="251"/>
      <c r="E105" s="251"/>
      <c r="F105" s="251"/>
      <c r="G105" s="251"/>
      <c r="H105" s="251"/>
      <c r="I105" s="251"/>
      <c r="J105" s="251"/>
      <c r="K105" s="251"/>
      <c r="L105" s="251"/>
      <c r="M105" s="251"/>
      <c r="N105" s="252"/>
    </row>
    <row r="106" spans="2:14">
      <c r="B106" s="253" t="s">
        <v>2217</v>
      </c>
      <c r="C106" s="254"/>
      <c r="D106" s="254"/>
      <c r="E106" s="254"/>
      <c r="F106" s="254"/>
      <c r="G106" s="254"/>
      <c r="H106" s="254"/>
      <c r="I106" s="254"/>
      <c r="J106" s="254"/>
      <c r="K106" s="254"/>
      <c r="L106" s="254"/>
      <c r="M106" s="254"/>
      <c r="N106" s="255"/>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53"/>
      <c r="C114" s="254"/>
      <c r="D114" s="254"/>
      <c r="E114" s="254"/>
      <c r="F114" s="254"/>
      <c r="G114" s="254"/>
      <c r="H114" s="254"/>
      <c r="I114" s="254"/>
      <c r="J114" s="254"/>
      <c r="K114" s="254"/>
      <c r="L114" s="254"/>
      <c r="M114" s="254"/>
      <c r="N114" s="255"/>
    </row>
    <row r="115" spans="2:14">
      <c r="B115" s="241"/>
      <c r="C115" s="242"/>
      <c r="D115" s="242"/>
      <c r="E115" s="242" t="s">
        <v>976</v>
      </c>
      <c r="F115" s="416"/>
      <c r="G115" s="416"/>
      <c r="H115" s="242"/>
      <c r="I115" s="242"/>
      <c r="J115" s="242"/>
      <c r="K115" s="242"/>
      <c r="L115" s="242"/>
      <c r="M115" s="242"/>
      <c r="N115" s="243"/>
    </row>
    <row r="116" spans="2:14">
      <c r="B116" s="241"/>
      <c r="C116" s="242"/>
      <c r="D116" s="242"/>
      <c r="E116" s="417" t="s">
        <v>977</v>
      </c>
      <c r="F116" s="242"/>
      <c r="G116" s="242"/>
      <c r="H116" s="417"/>
      <c r="I116" s="417"/>
      <c r="J116" s="417"/>
      <c r="K116" s="242"/>
      <c r="L116" s="242"/>
      <c r="M116" s="242"/>
      <c r="N116" s="243"/>
    </row>
    <row r="117" spans="2:14">
      <c r="B117" s="241"/>
      <c r="C117" s="242"/>
      <c r="D117" s="242"/>
      <c r="E117" s="256" t="s">
        <v>981</v>
      </c>
      <c r="F117" s="242"/>
      <c r="G117" s="242"/>
      <c r="H117" s="256"/>
      <c r="I117" s="256"/>
      <c r="J117" s="256"/>
      <c r="K117" s="242"/>
      <c r="L117" s="242"/>
      <c r="M117" s="242"/>
      <c r="N117" s="243"/>
    </row>
    <row r="118" spans="2:14">
      <c r="B118" s="257"/>
      <c r="C118" s="254"/>
      <c r="D118" s="254"/>
      <c r="E118" s="242" t="s">
        <v>979</v>
      </c>
      <c r="F118" s="242"/>
      <c r="G118" s="242"/>
      <c r="H118" s="242"/>
      <c r="I118" s="242"/>
      <c r="J118" s="242"/>
      <c r="K118" s="254"/>
      <c r="L118" s="254"/>
      <c r="M118" s="254"/>
      <c r="N118" s="255"/>
    </row>
    <row r="119" spans="2:14">
      <c r="B119" s="257"/>
      <c r="C119" s="254"/>
      <c r="D119" s="254"/>
      <c r="E119" s="254"/>
      <c r="F119" s="242"/>
      <c r="G119" s="242"/>
      <c r="H119" s="242"/>
      <c r="I119" s="242"/>
      <c r="J119" s="242"/>
      <c r="K119" s="254"/>
      <c r="L119" s="254"/>
      <c r="M119" s="254"/>
      <c r="N119" s="255"/>
    </row>
    <row r="120" spans="2:14">
      <c r="B120" s="257" t="s">
        <v>2220</v>
      </c>
      <c r="C120" s="256"/>
      <c r="D120" s="256"/>
      <c r="E120" s="242"/>
      <c r="F120" s="242"/>
      <c r="G120" s="242"/>
      <c r="H120" s="242"/>
      <c r="I120" s="242"/>
      <c r="J120" s="971"/>
      <c r="K120" s="971"/>
      <c r="L120" s="971"/>
      <c r="M120" s="971"/>
      <c r="N120" s="972"/>
    </row>
    <row r="121" spans="2:14" ht="15.75" thickBot="1">
      <c r="B121" s="418" t="s">
        <v>2221</v>
      </c>
      <c r="C121" s="419"/>
      <c r="D121" s="419"/>
      <c r="E121" s="258"/>
      <c r="F121" s="258"/>
      <c r="G121" s="258"/>
      <c r="H121" s="258"/>
      <c r="I121" s="258"/>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1127</v>
      </c>
      <c r="C31" s="81" t="s">
        <v>2130</v>
      </c>
      <c r="D31" s="82"/>
      <c r="E31" s="82"/>
      <c r="F31" s="82"/>
      <c r="G31" s="82"/>
      <c r="H31" s="82"/>
      <c r="I31" s="82"/>
      <c r="J31" s="82"/>
      <c r="K31" s="452"/>
      <c r="L31" s="305" t="s">
        <v>377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190</v>
      </c>
      <c r="B36" s="836" t="str">
        <f>VLOOKUP(A36,EQUIPOS!A6:D154,3,FALSE)</f>
        <v>Diferencial de 3 ton</v>
      </c>
      <c r="C36" s="837"/>
      <c r="D36" s="837"/>
      <c r="E36" s="837"/>
      <c r="F36" s="837"/>
      <c r="G36" s="837"/>
      <c r="H36" s="838"/>
      <c r="I36" s="266"/>
      <c r="J36" s="267"/>
      <c r="K36" s="268">
        <f>VLOOKUP(A36,EQUIPOS!A6:D163,4,FALSE)</f>
        <v>6049.7522246696581</v>
      </c>
      <c r="L36" s="269"/>
      <c r="M36" s="335">
        <v>40</v>
      </c>
      <c r="N36" s="271">
        <f t="shared" ref="N36:N41" si="0">K36/M36</f>
        <v>151.24380561674144</v>
      </c>
    </row>
    <row r="37" spans="1:14">
      <c r="A37" s="113" t="s">
        <v>195</v>
      </c>
      <c r="B37" s="836" t="str">
        <f>VLOOKUP(A37,EQUIPOS!A7:D154,3,FALSE)</f>
        <v xml:space="preserve">Equipo de oxicorte, Capacidad de corte: hasta 6´´ (152mm) </v>
      </c>
      <c r="C37" s="837"/>
      <c r="D37" s="837"/>
      <c r="E37" s="837"/>
      <c r="F37" s="837"/>
      <c r="G37" s="837"/>
      <c r="H37" s="838"/>
      <c r="I37" s="420"/>
      <c r="J37" s="421"/>
      <c r="K37" s="268">
        <f>VLOOKUP(A37,EQUIPOS!A7:D164,4,FALSE)</f>
        <v>40110.120830353844</v>
      </c>
      <c r="L37" s="334"/>
      <c r="M37" s="335">
        <v>400</v>
      </c>
      <c r="N37" s="271">
        <f t="shared" si="0"/>
        <v>100.27530207588461</v>
      </c>
    </row>
    <row r="38" spans="1:14">
      <c r="A38" s="113" t="s">
        <v>204</v>
      </c>
      <c r="B38" s="836" t="str">
        <f>VLOOKUP(A38,EQUIPOS!A8:D154,3,FALSE)</f>
        <v xml:space="preserve">Equipo de soldadura 250 AMP
</v>
      </c>
      <c r="C38" s="837"/>
      <c r="D38" s="837"/>
      <c r="E38" s="837"/>
      <c r="F38" s="837"/>
      <c r="G38" s="837"/>
      <c r="H38" s="838"/>
      <c r="I38" s="420"/>
      <c r="J38" s="421"/>
      <c r="K38" s="268">
        <f>VLOOKUP(A38,EQUIPOS!A8:D165,4,FALSE)</f>
        <v>28650.086307395613</v>
      </c>
      <c r="L38" s="334"/>
      <c r="M38" s="335">
        <v>400</v>
      </c>
      <c r="N38" s="271">
        <f t="shared" si="0"/>
        <v>71.625215768489028</v>
      </c>
    </row>
    <row r="39" spans="1:14">
      <c r="A39" s="113" t="s">
        <v>208</v>
      </c>
      <c r="B39" s="836" t="str">
        <f>VLOOKUP(A39,EQUIPOS!A9:D154,3,FALSE)</f>
        <v>Equipo de soldadura 400</v>
      </c>
      <c r="C39" s="837"/>
      <c r="D39" s="837"/>
      <c r="E39" s="837"/>
      <c r="F39" s="837"/>
      <c r="G39" s="837"/>
      <c r="H39" s="838"/>
      <c r="I39" s="420"/>
      <c r="J39" s="421"/>
      <c r="K39" s="268">
        <f>VLOOKUP(A39,EQUIPOS!A9:D166,4,FALSE)</f>
        <v>34380.103568874729</v>
      </c>
      <c r="L39" s="334"/>
      <c r="M39" s="335">
        <v>400</v>
      </c>
      <c r="N39" s="271">
        <f t="shared" si="0"/>
        <v>85.950258922186819</v>
      </c>
    </row>
    <row r="40" spans="1:14">
      <c r="A40" s="113" t="s">
        <v>210</v>
      </c>
      <c r="B40" s="836" t="str">
        <f>VLOOKUP(A40,EQUIPOS!A10:D154,3,FALSE)</f>
        <v>Equipo de soldadura 600</v>
      </c>
      <c r="C40" s="837"/>
      <c r="D40" s="837"/>
      <c r="E40" s="837"/>
      <c r="F40" s="837"/>
      <c r="G40" s="837"/>
      <c r="H40" s="838"/>
      <c r="I40" s="420"/>
      <c r="J40" s="421"/>
      <c r="K40" s="268">
        <f>VLOOKUP(A40,EQUIPOS!A10:D167,4,FALSE)</f>
        <v>40110.120830353844</v>
      </c>
      <c r="L40" s="334"/>
      <c r="M40" s="335">
        <v>400</v>
      </c>
      <c r="N40" s="271">
        <f t="shared" si="0"/>
        <v>100.27530207588461</v>
      </c>
    </row>
    <row r="41" spans="1:14">
      <c r="A41" s="113" t="s">
        <v>243</v>
      </c>
      <c r="B41" s="836" t="str">
        <f>VLOOKUP(A41,EQUIPOS!A11:D155,3,FALSE)</f>
        <v>Grúa 10 ton</v>
      </c>
      <c r="C41" s="837"/>
      <c r="D41" s="837"/>
      <c r="E41" s="837"/>
      <c r="F41" s="837"/>
      <c r="G41" s="837"/>
      <c r="H41" s="838"/>
      <c r="I41" s="420"/>
      <c r="J41" s="421"/>
      <c r="K41" s="268">
        <f>VLOOKUP(A41,EQUIPOS!A11:D168,4,FALSE)</f>
        <v>191153.3758429435</v>
      </c>
      <c r="L41" s="334"/>
      <c r="M41" s="335">
        <v>400</v>
      </c>
      <c r="N41" s="271">
        <f t="shared" si="0"/>
        <v>477.88343960735875</v>
      </c>
    </row>
    <row r="42" spans="1:14">
      <c r="B42" s="836"/>
      <c r="C42" s="837"/>
      <c r="D42" s="837"/>
      <c r="E42" s="837"/>
      <c r="F42" s="837"/>
      <c r="G42" s="837"/>
      <c r="H42" s="838"/>
      <c r="I42" s="36"/>
      <c r="J42" s="37"/>
      <c r="K42" s="268"/>
      <c r="L42" s="275"/>
      <c r="M42" s="335"/>
      <c r="N42" s="271"/>
    </row>
    <row r="43" spans="1:14">
      <c r="B43" s="319"/>
      <c r="C43" s="320"/>
      <c r="D43" s="320"/>
      <c r="E43" s="320"/>
      <c r="F43" s="322"/>
      <c r="G43" s="322"/>
      <c r="H43" s="125"/>
      <c r="I43" s="36"/>
      <c r="J43" s="37"/>
      <c r="K43" s="268"/>
      <c r="L43" s="275"/>
      <c r="M43" s="276"/>
      <c r="N43" s="272"/>
    </row>
    <row r="44" spans="1:14">
      <c r="B44" s="843" t="s">
        <v>952</v>
      </c>
      <c r="C44" s="844"/>
      <c r="D44" s="844"/>
      <c r="E44" s="38"/>
      <c r="F44" s="39"/>
      <c r="G44" s="39"/>
      <c r="H44" s="40"/>
      <c r="I44" s="36"/>
      <c r="J44" s="37"/>
      <c r="K44" s="278"/>
      <c r="L44" s="275"/>
      <c r="M44" s="400">
        <v>0.05</v>
      </c>
      <c r="N44" s="343">
        <f>N81*M44</f>
        <v>100.80399809240021</v>
      </c>
    </row>
    <row r="45" spans="1:14" ht="15.75" thickBot="1">
      <c r="B45" s="836"/>
      <c r="C45" s="837"/>
      <c r="D45" s="837"/>
      <c r="E45" s="837"/>
      <c r="F45" s="837"/>
      <c r="G45" s="837"/>
      <c r="H45" s="838"/>
      <c r="I45" s="845"/>
      <c r="J45" s="846"/>
      <c r="K45" s="41"/>
      <c r="L45" s="847"/>
      <c r="M45" s="848"/>
      <c r="N45" s="105"/>
    </row>
    <row r="46" spans="1:14" ht="15.75" thickBot="1">
      <c r="B46" s="823" t="s">
        <v>953</v>
      </c>
      <c r="C46" s="824"/>
      <c r="D46" s="824"/>
      <c r="E46" s="824"/>
      <c r="F46" s="824"/>
      <c r="G46" s="824"/>
      <c r="H46" s="824"/>
      <c r="I46" s="824"/>
      <c r="J46" s="824"/>
      <c r="K46" s="824"/>
      <c r="L46" s="824"/>
      <c r="M46" s="825"/>
      <c r="N46" s="393">
        <f>SUM(N36:N44)</f>
        <v>1088.0573221589455</v>
      </c>
    </row>
    <row r="47" spans="1:14">
      <c r="B47" s="279"/>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4" t="s">
        <v>944</v>
      </c>
      <c r="C50" s="815"/>
      <c r="D50" s="815"/>
      <c r="E50" s="815"/>
      <c r="F50" s="815"/>
      <c r="G50" s="815"/>
      <c r="H50" s="815"/>
      <c r="I50" s="816"/>
      <c r="J50" s="314" t="s">
        <v>945</v>
      </c>
      <c r="K50" s="85" t="s">
        <v>946</v>
      </c>
      <c r="L50" s="817" t="s">
        <v>955</v>
      </c>
      <c r="M50" s="816"/>
      <c r="N50" s="86" t="s">
        <v>951</v>
      </c>
    </row>
    <row r="51" spans="1:14">
      <c r="A51" s="163" t="s">
        <v>460</v>
      </c>
      <c r="B51" s="43" t="str">
        <f>VLOOKUP(A51,MATERIALES!A5:D373,3,FALSE)</f>
        <v>Fundente</v>
      </c>
      <c r="C51" s="280"/>
      <c r="D51" s="280"/>
      <c r="E51" s="280"/>
      <c r="F51" s="280"/>
      <c r="G51" s="280"/>
      <c r="H51" s="280"/>
      <c r="I51" s="280"/>
      <c r="J51" s="310" t="str">
        <f>VLOOKUP(A51,MATERIALES!A6:D643,2,FALSE)</f>
        <v>kg</v>
      </c>
      <c r="K51" s="281">
        <v>5.0000000000000001E-3</v>
      </c>
      <c r="L51" s="266"/>
      <c r="M51" s="401">
        <f>VLOOKUP(A51,MATERIALES!A5:D396,4,FALSE)</f>
        <v>32226.742105273701</v>
      </c>
      <c r="N51" s="271">
        <f>K51*M51</f>
        <v>161.1337105263685</v>
      </c>
    </row>
    <row r="52" spans="1:14">
      <c r="A52" s="163" t="s">
        <v>462</v>
      </c>
      <c r="B52" s="43" t="str">
        <f>VLOOKUP(A52,MATERIALES!A6:D373,3,FALSE)</f>
        <v>Gas propano</v>
      </c>
      <c r="C52" s="424"/>
      <c r="D52" s="424"/>
      <c r="E52" s="424"/>
      <c r="F52" s="424"/>
      <c r="G52" s="424"/>
      <c r="H52" s="424"/>
      <c r="I52" s="424"/>
      <c r="J52" s="311" t="str">
        <f>VLOOKUP(A52,MATERIALES!A6:D644,2,FALSE)</f>
        <v>kg</v>
      </c>
      <c r="K52" s="396">
        <v>5.0000000000000001E-3</v>
      </c>
      <c r="L52" s="420"/>
      <c r="M52" s="401">
        <f>VLOOKUP(A52,MATERIALES!A6:D397,4,FALSE)</f>
        <v>10574.399753292933</v>
      </c>
      <c r="N52" s="271">
        <f t="shared" ref="N52:N58" si="1">K52*M52</f>
        <v>52.871998766464671</v>
      </c>
    </row>
    <row r="53" spans="1:14">
      <c r="A53" s="163" t="s">
        <v>591</v>
      </c>
      <c r="B53" s="43" t="str">
        <f>VLOOKUP(A53,MATERIALES!A6:D373,3,FALSE)</f>
        <v>Oxigeno industrial</v>
      </c>
      <c r="C53" s="424"/>
      <c r="D53" s="424"/>
      <c r="E53" s="424"/>
      <c r="F53" s="424"/>
      <c r="G53" s="424"/>
      <c r="H53" s="424"/>
      <c r="I53" s="424"/>
      <c r="J53" s="311" t="str">
        <f>VLOOKUP(A53,MATERIALES!A7:D645,2,FALSE)</f>
        <v>kg</v>
      </c>
      <c r="K53" s="396">
        <v>5.0000000000000001E-3</v>
      </c>
      <c r="L53" s="420"/>
      <c r="M53" s="401">
        <f>VLOOKUP(A53,MATERIALES!A6:D398,4,FALSE)</f>
        <v>14577.565374182401</v>
      </c>
      <c r="N53" s="271">
        <f t="shared" si="1"/>
        <v>72.887826870912008</v>
      </c>
    </row>
    <row r="54" spans="1:14">
      <c r="A54" s="163" t="s">
        <v>662</v>
      </c>
      <c r="B54" s="43" t="str">
        <f>VLOOKUP(A54,MATERIALES!A6:D373,3,FALSE)</f>
        <v>Soldadura 7018</v>
      </c>
      <c r="C54" s="424"/>
      <c r="D54" s="424"/>
      <c r="E54" s="424"/>
      <c r="F54" s="424"/>
      <c r="G54" s="424"/>
      <c r="H54" s="424"/>
      <c r="I54" s="424"/>
      <c r="J54" s="311" t="str">
        <f>VLOOKUP(A54,MATERIALES!A8:D646,2,FALSE)</f>
        <v>kg</v>
      </c>
      <c r="K54" s="396">
        <v>0.01</v>
      </c>
      <c r="L54" s="420"/>
      <c r="M54" s="401">
        <f>VLOOKUP(A54,MATERIALES!A6:D399,4,FALSE)</f>
        <v>11893.660942996712</v>
      </c>
      <c r="N54" s="271">
        <f t="shared" si="1"/>
        <v>118.93660942996712</v>
      </c>
    </row>
    <row r="55" spans="1:14">
      <c r="A55" s="163" t="s">
        <v>665</v>
      </c>
      <c r="B55" s="43" t="str">
        <f>VLOOKUP(A55,MATERIALES!A7:D373,3,FALSE)</f>
        <v>Soldadura L-70</v>
      </c>
      <c r="C55" s="424"/>
      <c r="D55" s="424"/>
      <c r="E55" s="424"/>
      <c r="F55" s="424"/>
      <c r="G55" s="424"/>
      <c r="H55" s="424"/>
      <c r="I55" s="424"/>
      <c r="J55" s="311" t="str">
        <f>VLOOKUP(A55,MATERIALES!A9:D647,2,FALSE)</f>
        <v>kg</v>
      </c>
      <c r="K55" s="396">
        <v>0.01</v>
      </c>
      <c r="L55" s="420"/>
      <c r="M55" s="401">
        <f>VLOOKUP(A55,MATERIALES!A7:D400,4,FALSE)</f>
        <v>20393.485238493515</v>
      </c>
      <c r="N55" s="271">
        <f t="shared" si="1"/>
        <v>203.93485238493514</v>
      </c>
    </row>
    <row r="56" spans="1:14">
      <c r="A56" s="163" t="s">
        <v>608</v>
      </c>
      <c r="B56" s="43" t="str">
        <f>VLOOKUP(A56,MATERIALES!A8:D373,3,FALSE)</f>
        <v>Pintura anticorrosiva</v>
      </c>
      <c r="C56" s="424"/>
      <c r="D56" s="424"/>
      <c r="E56" s="424"/>
      <c r="F56" s="424"/>
      <c r="G56" s="424"/>
      <c r="H56" s="424"/>
      <c r="I56" s="424"/>
      <c r="J56" s="311" t="str">
        <f>VLOOKUP(A56,MATERIALES!A10:D648,2,FALSE)</f>
        <v>gal</v>
      </c>
      <c r="K56" s="435">
        <v>5.0000000000000001E-4</v>
      </c>
      <c r="L56" s="420"/>
      <c r="M56" s="401">
        <f>VLOOKUP(A56,MATERIALES!A8:D401,4,FALSE)</f>
        <v>39568.549832106764</v>
      </c>
      <c r="N56" s="271">
        <f t="shared" si="1"/>
        <v>19.784274916053384</v>
      </c>
    </row>
    <row r="57" spans="1:14">
      <c r="A57" s="163" t="s">
        <v>607</v>
      </c>
      <c r="B57" s="43" t="str">
        <f>VLOOKUP(A57,MATERIALES!A9:D373,3,FALSE)</f>
        <v xml:space="preserve">Pintura acrílica, esmalte o similar </v>
      </c>
      <c r="C57" s="424"/>
      <c r="D57" s="424"/>
      <c r="E57" s="424"/>
      <c r="F57" s="424"/>
      <c r="G57" s="424"/>
      <c r="H57" s="424"/>
      <c r="I57" s="424"/>
      <c r="J57" s="311" t="str">
        <f>VLOOKUP(A57,MATERIALES!A11:D649,2,FALSE)</f>
        <v>gal</v>
      </c>
      <c r="K57" s="396">
        <v>1E-3</v>
      </c>
      <c r="L57" s="420"/>
      <c r="M57" s="401">
        <f>VLOOKUP(A57,MATERIALES!A9:D402,4,FALSE)</f>
        <v>65600.490511124372</v>
      </c>
      <c r="N57" s="271">
        <f t="shared" si="1"/>
        <v>65.600490511124377</v>
      </c>
    </row>
    <row r="58" spans="1:14" ht="15.75" thickBot="1">
      <c r="A58" t="s">
        <v>840</v>
      </c>
      <c r="B58" s="43" t="str">
        <f>VLOOKUP(A58,MATERIALES!A10:D373,3,FALSE)</f>
        <v>Disolvente para pintura (TINNER)</v>
      </c>
      <c r="C58" s="309"/>
      <c r="D58" s="309"/>
      <c r="E58" s="309"/>
      <c r="F58" s="309"/>
      <c r="G58" s="309"/>
      <c r="H58" s="309"/>
      <c r="I58" s="309"/>
      <c r="J58" s="432" t="str">
        <f>VLOOKUP(A58,MATERIALES!A11:D650,2,FALSE)</f>
        <v>gal</v>
      </c>
      <c r="K58" s="126">
        <v>1E-3</v>
      </c>
      <c r="L58" s="324"/>
      <c r="M58" s="401">
        <f>VLOOKUP(A58,MATERIALES!A10:D403,4,FALSE)</f>
        <v>36444.71695062465</v>
      </c>
      <c r="N58" s="271">
        <f t="shared" si="1"/>
        <v>36.444716950624652</v>
      </c>
    </row>
    <row r="59" spans="1:14" ht="15.75" thickBot="1">
      <c r="B59" s="823" t="s">
        <v>953</v>
      </c>
      <c r="C59" s="824"/>
      <c r="D59" s="824"/>
      <c r="E59" s="824"/>
      <c r="F59" s="824"/>
      <c r="G59" s="824"/>
      <c r="H59" s="824"/>
      <c r="I59" s="824"/>
      <c r="J59" s="824"/>
      <c r="K59" s="824"/>
      <c r="L59" s="824"/>
      <c r="M59" s="825"/>
      <c r="N59" s="393">
        <f>SUM(N51:N58)</f>
        <v>731.59448035644982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2" t="s">
        <v>957</v>
      </c>
      <c r="C63" s="313"/>
      <c r="D63" s="313"/>
      <c r="E63" s="313"/>
      <c r="F63" s="313"/>
      <c r="G63" s="313"/>
      <c r="H63" s="73" t="s">
        <v>945</v>
      </c>
      <c r="I63" s="74" t="s">
        <v>958</v>
      </c>
      <c r="J63" s="75" t="s">
        <v>959</v>
      </c>
      <c r="K63" s="73" t="s">
        <v>960</v>
      </c>
      <c r="L63" s="826" t="s">
        <v>961</v>
      </c>
      <c r="M63" s="799"/>
      <c r="N63" s="76" t="s">
        <v>951</v>
      </c>
    </row>
    <row r="64" spans="1:14">
      <c r="B64" s="46"/>
      <c r="C64" s="316"/>
      <c r="D64" s="316"/>
      <c r="E64" s="316"/>
      <c r="F64" s="316"/>
      <c r="G64" s="316"/>
      <c r="H64" s="310"/>
      <c r="I64" s="278"/>
      <c r="J64" s="285"/>
      <c r="K64" s="278"/>
      <c r="L64" s="827"/>
      <c r="M64" s="828"/>
      <c r="N64" s="286"/>
    </row>
    <row r="65" spans="1:15">
      <c r="B65" s="46"/>
      <c r="C65" s="47"/>
      <c r="D65" s="47"/>
      <c r="E65" s="47"/>
      <c r="F65" s="47"/>
      <c r="G65" s="47"/>
      <c r="H65" s="310"/>
      <c r="I65" s="278"/>
      <c r="J65" s="285"/>
      <c r="K65" s="278"/>
      <c r="L65" s="827"/>
      <c r="M65" s="828"/>
      <c r="N65" s="286"/>
    </row>
    <row r="66" spans="1:15">
      <c r="B66" s="46"/>
      <c r="C66" s="47"/>
      <c r="D66" s="47"/>
      <c r="E66" s="47"/>
      <c r="F66" s="47"/>
      <c r="G66" s="47"/>
      <c r="H66" s="310"/>
      <c r="I66" s="278"/>
      <c r="J66" s="285"/>
      <c r="K66" s="278"/>
      <c r="L66" s="827"/>
      <c r="M66" s="828"/>
      <c r="N66" s="286"/>
    </row>
    <row r="67" spans="1:15">
      <c r="B67" s="46"/>
      <c r="C67" s="47"/>
      <c r="D67" s="47"/>
      <c r="E67" s="47"/>
      <c r="F67" s="47"/>
      <c r="G67" s="47"/>
      <c r="H67" s="310"/>
      <c r="I67" s="278"/>
      <c r="J67" s="285"/>
      <c r="K67" s="278"/>
      <c r="L67" s="827"/>
      <c r="M67" s="828"/>
      <c r="N67" s="286"/>
    </row>
    <row r="68" spans="1:15">
      <c r="B68" s="46"/>
      <c r="C68" s="47"/>
      <c r="D68" s="47"/>
      <c r="E68" s="47"/>
      <c r="F68" s="47"/>
      <c r="G68" s="47"/>
      <c r="H68" s="287"/>
      <c r="I68" s="278"/>
      <c r="J68" s="278"/>
      <c r="K68" s="278"/>
      <c r="L68" s="288"/>
      <c r="M68" s="289"/>
      <c r="N68" s="290"/>
    </row>
    <row r="69" spans="1:15" ht="15.75" thickBot="1">
      <c r="B69" s="446"/>
      <c r="C69" s="447"/>
      <c r="D69" s="447"/>
      <c r="E69" s="447"/>
      <c r="F69" s="447"/>
      <c r="G69" s="447"/>
      <c r="H69" s="48"/>
      <c r="I69" s="126"/>
      <c r="J69" s="126"/>
      <c r="K69" s="126"/>
      <c r="L69" s="812"/>
      <c r="M69" s="813"/>
      <c r="N69" s="127"/>
    </row>
    <row r="70" spans="1:15" ht="15.75" thickBot="1">
      <c r="B70" s="829" t="s">
        <v>953</v>
      </c>
      <c r="C70" s="830"/>
      <c r="D70" s="830"/>
      <c r="E70" s="830"/>
      <c r="F70" s="830"/>
      <c r="G70" s="830"/>
      <c r="H70" s="830"/>
      <c r="I70" s="830"/>
      <c r="J70" s="830"/>
      <c r="K70" s="830"/>
      <c r="L70" s="830"/>
      <c r="M70" s="831"/>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49" t="s">
        <v>963</v>
      </c>
      <c r="C74" s="850"/>
      <c r="D74" s="850"/>
      <c r="E74" s="850"/>
      <c r="F74" s="850"/>
      <c r="G74" s="850"/>
      <c r="H74" s="850"/>
      <c r="I74" s="73" t="s">
        <v>964</v>
      </c>
      <c r="J74" s="75" t="s">
        <v>1410</v>
      </c>
      <c r="K74" s="74" t="s">
        <v>966</v>
      </c>
      <c r="L74" s="851" t="s">
        <v>950</v>
      </c>
      <c r="M74" s="852"/>
      <c r="N74" s="98" t="s">
        <v>951</v>
      </c>
    </row>
    <row r="75" spans="1:15">
      <c r="A75" s="164" t="s">
        <v>2</v>
      </c>
      <c r="B75" s="49" t="str">
        <f>VLOOKUP(A75,'MANO DE OBRA'!A8:D68,3,FALSE)</f>
        <v>Soldador (2)</v>
      </c>
      <c r="C75" s="47"/>
      <c r="D75" s="47"/>
      <c r="E75" s="47"/>
      <c r="F75" s="47"/>
      <c r="G75" s="47"/>
      <c r="H75" s="47"/>
      <c r="I75" s="291">
        <f>K75/J75*100</f>
        <v>115336.47958314378</v>
      </c>
      <c r="J75" s="292">
        <v>185</v>
      </c>
      <c r="K75" s="293">
        <f>VLOOKUP(A75,'MANO DE OBRA'!A8:D99,4,FALSE)</f>
        <v>213372.48722881597</v>
      </c>
      <c r="L75" s="50"/>
      <c r="M75" s="433">
        <v>320</v>
      </c>
      <c r="N75" s="394">
        <f>K75/M75</f>
        <v>666.78902259004985</v>
      </c>
      <c r="O75" s="106"/>
    </row>
    <row r="76" spans="1:15">
      <c r="A76" s="164" t="s">
        <v>4</v>
      </c>
      <c r="B76" s="49" t="str">
        <f>VLOOKUP(A76,'MANO DE OBRA'!A8:D69,3,FALSE)</f>
        <v>Inspector de fabricación y montaje</v>
      </c>
      <c r="C76" s="47"/>
      <c r="D76" s="47"/>
      <c r="E76" s="47"/>
      <c r="F76" s="47"/>
      <c r="G76" s="47"/>
      <c r="H76" s="47"/>
      <c r="I76" s="291">
        <f>K76/J76*100</f>
        <v>87942.625377371514</v>
      </c>
      <c r="J76" s="292">
        <v>185</v>
      </c>
      <c r="K76" s="293">
        <f>VLOOKUP(A76,'MANO DE OBRA'!A8:D100,4,FALSE)</f>
        <v>162693.85694813728</v>
      </c>
      <c r="L76" s="50"/>
      <c r="M76" s="433">
        <v>320</v>
      </c>
      <c r="N76" s="394">
        <f>K76/M76</f>
        <v>508.41830296292903</v>
      </c>
    </row>
    <row r="77" spans="1:15">
      <c r="A77" t="s">
        <v>9</v>
      </c>
      <c r="B77" s="49" t="str">
        <f>VLOOKUP(A77,'MANO DE OBRA'!A9:D70,3,FALSE)</f>
        <v>Obrero (3)</v>
      </c>
      <c r="C77" s="47"/>
      <c r="D77" s="47"/>
      <c r="E77" s="47"/>
      <c r="F77" s="47"/>
      <c r="G77" s="47"/>
      <c r="H77" s="47"/>
      <c r="I77" s="291">
        <f>K77/J77*100</f>
        <v>87780</v>
      </c>
      <c r="J77" s="292">
        <v>185</v>
      </c>
      <c r="K77" s="293">
        <f>VLOOKUP(A77,'MANO DE OBRA'!A9:D101,4,FALSE)</f>
        <v>162393</v>
      </c>
      <c r="L77" s="50"/>
      <c r="M77" s="433">
        <v>320</v>
      </c>
      <c r="N77" s="394">
        <f>K77/M77</f>
        <v>507.47812499999998</v>
      </c>
    </row>
    <row r="78" spans="1:15">
      <c r="A78" t="s">
        <v>30</v>
      </c>
      <c r="B78" s="49" t="str">
        <f>VLOOKUP(A78,'MANO DE OBRA'!A10:D71,3,FALSE)</f>
        <v>Oficial</v>
      </c>
      <c r="C78" s="47"/>
      <c r="D78" s="47"/>
      <c r="E78" s="47"/>
      <c r="F78" s="47"/>
      <c r="G78" s="47"/>
      <c r="H78" s="47"/>
      <c r="I78" s="291">
        <f>K78/J78*100</f>
        <v>57668.23979157189</v>
      </c>
      <c r="J78" s="292">
        <v>185</v>
      </c>
      <c r="K78" s="293">
        <f>VLOOKUP(A78,'MANO DE OBRA'!A10:D102,4,FALSE)</f>
        <v>106686.24361440798</v>
      </c>
      <c r="L78" s="317"/>
      <c r="M78" s="433">
        <v>320</v>
      </c>
      <c r="N78" s="394">
        <f>K78/M78</f>
        <v>333.39451129502493</v>
      </c>
    </row>
    <row r="79" spans="1:15">
      <c r="B79" s="49"/>
      <c r="C79" s="47"/>
      <c r="D79" s="47"/>
      <c r="E79" s="47"/>
      <c r="F79" s="47"/>
      <c r="G79" s="47"/>
      <c r="H79" s="47"/>
      <c r="I79" s="291"/>
      <c r="J79" s="292"/>
      <c r="K79" s="293"/>
      <c r="L79" s="317"/>
      <c r="M79" s="433"/>
      <c r="N79" s="394"/>
    </row>
    <row r="80" spans="1:15" ht="15.75" thickBot="1">
      <c r="B80" s="810"/>
      <c r="C80" s="811"/>
      <c r="D80" s="811"/>
      <c r="E80" s="811"/>
      <c r="F80" s="811"/>
      <c r="G80" s="811"/>
      <c r="H80" s="811"/>
      <c r="I80" s="469"/>
      <c r="J80" s="470"/>
      <c r="K80" s="473"/>
      <c r="L80" s="474"/>
      <c r="M80" s="475"/>
      <c r="N80" s="394"/>
    </row>
    <row r="81" spans="1:14" ht="15.75" thickBot="1">
      <c r="B81" s="829" t="s">
        <v>953</v>
      </c>
      <c r="C81" s="830"/>
      <c r="D81" s="830"/>
      <c r="E81" s="830"/>
      <c r="F81" s="830"/>
      <c r="G81" s="830"/>
      <c r="H81" s="830"/>
      <c r="I81" s="830"/>
      <c r="J81" s="830"/>
      <c r="K81" s="830"/>
      <c r="L81" s="830"/>
      <c r="M81" s="831"/>
      <c r="N81" s="300">
        <f>SUM(N75:N80)</f>
        <v>2016.0799618480041</v>
      </c>
    </row>
    <row r="82" spans="1:14" ht="15.75" thickBot="1">
      <c r="B82" s="33"/>
      <c r="C82" s="34"/>
      <c r="D82" s="34"/>
      <c r="E82" s="34"/>
      <c r="F82" s="34"/>
      <c r="G82" s="34"/>
      <c r="H82" s="34"/>
      <c r="I82" s="34"/>
      <c r="J82" s="34"/>
      <c r="K82" s="34"/>
      <c r="L82" s="34"/>
      <c r="M82" s="34"/>
      <c r="N82" s="35"/>
    </row>
    <row r="83" spans="1:14" ht="15.75" thickBot="1">
      <c r="B83" s="823" t="s">
        <v>967</v>
      </c>
      <c r="C83" s="824"/>
      <c r="D83" s="824"/>
      <c r="E83" s="824"/>
      <c r="F83" s="824"/>
      <c r="G83" s="824"/>
      <c r="H83" s="824"/>
      <c r="I83" s="824"/>
      <c r="J83" s="824"/>
      <c r="K83" s="824"/>
      <c r="L83" s="824"/>
      <c r="M83" s="825"/>
      <c r="N83" s="99">
        <f>N46+N59+N70+N81</f>
        <v>3835.7317643633996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4" t="s">
        <v>969</v>
      </c>
      <c r="C87" s="815"/>
      <c r="D87" s="815"/>
      <c r="E87" s="815"/>
      <c r="F87" s="815"/>
      <c r="G87" s="815"/>
      <c r="H87" s="815"/>
      <c r="I87" s="313"/>
      <c r="J87" s="333"/>
      <c r="K87" s="301" t="s">
        <v>970</v>
      </c>
      <c r="L87" s="853" t="s">
        <v>971</v>
      </c>
      <c r="M87" s="854"/>
      <c r="N87" s="302"/>
    </row>
    <row r="88" spans="1:14">
      <c r="B88" s="855" t="s">
        <v>972</v>
      </c>
      <c r="C88" s="856"/>
      <c r="D88" s="856"/>
      <c r="E88" s="856"/>
      <c r="F88" s="856"/>
      <c r="G88" s="856"/>
      <c r="H88" s="856"/>
      <c r="I88" s="87"/>
      <c r="J88" s="88"/>
      <c r="K88" s="303">
        <v>0.2</v>
      </c>
      <c r="L88" s="857">
        <f>N83*K88</f>
        <v>767.14635287267993</v>
      </c>
      <c r="M88" s="858"/>
      <c r="N88" s="51"/>
    </row>
    <row r="89" spans="1:14">
      <c r="B89" s="89" t="s">
        <v>973</v>
      </c>
      <c r="C89" s="90"/>
      <c r="D89" s="90"/>
      <c r="E89" s="90"/>
      <c r="F89" s="90"/>
      <c r="G89" s="90"/>
      <c r="H89" s="90"/>
      <c r="I89" s="87"/>
      <c r="J89" s="88"/>
      <c r="K89" s="303">
        <v>0.05</v>
      </c>
      <c r="L89" s="857">
        <f>N83*K89</f>
        <v>191.78658821816998</v>
      </c>
      <c r="M89" s="858"/>
      <c r="N89" s="51"/>
    </row>
    <row r="90" spans="1:14" ht="15.75" thickBot="1">
      <c r="B90" s="91" t="s">
        <v>974</v>
      </c>
      <c r="C90" s="92"/>
      <c r="D90" s="92"/>
      <c r="E90" s="92"/>
      <c r="F90" s="92"/>
      <c r="G90" s="92"/>
      <c r="H90" s="92"/>
      <c r="I90" s="93"/>
      <c r="J90" s="94"/>
      <c r="K90" s="304">
        <v>0.05</v>
      </c>
      <c r="L90" s="859">
        <f>N83*K90</f>
        <v>191.78658821816998</v>
      </c>
      <c r="M90" s="860"/>
      <c r="N90" s="51"/>
    </row>
    <row r="91" spans="1:14" ht="15.75" thickBot="1">
      <c r="B91" s="823" t="s">
        <v>953</v>
      </c>
      <c r="C91" s="824"/>
      <c r="D91" s="824"/>
      <c r="E91" s="824"/>
      <c r="F91" s="824"/>
      <c r="G91" s="824"/>
      <c r="H91" s="824"/>
      <c r="I91" s="824"/>
      <c r="J91" s="824"/>
      <c r="K91" s="824"/>
      <c r="L91" s="824"/>
      <c r="M91" s="825"/>
      <c r="N91" s="52">
        <f>L88+L89+L90</f>
        <v>1150.7195293090199</v>
      </c>
    </row>
    <row r="92" spans="1:14" ht="15.75" thickBot="1">
      <c r="B92" s="33"/>
      <c r="C92" s="34"/>
      <c r="D92" s="34"/>
      <c r="E92" s="34"/>
      <c r="F92" s="34"/>
      <c r="G92" s="34"/>
      <c r="H92" s="34"/>
      <c r="I92" s="34"/>
      <c r="J92" s="34"/>
      <c r="K92" s="34"/>
      <c r="L92" s="34"/>
      <c r="M92" s="34"/>
      <c r="N92" s="35"/>
    </row>
    <row r="93" spans="1:14" ht="15.75" thickBot="1">
      <c r="A93" t="s">
        <v>2016</v>
      </c>
      <c r="B93" s="823" t="s">
        <v>975</v>
      </c>
      <c r="C93" s="824"/>
      <c r="D93" s="824"/>
      <c r="E93" s="824"/>
      <c r="F93" s="824"/>
      <c r="G93" s="824"/>
      <c r="H93" s="824"/>
      <c r="I93" s="824"/>
      <c r="J93" s="824"/>
      <c r="K93" s="824"/>
      <c r="L93" s="824"/>
      <c r="M93" s="825"/>
      <c r="N93" s="187">
        <f>N83+N91</f>
        <v>4986.4512936724195</v>
      </c>
    </row>
    <row r="94" spans="1:14">
      <c r="B94" s="238"/>
      <c r="C94" s="239"/>
      <c r="D94" s="239"/>
      <c r="E94" s="239"/>
      <c r="F94" s="239"/>
      <c r="G94" s="239"/>
      <c r="H94" s="239"/>
      <c r="I94" s="239"/>
      <c r="J94" s="239"/>
      <c r="K94" s="239"/>
      <c r="L94" s="239"/>
      <c r="M94" s="239"/>
      <c r="N94" s="240"/>
    </row>
    <row r="95" spans="1:14">
      <c r="B95" s="241"/>
      <c r="C95" s="242"/>
      <c r="D95" s="242"/>
      <c r="E95" s="242"/>
      <c r="F95" s="242"/>
      <c r="G95" s="242"/>
      <c r="H95" s="242"/>
      <c r="I95" s="242"/>
      <c r="J95" s="242"/>
      <c r="K95" s="242"/>
      <c r="L95" s="242"/>
      <c r="M95" s="242"/>
      <c r="N95" s="243"/>
    </row>
    <row r="96" spans="1:14">
      <c r="B96" s="241"/>
      <c r="C96" s="242"/>
      <c r="D96" s="242"/>
      <c r="E96" s="242"/>
      <c r="F96" s="242"/>
      <c r="G96" s="242"/>
      <c r="H96" s="242"/>
      <c r="I96" s="242"/>
      <c r="J96" s="242"/>
      <c r="K96" s="242"/>
      <c r="L96" s="242"/>
      <c r="M96" s="242"/>
      <c r="N96" s="243"/>
    </row>
    <row r="97" spans="2:14">
      <c r="B97" s="241"/>
      <c r="C97" s="242"/>
      <c r="D97" s="242"/>
      <c r="E97" s="242"/>
      <c r="F97" s="242"/>
      <c r="G97" s="242"/>
      <c r="H97" s="242"/>
      <c r="I97" s="242"/>
      <c r="J97" s="242"/>
      <c r="K97" s="242"/>
      <c r="L97" s="242"/>
      <c r="M97" s="242"/>
      <c r="N97" s="243"/>
    </row>
    <row r="98" spans="2:14">
      <c r="B98" s="241"/>
      <c r="C98" s="242"/>
      <c r="D98" s="242"/>
      <c r="E98" s="416" t="s">
        <v>976</v>
      </c>
      <c r="F98" s="416"/>
      <c r="G98" s="416"/>
      <c r="H98" s="416"/>
      <c r="I98" s="416"/>
      <c r="J98" s="416"/>
      <c r="K98" s="242"/>
      <c r="L98" s="242"/>
      <c r="M98" s="242"/>
      <c r="N98" s="243"/>
    </row>
    <row r="99" spans="2:14">
      <c r="B99" s="241"/>
      <c r="C99" s="242"/>
      <c r="D99" s="242"/>
      <c r="E99" s="242" t="s">
        <v>977</v>
      </c>
      <c r="F99" s="242"/>
      <c r="G99" s="242"/>
      <c r="H99" s="242"/>
      <c r="I99" s="242"/>
      <c r="J99" s="242"/>
      <c r="K99" s="242"/>
      <c r="L99" s="242"/>
      <c r="M99" s="242"/>
      <c r="N99" s="243"/>
    </row>
    <row r="100" spans="2:14">
      <c r="B100" s="241"/>
      <c r="C100" s="242"/>
      <c r="D100" s="242"/>
      <c r="E100" s="242" t="s">
        <v>978</v>
      </c>
      <c r="F100" s="242"/>
      <c r="G100" s="242"/>
      <c r="H100" s="242"/>
      <c r="I100" s="242"/>
      <c r="J100" s="242"/>
      <c r="K100" s="242"/>
      <c r="L100" s="242"/>
      <c r="M100" s="242"/>
      <c r="N100" s="243"/>
    </row>
    <row r="101" spans="2:14">
      <c r="B101" s="241"/>
      <c r="C101" s="242"/>
      <c r="D101" s="242"/>
      <c r="E101" s="242" t="s">
        <v>979</v>
      </c>
      <c r="F101" s="242"/>
      <c r="G101" s="242"/>
      <c r="H101" s="242"/>
      <c r="I101" s="242"/>
      <c r="J101" s="242"/>
      <c r="K101" s="242"/>
      <c r="L101" s="242"/>
      <c r="M101" s="242"/>
      <c r="N101" s="243"/>
    </row>
    <row r="102" spans="2:14" ht="15.75" thickBot="1">
      <c r="B102" s="241"/>
      <c r="C102" s="242"/>
      <c r="D102" s="242"/>
      <c r="E102" s="242"/>
      <c r="F102" s="242" t="s">
        <v>980</v>
      </c>
      <c r="G102" s="242"/>
      <c r="H102" s="242"/>
      <c r="I102" s="242"/>
      <c r="J102" s="242"/>
      <c r="K102" s="242"/>
      <c r="L102" s="242"/>
      <c r="M102" s="242"/>
      <c r="N102" s="243"/>
    </row>
    <row r="103" spans="2:14">
      <c r="B103" s="226" t="s">
        <v>2216</v>
      </c>
      <c r="C103" s="227"/>
      <c r="D103" s="227"/>
      <c r="E103" s="227"/>
      <c r="F103" s="227"/>
      <c r="G103" s="227"/>
      <c r="H103" s="227"/>
      <c r="I103" s="227"/>
      <c r="J103" s="227"/>
      <c r="K103" s="227"/>
      <c r="L103" s="227"/>
      <c r="M103" s="227"/>
      <c r="N103" s="228"/>
    </row>
    <row r="104" spans="2:14">
      <c r="B104" s="244"/>
      <c r="C104" s="245"/>
      <c r="D104" s="245"/>
      <c r="E104" s="245"/>
      <c r="F104" s="245"/>
      <c r="G104" s="245"/>
      <c r="H104" s="245"/>
      <c r="I104" s="245"/>
      <c r="J104" s="245"/>
      <c r="K104" s="245"/>
      <c r="L104" s="245"/>
      <c r="M104" s="245"/>
      <c r="N104" s="246"/>
    </row>
    <row r="105" spans="2:14">
      <c r="B105" s="244"/>
      <c r="C105" s="245"/>
      <c r="D105" s="245"/>
      <c r="E105" s="245"/>
      <c r="F105" s="245"/>
      <c r="G105" s="245"/>
      <c r="H105" s="245"/>
      <c r="I105" s="245"/>
      <c r="J105" s="245"/>
      <c r="K105" s="245"/>
      <c r="L105" s="245"/>
      <c r="M105" s="245"/>
      <c r="N105" s="246"/>
    </row>
    <row r="106" spans="2:14">
      <c r="B106" s="244"/>
      <c r="C106" s="245"/>
      <c r="D106" s="245"/>
      <c r="E106" s="245"/>
      <c r="F106" s="245"/>
      <c r="G106" s="245"/>
      <c r="H106" s="245"/>
      <c r="I106" s="245"/>
      <c r="J106" s="245"/>
      <c r="K106" s="245"/>
      <c r="L106" s="245"/>
      <c r="M106" s="245"/>
      <c r="N106" s="246"/>
    </row>
    <row r="107" spans="2:14" ht="15.75" thickBot="1">
      <c r="B107" s="247"/>
      <c r="C107" s="248"/>
      <c r="D107" s="248"/>
      <c r="E107" s="248"/>
      <c r="F107" s="248"/>
      <c r="G107" s="248"/>
      <c r="H107" s="248"/>
      <c r="I107" s="248"/>
      <c r="J107" s="248"/>
      <c r="K107" s="248"/>
      <c r="L107" s="248"/>
      <c r="M107" s="248"/>
      <c r="N107" s="249"/>
    </row>
    <row r="108" spans="2:14">
      <c r="B108" s="250"/>
      <c r="C108" s="251"/>
      <c r="D108" s="251"/>
      <c r="E108" s="251"/>
      <c r="F108" s="251"/>
      <c r="G108" s="251"/>
      <c r="H108" s="251"/>
      <c r="I108" s="251"/>
      <c r="J108" s="251"/>
      <c r="K108" s="251"/>
      <c r="L108" s="251"/>
      <c r="M108" s="251"/>
      <c r="N108" s="252"/>
    </row>
    <row r="109" spans="2:14">
      <c r="B109" s="253" t="s">
        <v>2217</v>
      </c>
      <c r="C109" s="254"/>
      <c r="D109" s="254"/>
      <c r="E109" s="254"/>
      <c r="F109" s="254"/>
      <c r="G109" s="254"/>
      <c r="H109" s="254"/>
      <c r="I109" s="254"/>
      <c r="J109" s="254"/>
      <c r="K109" s="254"/>
      <c r="L109" s="254"/>
      <c r="M109" s="254"/>
      <c r="N109" s="255"/>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53"/>
      <c r="C117" s="254"/>
      <c r="D117" s="254"/>
      <c r="E117" s="254"/>
      <c r="F117" s="254"/>
      <c r="G117" s="254"/>
      <c r="H117" s="254"/>
      <c r="I117" s="254"/>
      <c r="J117" s="254"/>
      <c r="K117" s="254"/>
      <c r="L117" s="254"/>
      <c r="M117" s="254"/>
      <c r="N117" s="255"/>
    </row>
    <row r="118" spans="2:14">
      <c r="B118" s="241"/>
      <c r="C118" s="242"/>
      <c r="D118" s="242"/>
      <c r="E118" s="242" t="s">
        <v>976</v>
      </c>
      <c r="F118" s="416"/>
      <c r="G118" s="416"/>
      <c r="H118" s="242"/>
      <c r="I118" s="242"/>
      <c r="J118" s="242"/>
      <c r="K118" s="242"/>
      <c r="L118" s="242"/>
      <c r="M118" s="242"/>
      <c r="N118" s="243"/>
    </row>
    <row r="119" spans="2:14">
      <c r="B119" s="241"/>
      <c r="C119" s="242"/>
      <c r="D119" s="242"/>
      <c r="E119" s="417" t="s">
        <v>977</v>
      </c>
      <c r="F119" s="242"/>
      <c r="G119" s="242"/>
      <c r="H119" s="417"/>
      <c r="I119" s="417"/>
      <c r="J119" s="417"/>
      <c r="K119" s="242"/>
      <c r="L119" s="242"/>
      <c r="M119" s="242"/>
      <c r="N119" s="243"/>
    </row>
    <row r="120" spans="2:14">
      <c r="B120" s="241"/>
      <c r="C120" s="242"/>
      <c r="D120" s="242"/>
      <c r="E120" s="256" t="s">
        <v>981</v>
      </c>
      <c r="F120" s="242"/>
      <c r="G120" s="242"/>
      <c r="H120" s="256"/>
      <c r="I120" s="256"/>
      <c r="J120" s="256"/>
      <c r="K120" s="242"/>
      <c r="L120" s="242"/>
      <c r="M120" s="242"/>
      <c r="N120" s="243"/>
    </row>
    <row r="121" spans="2:14">
      <c r="B121" s="257"/>
      <c r="C121" s="254"/>
      <c r="D121" s="254"/>
      <c r="E121" s="242" t="s">
        <v>979</v>
      </c>
      <c r="F121" s="242"/>
      <c r="G121" s="242"/>
      <c r="H121" s="242"/>
      <c r="I121" s="242"/>
      <c r="J121" s="242"/>
      <c r="K121" s="254"/>
      <c r="L121" s="254"/>
      <c r="M121" s="254"/>
      <c r="N121" s="255"/>
    </row>
    <row r="122" spans="2:14">
      <c r="B122" s="257"/>
      <c r="C122" s="254"/>
      <c r="D122" s="254"/>
      <c r="E122" s="254"/>
      <c r="F122" s="242"/>
      <c r="G122" s="242"/>
      <c r="H122" s="242"/>
      <c r="I122" s="242"/>
      <c r="J122" s="242"/>
      <c r="K122" s="254"/>
      <c r="L122" s="254"/>
      <c r="M122" s="254"/>
      <c r="N122" s="255"/>
    </row>
    <row r="123" spans="2:14">
      <c r="B123" s="257" t="s">
        <v>2220</v>
      </c>
      <c r="C123" s="256"/>
      <c r="D123" s="256"/>
      <c r="E123" s="242"/>
      <c r="F123" s="242"/>
      <c r="G123" s="242"/>
      <c r="H123" s="242"/>
      <c r="I123" s="242"/>
      <c r="J123" s="971"/>
      <c r="K123" s="971"/>
      <c r="L123" s="971"/>
      <c r="M123" s="971"/>
      <c r="N123" s="972"/>
    </row>
    <row r="124" spans="2:14" ht="15.75" thickBot="1">
      <c r="B124" s="418" t="s">
        <v>2221</v>
      </c>
      <c r="C124" s="419"/>
      <c r="D124" s="419"/>
      <c r="E124" s="258"/>
      <c r="F124" s="258"/>
      <c r="G124" s="258"/>
      <c r="H124" s="258"/>
      <c r="I124" s="258"/>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42.75" customHeight="1" thickBot="1">
      <c r="A31" t="s">
        <v>1845</v>
      </c>
      <c r="B31" s="80" t="s">
        <v>1128</v>
      </c>
      <c r="C31" s="963" t="s">
        <v>2132</v>
      </c>
      <c r="D31" s="964"/>
      <c r="E31" s="964"/>
      <c r="F31" s="964"/>
      <c r="G31" s="964"/>
      <c r="H31" s="964"/>
      <c r="I31" s="964"/>
      <c r="J31" s="964"/>
      <c r="K31" s="467"/>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6"/>
      <c r="J36" s="267"/>
      <c r="K36" s="268">
        <f>VLOOKUP(A36,EQUIPOS!A6:D163,4,FALSE)</f>
        <v>3430.6308424746908</v>
      </c>
      <c r="L36" s="269"/>
      <c r="M36" s="335">
        <v>4</v>
      </c>
      <c r="N36" s="271">
        <f>K36/M36</f>
        <v>857.6577106186727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1010.0320112950249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1867.6897219136977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0.01</v>
      </c>
      <c r="L48" s="266"/>
      <c r="M48" s="401">
        <f>VLOOKUP(A48,MATERIALES!A5:D396,4,FALSE)</f>
        <v>1117676.876460646</v>
      </c>
      <c r="N48" s="271">
        <f>K48*M48</f>
        <v>11176.768764606461</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129415.2172743906</v>
      </c>
      <c r="N49" s="271">
        <f>K49*M49</f>
        <v>129415.2172743906</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0.36499999999999999</v>
      </c>
      <c r="L50" s="420"/>
      <c r="M50" s="401">
        <f>VLOOKUP(A50,MATERIALES!A6:D398,4,FALSE)</f>
        <v>952769.02885204437</v>
      </c>
      <c r="N50" s="271">
        <f>K50*M50</f>
        <v>347760.69553099619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488352.68156999326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27">
        <f>VLOOKUP(A58,TRANSPORTE!A1:D117,4,FALSE)</f>
        <v>2.0760914842130398</v>
      </c>
      <c r="M58" s="828"/>
      <c r="N58" s="286">
        <f>K58*L58</f>
        <v>0.58130561557965121</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309"/>
      <c r="E63" s="309"/>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0.58130561557965121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500321.27271047281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100064.25454209457</v>
      </c>
      <c r="M82" s="858"/>
      <c r="N82" s="51"/>
    </row>
    <row r="83" spans="1:14">
      <c r="B83" s="89" t="s">
        <v>973</v>
      </c>
      <c r="C83" s="90"/>
      <c r="D83" s="90"/>
      <c r="E83" s="90"/>
      <c r="F83" s="90"/>
      <c r="G83" s="90"/>
      <c r="H83" s="90"/>
      <c r="I83" s="87"/>
      <c r="J83" s="88"/>
      <c r="K83" s="303">
        <v>0.05</v>
      </c>
      <c r="L83" s="857">
        <f>N77*K83</f>
        <v>25016.063635523642</v>
      </c>
      <c r="M83" s="858"/>
      <c r="N83" s="51"/>
    </row>
    <row r="84" spans="1:14" ht="15.75" thickBot="1">
      <c r="B84" s="91" t="s">
        <v>974</v>
      </c>
      <c r="C84" s="92"/>
      <c r="D84" s="92"/>
      <c r="E84" s="92"/>
      <c r="F84" s="92"/>
      <c r="G84" s="92"/>
      <c r="H84" s="92"/>
      <c r="I84" s="93"/>
      <c r="J84" s="94"/>
      <c r="K84" s="304">
        <v>0.05</v>
      </c>
      <c r="L84" s="859">
        <f>N77*K84</f>
        <v>25016.063635523642</v>
      </c>
      <c r="M84" s="860"/>
      <c r="N84" s="51"/>
    </row>
    <row r="85" spans="1:14" ht="15.75" thickBot="1">
      <c r="B85" s="823" t="s">
        <v>953</v>
      </c>
      <c r="C85" s="824"/>
      <c r="D85" s="824"/>
      <c r="E85" s="824"/>
      <c r="F85" s="824"/>
      <c r="G85" s="824"/>
      <c r="H85" s="824"/>
      <c r="I85" s="824"/>
      <c r="J85" s="824"/>
      <c r="K85" s="824"/>
      <c r="L85" s="824"/>
      <c r="M85" s="825"/>
      <c r="N85" s="52">
        <f>L82+L83+L84</f>
        <v>150096.38181314184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650417.65452361468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45" customHeight="1" thickBot="1">
      <c r="A31" t="s">
        <v>1845</v>
      </c>
      <c r="B31" s="80" t="s">
        <v>1129</v>
      </c>
      <c r="C31" s="984" t="s">
        <v>2133</v>
      </c>
      <c r="D31" s="985"/>
      <c r="E31" s="985"/>
      <c r="F31" s="985"/>
      <c r="G31" s="985"/>
      <c r="H31" s="985"/>
      <c r="I31" s="985"/>
      <c r="J31" s="985"/>
      <c r="K31" s="476"/>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188</v>
      </c>
      <c r="B36" s="836" t="str">
        <f>VLOOKUP(A36,EQUIPOS!A6:D154,3,FALSE)</f>
        <v>Diferencial</v>
      </c>
      <c r="C36" s="837"/>
      <c r="D36" s="837"/>
      <c r="E36" s="837"/>
      <c r="F36" s="837"/>
      <c r="G36" s="837"/>
      <c r="H36" s="838"/>
      <c r="I36" s="266"/>
      <c r="J36" s="267"/>
      <c r="K36" s="268">
        <f>VLOOKUP(A36,EQUIPOS!A6:D163,4,FALSE)</f>
        <v>3430.6308424746908</v>
      </c>
      <c r="L36" s="269"/>
      <c r="M36" s="440">
        <v>4</v>
      </c>
      <c r="N36" s="271">
        <f>K36/M36</f>
        <v>857.6577106186727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1010.0320112950249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1867.6897219136977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1117676.876460646</v>
      </c>
      <c r="N48" s="271">
        <f>K48*M48</f>
        <v>22353.537529212921</v>
      </c>
    </row>
    <row r="49" spans="1:14">
      <c r="A49" s="163" t="s">
        <v>718</v>
      </c>
      <c r="B49" s="43" t="str">
        <f>VLOOKUP(A49,MATERIALES!A6:D373,3,FALSE)</f>
        <v>Tubo concreto simple 450 mm</v>
      </c>
      <c r="C49" s="424"/>
      <c r="D49" s="424"/>
      <c r="E49" s="424"/>
      <c r="F49" s="424"/>
      <c r="G49" s="424"/>
      <c r="H49" s="424"/>
      <c r="I49" s="424"/>
      <c r="J49" s="311" t="str">
        <f>VLOOKUP(A49,MATERIALES!A5:D641,2,FALSE)</f>
        <v>m</v>
      </c>
      <c r="K49" s="396">
        <v>1</v>
      </c>
      <c r="L49" s="420"/>
      <c r="M49" s="401">
        <f>VLOOKUP(A49,MATERIALES!A6:D397,4,FALSE)</f>
        <v>129415.2172743906</v>
      </c>
      <c r="N49" s="271">
        <f>K49*M49</f>
        <v>129415.2172743906</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0.46</v>
      </c>
      <c r="L50" s="420"/>
      <c r="M50" s="401">
        <f>VLOOKUP(A50,MATERIALES!A6:D398,4,FALSE)</f>
        <v>952769.02885204437</v>
      </c>
      <c r="N50" s="271">
        <f>K50*M50</f>
        <v>438273.75327194046</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590042.50807554391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27">
        <f>VLOOKUP(A58,TRANSPORTE!A1:D117,4,FALSE)</f>
        <v>2.0760914842130398</v>
      </c>
      <c r="M58" s="828"/>
      <c r="N58" s="286">
        <f>K58*L58</f>
        <v>0.58130561557965121</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309"/>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f>
        <v>0.58130561557965121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32</v>
      </c>
      <c r="N69" s="394">
        <f>K69/M69</f>
        <v>6766.375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32</v>
      </c>
      <c r="N70" s="394">
        <f>K70/M70</f>
        <v>3333.9451129502495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10100.320112950249</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602011.09921602346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120402.2198432047</v>
      </c>
      <c r="M82" s="858"/>
      <c r="N82" s="51"/>
    </row>
    <row r="83" spans="1:14">
      <c r="B83" s="89" t="s">
        <v>973</v>
      </c>
      <c r="C83" s="90"/>
      <c r="D83" s="90"/>
      <c r="E83" s="90"/>
      <c r="F83" s="90"/>
      <c r="G83" s="90"/>
      <c r="H83" s="90"/>
      <c r="I83" s="87"/>
      <c r="J83" s="88"/>
      <c r="K83" s="303">
        <v>0.05</v>
      </c>
      <c r="L83" s="857">
        <f>N77*K83</f>
        <v>30100.554960801175</v>
      </c>
      <c r="M83" s="858"/>
      <c r="N83" s="51"/>
    </row>
    <row r="84" spans="1:14" ht="15.75" thickBot="1">
      <c r="B84" s="91" t="s">
        <v>974</v>
      </c>
      <c r="C84" s="92"/>
      <c r="D84" s="92"/>
      <c r="E84" s="92"/>
      <c r="F84" s="92"/>
      <c r="G84" s="92"/>
      <c r="H84" s="92"/>
      <c r="I84" s="93"/>
      <c r="J84" s="94"/>
      <c r="K84" s="304">
        <v>0.05</v>
      </c>
      <c r="L84" s="859">
        <f>N77*K84</f>
        <v>30100.554960801175</v>
      </c>
      <c r="M84" s="860"/>
      <c r="N84" s="51"/>
    </row>
    <row r="85" spans="1:14" ht="15.75" thickBot="1">
      <c r="B85" s="823" t="s">
        <v>953</v>
      </c>
      <c r="C85" s="824"/>
      <c r="D85" s="824"/>
      <c r="E85" s="824"/>
      <c r="F85" s="824"/>
      <c r="G85" s="824"/>
      <c r="H85" s="824"/>
      <c r="I85" s="824"/>
      <c r="J85" s="824"/>
      <c r="K85" s="824"/>
      <c r="L85" s="824"/>
      <c r="M85" s="825"/>
      <c r="N85" s="52">
        <f>L82+L83+L84</f>
        <v>180603.32976480704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782614.42898083047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1677</v>
      </c>
      <c r="C31" s="81" t="s">
        <v>2134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310</v>
      </c>
      <c r="B36" s="836" t="str">
        <f>VLOOKUP(A36,EQUIPOS!A6:D154,3,FALSE)</f>
        <v>Retroexcavadora A25C</v>
      </c>
      <c r="C36" s="837"/>
      <c r="D36" s="837"/>
      <c r="E36" s="837"/>
      <c r="F36" s="837"/>
      <c r="G36" s="837"/>
      <c r="H36" s="838"/>
      <c r="I36" s="266"/>
      <c r="J36" s="267"/>
      <c r="K36" s="268">
        <f>VLOOKUP(A36,EQUIPOS!A6:D163,4,FALSE)</f>
        <v>261604.78252632314</v>
      </c>
      <c r="L36" s="269"/>
      <c r="M36" s="335">
        <v>3</v>
      </c>
      <c r="N36" s="271">
        <f>K36/M36</f>
        <v>87201.594175441045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1346.7093483933668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88548.303523834416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0.02</v>
      </c>
      <c r="L48" s="266"/>
      <c r="M48" s="401">
        <f>VLOOKUP(A48,MATERIALES!A5:D396,4,FALSE)</f>
        <v>1117676.876460646</v>
      </c>
      <c r="N48" s="271">
        <f>K48*M48</f>
        <v>22353.537529212921</v>
      </c>
    </row>
    <row r="49" spans="1:14">
      <c r="A49" s="163" t="s">
        <v>548</v>
      </c>
      <c r="B49" s="43" t="str">
        <f>VLOOKUP(A49,MATERIALES!A6:D373,3,FALSE)</f>
        <v>Material para solado y atraque</v>
      </c>
      <c r="C49" s="424"/>
      <c r="D49" s="424"/>
      <c r="E49" s="424"/>
      <c r="F49" s="424"/>
      <c r="G49" s="424"/>
      <c r="H49" s="424"/>
      <c r="I49" s="424"/>
      <c r="J49" s="311" t="str">
        <f>VLOOKUP(A49,MATERIALES!A5:D641,2,FALSE)</f>
        <v>m3</v>
      </c>
      <c r="K49" s="396">
        <v>0.46</v>
      </c>
      <c r="L49" s="420"/>
      <c r="M49" s="401">
        <f>VLOOKUP(A49,MATERIALES!A6:D397,4,FALSE)</f>
        <v>264359.99383232329</v>
      </c>
      <c r="N49" s="271">
        <f>K49*M49</f>
        <v>121605.59716286873</v>
      </c>
    </row>
    <row r="50" spans="1:14">
      <c r="A50" s="163" t="s">
        <v>714</v>
      </c>
      <c r="B50" s="43" t="str">
        <f>VLOOKUP(A50,MATERIALES!A6:D373,3,FALSE)</f>
        <v>Tubo concreto reforzado 900mm (tipo 1)</v>
      </c>
      <c r="C50" s="424"/>
      <c r="D50" s="424"/>
      <c r="E50" s="424"/>
      <c r="F50" s="424"/>
      <c r="G50" s="424"/>
      <c r="H50" s="424"/>
      <c r="I50" s="424"/>
      <c r="J50" s="311" t="str">
        <f>VLOOKUP(A50,MATERIALES!A6:D642,2,FALSE)</f>
        <v>m</v>
      </c>
      <c r="K50" s="396">
        <v>1</v>
      </c>
      <c r="L50" s="420"/>
      <c r="M50" s="401">
        <f>VLOOKUP(A50,MATERIALES!A6:D398,4,FALSE)</f>
        <v>701195.17723215255</v>
      </c>
      <c r="N50" s="271">
        <f>K50*M50</f>
        <v>701195.17723215255</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845154.31192423427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1319</v>
      </c>
      <c r="B58" s="46" t="str">
        <f>VLOOKUP(A58,TRANSPORTE!A1:D117,3,FALSE)</f>
        <v>Transporte de Tubería de Concreto Reforzado</v>
      </c>
      <c r="C58" s="316"/>
      <c r="D58" s="316"/>
      <c r="E58" s="316"/>
      <c r="F58" s="316"/>
      <c r="G58" s="316"/>
      <c r="H58" s="310" t="s">
        <v>344</v>
      </c>
      <c r="I58" s="278">
        <v>0.28000000000000003</v>
      </c>
      <c r="J58" s="285">
        <v>1</v>
      </c>
      <c r="K58" s="278">
        <f>I58*J58</f>
        <v>0.28000000000000003</v>
      </c>
      <c r="L58" s="827">
        <f>VLOOKUP(A58,TRANSPORTE!A1:D117,4,FALSE)</f>
        <v>2.0760914842130398</v>
      </c>
      <c r="M58" s="828"/>
      <c r="N58" s="286">
        <f>K58*L58</f>
        <v>0.58130561557965121</v>
      </c>
    </row>
    <row r="59" spans="1:14">
      <c r="A59" t="s">
        <v>1323</v>
      </c>
      <c r="B59" s="46" t="str">
        <f>VLOOKUP(A59,TRANSPORTE!A1:D117,3,FALSE)</f>
        <v>Transporte de Material de Solado y Atraque Tubería de Concreto Reforzado</v>
      </c>
      <c r="C59" s="47"/>
      <c r="D59" s="47"/>
      <c r="E59" s="47"/>
      <c r="F59" s="47"/>
      <c r="G59" s="47"/>
      <c r="H59" s="310" t="s">
        <v>339</v>
      </c>
      <c r="I59" s="278">
        <v>0.46</v>
      </c>
      <c r="J59" s="285">
        <v>1</v>
      </c>
      <c r="K59" s="278">
        <f>I59*J59</f>
        <v>0.46</v>
      </c>
      <c r="L59" s="827">
        <f>VLOOKUP(A59,TRANSPORTE!A1:D117,4,FALSE)</f>
        <v>1802.8023797317558</v>
      </c>
      <c r="M59" s="828"/>
      <c r="N59" s="286">
        <f>K59*L59</f>
        <v>829.28909467660765</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829.87040029218724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24</v>
      </c>
      <c r="N69" s="394">
        <f>K69/M69</f>
        <v>9021.8333333333339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24</v>
      </c>
      <c r="N70" s="394">
        <f>K70/M70</f>
        <v>4445.260150600333</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13467.093483933666</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947999.57933229464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189599.91586645893</v>
      </c>
      <c r="M82" s="858"/>
      <c r="N82" s="51"/>
    </row>
    <row r="83" spans="1:14">
      <c r="B83" s="89" t="s">
        <v>973</v>
      </c>
      <c r="C83" s="90"/>
      <c r="D83" s="90"/>
      <c r="E83" s="90"/>
      <c r="F83" s="90"/>
      <c r="G83" s="90"/>
      <c r="H83" s="90"/>
      <c r="I83" s="87"/>
      <c r="J83" s="88"/>
      <c r="K83" s="303">
        <v>0.05</v>
      </c>
      <c r="L83" s="857">
        <f>N77*K83</f>
        <v>47399.978966614734</v>
      </c>
      <c r="M83" s="858"/>
      <c r="N83" s="51"/>
    </row>
    <row r="84" spans="1:14" ht="15.75" thickBot="1">
      <c r="B84" s="91" t="s">
        <v>974</v>
      </c>
      <c r="C84" s="92"/>
      <c r="D84" s="92"/>
      <c r="E84" s="92"/>
      <c r="F84" s="92"/>
      <c r="G84" s="92"/>
      <c r="H84" s="92"/>
      <c r="I84" s="93"/>
      <c r="J84" s="94"/>
      <c r="K84" s="304">
        <v>0.05</v>
      </c>
      <c r="L84" s="859">
        <f>N77*K84</f>
        <v>47399.978966614734</v>
      </c>
      <c r="M84" s="860"/>
      <c r="N84" s="51"/>
    </row>
    <row r="85" spans="1:14" ht="15.75" thickBot="1">
      <c r="B85" s="823" t="s">
        <v>953</v>
      </c>
      <c r="C85" s="824"/>
      <c r="D85" s="824"/>
      <c r="E85" s="824"/>
      <c r="F85" s="824"/>
      <c r="G85" s="824"/>
      <c r="H85" s="824"/>
      <c r="I85" s="824"/>
      <c r="J85" s="824"/>
      <c r="K85" s="824"/>
      <c r="L85" s="824"/>
      <c r="M85" s="825"/>
      <c r="N85" s="52">
        <f>L82+L83+L84</f>
        <v>284399.87379968842</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1232399.4531319831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1130</v>
      </c>
      <c r="C31" s="81" t="s">
        <v>2136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335">
        <v>0.5</v>
      </c>
      <c r="N36" s="271">
        <f>K36/M36</f>
        <v>34808.516074405881</v>
      </c>
    </row>
    <row r="37" spans="1:14">
      <c r="A37" s="113" t="s">
        <v>320</v>
      </c>
      <c r="B37" s="836" t="str">
        <f>VLOOKUP(A37,EQUIPOS!A7:D154,3,FALSE)</f>
        <v>Retroexcavadora sobre llantas, motor 62HP, Profundidad de excavación de 5.41 metros.</v>
      </c>
      <c r="C37" s="837"/>
      <c r="D37" s="837"/>
      <c r="E37" s="837"/>
      <c r="F37" s="837"/>
      <c r="G37" s="837"/>
      <c r="H37" s="838"/>
      <c r="I37" s="420"/>
      <c r="J37" s="421"/>
      <c r="K37" s="268">
        <f>VLOOKUP(A37,EQUIPOS!A7:D164,4,FALSE)</f>
        <v>267757.81595696835</v>
      </c>
      <c r="L37" s="334"/>
      <c r="M37" s="335">
        <v>1.5</v>
      </c>
      <c r="N37" s="271">
        <f>K37/M37</f>
        <v>178505.21063797889</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2693.4186967867336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216007.14540917153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264359.99383232329</v>
      </c>
      <c r="N48" s="271">
        <f>K48*M48</f>
        <v>153328.79642274749</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188828.56702308805</v>
      </c>
      <c r="N49" s="271">
        <f>K49*M49</f>
        <v>188828.56702308805</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342157.36344583554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27">
        <f>VLOOKUP(A58,TRANSPORTE!A1:D117,4,FALSE)</f>
        <v>719.22768786209917</v>
      </c>
      <c r="M58" s="828"/>
      <c r="N58" s="286">
        <f>K58*L58</f>
        <v>719.22768786209917</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27">
        <f>VLOOKUP(A59,TRANSPORTE!A1:D117,4,FALSE)</f>
        <v>1802.8023797317558</v>
      </c>
      <c r="M59" s="828"/>
      <c r="N59" s="286">
        <f>K59*L59</f>
        <v>1045.6253802444182</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f>
        <v>1764.8530681065174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586863.54889098101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117372.70977819621</v>
      </c>
      <c r="M82" s="858"/>
      <c r="N82" s="51"/>
    </row>
    <row r="83" spans="1:14">
      <c r="B83" s="89" t="s">
        <v>973</v>
      </c>
      <c r="C83" s="90"/>
      <c r="D83" s="90"/>
      <c r="E83" s="90"/>
      <c r="F83" s="90"/>
      <c r="G83" s="90"/>
      <c r="H83" s="90"/>
      <c r="I83" s="87"/>
      <c r="J83" s="88"/>
      <c r="K83" s="303">
        <v>0.05</v>
      </c>
      <c r="L83" s="857">
        <f>N77*K83</f>
        <v>29343.177444549052</v>
      </c>
      <c r="M83" s="858"/>
      <c r="N83" s="51"/>
    </row>
    <row r="84" spans="1:14" ht="15.75" thickBot="1">
      <c r="B84" s="91" t="s">
        <v>974</v>
      </c>
      <c r="C84" s="92"/>
      <c r="D84" s="92"/>
      <c r="E84" s="92"/>
      <c r="F84" s="92"/>
      <c r="G84" s="92"/>
      <c r="H84" s="92"/>
      <c r="I84" s="93"/>
      <c r="J84" s="94"/>
      <c r="K84" s="304">
        <v>0.05</v>
      </c>
      <c r="L84" s="859">
        <f>N77*K84</f>
        <v>29343.177444549052</v>
      </c>
      <c r="M84" s="860"/>
      <c r="N84" s="51"/>
    </row>
    <row r="85" spans="1:14" ht="15.75" thickBot="1">
      <c r="B85" s="823" t="s">
        <v>953</v>
      </c>
      <c r="C85" s="824"/>
      <c r="D85" s="824"/>
      <c r="E85" s="824"/>
      <c r="F85" s="824"/>
      <c r="G85" s="824"/>
      <c r="H85" s="824"/>
      <c r="I85" s="824"/>
      <c r="J85" s="824"/>
      <c r="K85" s="824"/>
      <c r="L85" s="824"/>
      <c r="M85" s="825"/>
      <c r="N85" s="52">
        <f>L82+L83+L84</f>
        <v>176059.0646672943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762922.61355827528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1131</v>
      </c>
      <c r="C31" s="81" t="s">
        <v>2135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335">
        <v>0.5</v>
      </c>
      <c r="N36" s="271">
        <f>K36/M36</f>
        <v>34808.516074405881</v>
      </c>
    </row>
    <row r="37" spans="1:14">
      <c r="A37" s="113" t="s">
        <v>303</v>
      </c>
      <c r="B37" s="836" t="str">
        <f>VLOOKUP(A37,EQUIPOS!A7:D154,3,FALSE)</f>
        <v>Retrocargador, pala de 1,1 m3 de capacidad, profundidad de excavación de 4.400 mm y una altura de 5.680 mm</v>
      </c>
      <c r="C37" s="837"/>
      <c r="D37" s="837"/>
      <c r="E37" s="837"/>
      <c r="F37" s="837"/>
      <c r="G37" s="837"/>
      <c r="H37" s="838"/>
      <c r="I37" s="420"/>
      <c r="J37" s="421"/>
      <c r="K37" s="268">
        <f>VLOOKUP(A37,EQUIPOS!A7:D164,4,FALSE)</f>
        <v>241938.518831433</v>
      </c>
      <c r="L37" s="334"/>
      <c r="M37" s="335">
        <v>1.5</v>
      </c>
      <c r="N37" s="271">
        <f>K37/M37</f>
        <v>161292.34588762201</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2693.4186967867336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198794.28065881465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548</v>
      </c>
      <c r="B48" s="43" t="str">
        <f>VLOOKUP(A48,MATERIALES!A5:D373,3,FALSE)</f>
        <v>Material para solado y atraque</v>
      </c>
      <c r="C48" s="280"/>
      <c r="D48" s="280"/>
      <c r="E48" s="280"/>
      <c r="F48" s="280"/>
      <c r="G48" s="280"/>
      <c r="H48" s="280"/>
      <c r="I48" s="280"/>
      <c r="J48" s="310" t="str">
        <f>VLOOKUP(A48,MATERIALES!A4:D640,2,FALSE)</f>
        <v>m3</v>
      </c>
      <c r="K48" s="281">
        <v>0.57999999999999996</v>
      </c>
      <c r="L48" s="266"/>
      <c r="M48" s="401">
        <f>VLOOKUP(A48,MATERIALES!A5:D396,4,FALSE)</f>
        <v>264359.99383232329</v>
      </c>
      <c r="N48" s="271">
        <f>K48*M48</f>
        <v>153328.79642274749</v>
      </c>
    </row>
    <row r="49" spans="1:14">
      <c r="A49" s="163" t="s">
        <v>726</v>
      </c>
      <c r="B49" s="43" t="str">
        <f>VLOOKUP(A49,MATERIALES!A6:D373,3,FALSE)</f>
        <v>Tubo corrugado de acero galvanizado MP-68</v>
      </c>
      <c r="C49" s="424"/>
      <c r="D49" s="424"/>
      <c r="E49" s="424"/>
      <c r="F49" s="424"/>
      <c r="G49" s="424"/>
      <c r="H49" s="424"/>
      <c r="I49" s="424"/>
      <c r="J49" s="311" t="str">
        <f>VLOOKUP(A49,MATERIALES!A5:D641,2,FALSE)</f>
        <v>m</v>
      </c>
      <c r="K49" s="396">
        <v>1</v>
      </c>
      <c r="L49" s="420"/>
      <c r="M49" s="401">
        <f>VLOOKUP(A49,MATERIALES!A6:D397,4,FALSE)</f>
        <v>188828.56702308805</v>
      </c>
      <c r="N49" s="271">
        <f>K49*M49</f>
        <v>188828.56702308805</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342157.36344583554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1318</v>
      </c>
      <c r="B58" s="46" t="str">
        <f>VLOOKUP(A58,TRANSPORTE!A1:D117,3,FALSE)</f>
        <v>Transporte de tubería</v>
      </c>
      <c r="C58" s="316"/>
      <c r="D58" s="316"/>
      <c r="E58" s="316"/>
      <c r="F58" s="316"/>
      <c r="G58" s="316"/>
      <c r="H58" s="310" t="s">
        <v>1306</v>
      </c>
      <c r="I58" s="278">
        <v>1</v>
      </c>
      <c r="J58" s="285">
        <v>1</v>
      </c>
      <c r="K58" s="278">
        <f>I58*J58</f>
        <v>1</v>
      </c>
      <c r="L58" s="827">
        <f>VLOOKUP(A58,TRANSPORTE!A1:D117,4,FALSE)</f>
        <v>719.22768786209917</v>
      </c>
      <c r="M58" s="828"/>
      <c r="N58" s="286">
        <f>K58*L58</f>
        <v>719.22768786209917</v>
      </c>
    </row>
    <row r="59" spans="1:14">
      <c r="A59" t="s">
        <v>1323</v>
      </c>
      <c r="B59" s="46" t="str">
        <f>VLOOKUP(A59,TRANSPORTE!A1:D117,3,FALSE)</f>
        <v>Transporte de Material de Solado y Atraque Tubería de Concreto Reforzado</v>
      </c>
      <c r="C59" s="47"/>
      <c r="D59" s="47"/>
      <c r="E59" s="47"/>
      <c r="F59" s="47"/>
      <c r="G59" s="47"/>
      <c r="H59" s="310" t="s">
        <v>339</v>
      </c>
      <c r="I59" s="278">
        <v>0.57999999999999996</v>
      </c>
      <c r="J59" s="285">
        <v>1</v>
      </c>
      <c r="K59" s="278">
        <f>I59*J59</f>
        <v>0.57999999999999996</v>
      </c>
      <c r="L59" s="827">
        <f>VLOOKUP(A59,TRANSPORTE!A1:D117,4,FALSE)</f>
        <v>1802.8023797317558</v>
      </c>
      <c r="M59" s="828"/>
      <c r="N59" s="286">
        <f>K59*L59</f>
        <v>1045.6253802444182</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1764.8530681065174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12</v>
      </c>
      <c r="N69" s="394">
        <f>K69/M69</f>
        <v>18043.666666666668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v>
      </c>
      <c r="N70" s="394">
        <f>K70/M70</f>
        <v>8890.5203012006659</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26934.186967867332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569650.68414062413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113930.13682812483</v>
      </c>
      <c r="M82" s="858"/>
      <c r="N82" s="51"/>
    </row>
    <row r="83" spans="1:14">
      <c r="B83" s="89" t="s">
        <v>973</v>
      </c>
      <c r="C83" s="90"/>
      <c r="D83" s="90"/>
      <c r="E83" s="90"/>
      <c r="F83" s="90"/>
      <c r="G83" s="90"/>
      <c r="H83" s="90"/>
      <c r="I83" s="87"/>
      <c r="J83" s="88"/>
      <c r="K83" s="303">
        <v>0.05</v>
      </c>
      <c r="L83" s="857">
        <f>N77*K83</f>
        <v>28482.534207031207</v>
      </c>
      <c r="M83" s="858"/>
      <c r="N83" s="51"/>
    </row>
    <row r="84" spans="1:14" ht="15.75" thickBot="1">
      <c r="B84" s="91" t="s">
        <v>974</v>
      </c>
      <c r="C84" s="92"/>
      <c r="D84" s="92"/>
      <c r="E84" s="92"/>
      <c r="F84" s="92"/>
      <c r="G84" s="92"/>
      <c r="H84" s="92"/>
      <c r="I84" s="93"/>
      <c r="J84" s="94"/>
      <c r="K84" s="304">
        <v>0.05</v>
      </c>
      <c r="L84" s="859">
        <f>N77*K84</f>
        <v>28482.534207031207</v>
      </c>
      <c r="M84" s="860"/>
      <c r="N84" s="51"/>
    </row>
    <row r="85" spans="1:14" ht="15.75" thickBot="1">
      <c r="B85" s="823" t="s">
        <v>953</v>
      </c>
      <c r="C85" s="824"/>
      <c r="D85" s="824"/>
      <c r="E85" s="824"/>
      <c r="F85" s="824"/>
      <c r="G85" s="824"/>
      <c r="H85" s="824"/>
      <c r="I85" s="824"/>
      <c r="J85" s="824"/>
      <c r="K85" s="824"/>
      <c r="L85" s="824"/>
      <c r="M85" s="825"/>
      <c r="N85" s="52">
        <f>L82+L83+L84</f>
        <v>170895.20524218725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740545.88938281138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1678</v>
      </c>
      <c r="C31" s="81" t="s">
        <v>1679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134.53962180720401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713</v>
      </c>
      <c r="B48" s="43" t="str">
        <f>VLOOKUP(A48,MATERIALES!A5:D373,3,FALSE)</f>
        <v>Tubería de Plástico</v>
      </c>
      <c r="C48" s="280"/>
      <c r="D48" s="280"/>
      <c r="E48" s="280"/>
      <c r="F48" s="280"/>
      <c r="G48" s="280"/>
      <c r="H48" s="280"/>
      <c r="I48" s="267"/>
      <c r="J48" s="223" t="str">
        <f>VLOOKUP(A48,MATERIALES!A4:D640,2,FALSE)</f>
        <v>m</v>
      </c>
      <c r="K48" s="281">
        <v>1</v>
      </c>
      <c r="L48" s="266"/>
      <c r="M48" s="401">
        <f>VLOOKUP(A48,MATERIALES!A5:D396,4,FALSE)</f>
        <v>19117.384745870408</v>
      </c>
      <c r="N48" s="271">
        <f>K48*M48</f>
        <v>19117.384745870408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19117.384745870408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21942.716803821691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4388.5433607643381</v>
      </c>
      <c r="M82" s="858"/>
      <c r="N82" s="51"/>
    </row>
    <row r="83" spans="1:14">
      <c r="B83" s="89" t="s">
        <v>973</v>
      </c>
      <c r="C83" s="90"/>
      <c r="D83" s="90"/>
      <c r="E83" s="90"/>
      <c r="F83" s="90"/>
      <c r="G83" s="90"/>
      <c r="H83" s="90"/>
      <c r="I83" s="87"/>
      <c r="J83" s="88"/>
      <c r="K83" s="303">
        <v>0.05</v>
      </c>
      <c r="L83" s="857">
        <f>N77*K83</f>
        <v>1097.1358401910845</v>
      </c>
      <c r="M83" s="858"/>
      <c r="N83" s="51"/>
    </row>
    <row r="84" spans="1:14" ht="15.75" thickBot="1">
      <c r="B84" s="91" t="s">
        <v>974</v>
      </c>
      <c r="C84" s="92"/>
      <c r="D84" s="92"/>
      <c r="E84" s="92"/>
      <c r="F84" s="92"/>
      <c r="G84" s="92"/>
      <c r="H84" s="92"/>
      <c r="I84" s="93"/>
      <c r="J84" s="94"/>
      <c r="K84" s="304">
        <v>0.05</v>
      </c>
      <c r="L84" s="859">
        <f>N77*K84</f>
        <v>1097.1358401910845</v>
      </c>
      <c r="M84" s="860"/>
      <c r="N84" s="51"/>
    </row>
    <row r="85" spans="1:14" ht="15.75" thickBot="1">
      <c r="B85" s="823" t="s">
        <v>953</v>
      </c>
      <c r="C85" s="824"/>
      <c r="D85" s="824"/>
      <c r="E85" s="824"/>
      <c r="F85" s="824"/>
      <c r="G85" s="824"/>
      <c r="H85" s="824"/>
      <c r="I85" s="824"/>
      <c r="J85" s="824"/>
      <c r="K85" s="824"/>
      <c r="L85" s="824"/>
      <c r="M85" s="825"/>
      <c r="N85" s="52">
        <f>L82+L83+L84</f>
        <v>6582.8150411465076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28525.531844968198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30" customHeight="1" thickBot="1">
      <c r="A31" t="s">
        <v>1845</v>
      </c>
      <c r="B31" s="80" t="s">
        <v>1132</v>
      </c>
      <c r="C31" s="986" t="s">
        <v>2137</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1022380.2164676855</v>
      </c>
      <c r="N50" s="271">
        <f>K50*M50</f>
        <v>122685.62597612226</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26435.999383232331</v>
      </c>
      <c r="N51" s="271">
        <f>K51*M51</f>
        <v>52871.998766464661</v>
      </c>
    </row>
    <row r="52" spans="1:14" ht="15.75" thickBot="1">
      <c r="A52" t="s">
        <v>921</v>
      </c>
      <c r="B52" s="43" t="str">
        <f>VLOOKUP(A52,MATERIALES!A7:D373,3,FALSE)</f>
        <v>Malla para gaviones (2M3)</v>
      </c>
      <c r="C52" s="309"/>
      <c r="D52" s="309"/>
      <c r="E52" s="309"/>
      <c r="F52" s="309"/>
      <c r="G52" s="309"/>
      <c r="H52" s="309"/>
      <c r="I52" s="309"/>
      <c r="J52" s="432" t="str">
        <f>VLOOKUP(A52,MATERIALES!A6:D644,2,FALSE)</f>
        <v>u</v>
      </c>
      <c r="K52" s="126">
        <v>0.5</v>
      </c>
      <c r="L52" s="324"/>
      <c r="M52" s="401">
        <f>VLOOKUP(A52,MATERIALES!A7:D400,4,FALSE)</f>
        <v>111031.19740957579</v>
      </c>
      <c r="N52" s="271">
        <f>K52*M52</f>
        <v>55515.598704787895</v>
      </c>
    </row>
    <row r="53" spans="1:14" ht="15.75" thickBot="1">
      <c r="B53" s="823" t="s">
        <v>953</v>
      </c>
      <c r="C53" s="824"/>
      <c r="D53" s="824"/>
      <c r="E53" s="824"/>
      <c r="F53" s="824"/>
      <c r="G53" s="824"/>
      <c r="H53" s="824"/>
      <c r="I53" s="824"/>
      <c r="J53" s="824"/>
      <c r="K53" s="824"/>
      <c r="L53" s="824"/>
      <c r="M53" s="825"/>
      <c r="N53" s="393">
        <f>SUM(N48:N52)</f>
        <v>573395.43093449657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1802.8023797317558</v>
      </c>
      <c r="M58" s="828"/>
      <c r="N58" s="286">
        <f>K58*L58</f>
        <v>1983.0826177049314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309"/>
      <c r="E63" s="309"/>
      <c r="F63" s="309"/>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1983.0826177049314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617799.85802659264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123559.97160531854</v>
      </c>
      <c r="M82" s="858"/>
      <c r="N82" s="51"/>
    </row>
    <row r="83" spans="1:14">
      <c r="B83" s="89" t="s">
        <v>973</v>
      </c>
      <c r="C83" s="90"/>
      <c r="D83" s="90"/>
      <c r="E83" s="90"/>
      <c r="F83" s="90"/>
      <c r="G83" s="90"/>
      <c r="H83" s="90"/>
      <c r="I83" s="87"/>
      <c r="J83" s="88"/>
      <c r="K83" s="303">
        <v>0.05</v>
      </c>
      <c r="L83" s="857">
        <f>N77*K83</f>
        <v>30889.992901329635</v>
      </c>
      <c r="M83" s="858"/>
      <c r="N83" s="51"/>
    </row>
    <row r="84" spans="1:14" ht="15.75" thickBot="1">
      <c r="B84" s="91" t="s">
        <v>974</v>
      </c>
      <c r="C84" s="92"/>
      <c r="D84" s="92"/>
      <c r="E84" s="92"/>
      <c r="F84" s="92"/>
      <c r="G84" s="92"/>
      <c r="H84" s="92"/>
      <c r="I84" s="93"/>
      <c r="J84" s="94"/>
      <c r="K84" s="304">
        <v>0.05</v>
      </c>
      <c r="L84" s="859">
        <f>N77*K84</f>
        <v>30889.992901329635</v>
      </c>
      <c r="M84" s="860"/>
      <c r="N84" s="51"/>
    </row>
    <row r="85" spans="1:14" ht="15.75" thickBot="1">
      <c r="B85" s="823" t="s">
        <v>953</v>
      </c>
      <c r="C85" s="824"/>
      <c r="D85" s="824"/>
      <c r="E85" s="824"/>
      <c r="F85" s="824"/>
      <c r="G85" s="824"/>
      <c r="H85" s="824"/>
      <c r="I85" s="824"/>
      <c r="J85" s="824"/>
      <c r="K85" s="824"/>
      <c r="L85" s="824"/>
      <c r="M85" s="825"/>
      <c r="N85" s="52">
        <f>L82+L83+L84</f>
        <v>185339.95740797784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803139.81543457042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27" customHeight="1" thickBot="1">
      <c r="A31" t="s">
        <v>1845</v>
      </c>
      <c r="B31" s="80" t="s">
        <v>1133</v>
      </c>
      <c r="C31" s="986" t="s">
        <v>2138</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1022380.2164676855</v>
      </c>
      <c r="N50" s="271">
        <f>K50*M50</f>
        <v>122685.62597612226</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26435.999383232331</v>
      </c>
      <c r="N51" s="271">
        <f>K51*M51</f>
        <v>52871.998766464661</v>
      </c>
    </row>
    <row r="52" spans="1:14" ht="15.75" thickBot="1">
      <c r="A52" t="s">
        <v>925</v>
      </c>
      <c r="B52" s="43" t="str">
        <f>VLOOKUP(A52,MATERIALES!A7:D373,3,FALSE)</f>
        <v>Malla Ciclónica Para Gaviones Galvanizada Aleación Zn-5A1-Mm Cal 12 (2M3)</v>
      </c>
      <c r="C52" s="309"/>
      <c r="D52" s="309"/>
      <c r="E52" s="309"/>
      <c r="F52" s="309"/>
      <c r="G52" s="309"/>
      <c r="H52" s="309"/>
      <c r="I52" s="309"/>
      <c r="J52" s="432" t="str">
        <f>VLOOKUP(A52,MATERIALES!A6:D644,2,FALSE)</f>
        <v>u</v>
      </c>
      <c r="K52" s="126">
        <v>0.5</v>
      </c>
      <c r="L52" s="324"/>
      <c r="M52" s="401">
        <f>VLOOKUP(A52,MATERIALES!A7:D400,4,FALSE)</f>
        <v>155025.75405849618</v>
      </c>
      <c r="N52" s="271">
        <f>K52*M52</f>
        <v>77512.877029248091</v>
      </c>
    </row>
    <row r="53" spans="1:14" ht="15.75" thickBot="1">
      <c r="B53" s="823" t="s">
        <v>953</v>
      </c>
      <c r="C53" s="824"/>
      <c r="D53" s="824"/>
      <c r="E53" s="824"/>
      <c r="F53" s="824"/>
      <c r="G53" s="824"/>
      <c r="H53" s="824"/>
      <c r="I53" s="824"/>
      <c r="J53" s="824"/>
      <c r="K53" s="824"/>
      <c r="L53" s="824"/>
      <c r="M53" s="825"/>
      <c r="N53" s="393">
        <f>SUM(N48:N52)</f>
        <v>595392.70925895683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1802.8023797317558</v>
      </c>
      <c r="M58" s="828"/>
      <c r="N58" s="286">
        <f>K58*L58</f>
        <v>1983.0826177049314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1983.0826177049314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639797.1363510529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127959.42727021058</v>
      </c>
      <c r="M82" s="858"/>
      <c r="N82" s="51"/>
    </row>
    <row r="83" spans="1:14">
      <c r="B83" s="89" t="s">
        <v>973</v>
      </c>
      <c r="C83" s="90"/>
      <c r="D83" s="90"/>
      <c r="E83" s="90"/>
      <c r="F83" s="90"/>
      <c r="G83" s="90"/>
      <c r="H83" s="90"/>
      <c r="I83" s="87"/>
      <c r="J83" s="88"/>
      <c r="K83" s="303">
        <v>0.05</v>
      </c>
      <c r="L83" s="857">
        <f>N77*K83</f>
        <v>31989.856817552645</v>
      </c>
      <c r="M83" s="858"/>
      <c r="N83" s="51"/>
    </row>
    <row r="84" spans="1:14" ht="15.75" thickBot="1">
      <c r="B84" s="91" t="s">
        <v>974</v>
      </c>
      <c r="C84" s="92"/>
      <c r="D84" s="92"/>
      <c r="E84" s="92"/>
      <c r="F84" s="92"/>
      <c r="G84" s="92"/>
      <c r="H84" s="92"/>
      <c r="I84" s="93"/>
      <c r="J84" s="94"/>
      <c r="K84" s="304">
        <v>0.05</v>
      </c>
      <c r="L84" s="859">
        <f>N77*K84</f>
        <v>31989.856817552645</v>
      </c>
      <c r="M84" s="860"/>
      <c r="N84" s="51"/>
    </row>
    <row r="85" spans="1:14" ht="15.75" thickBot="1">
      <c r="B85" s="823" t="s">
        <v>953</v>
      </c>
      <c r="C85" s="824"/>
      <c r="D85" s="824"/>
      <c r="E85" s="824"/>
      <c r="F85" s="824"/>
      <c r="G85" s="824"/>
      <c r="H85" s="824"/>
      <c r="I85" s="824"/>
      <c r="J85" s="824"/>
      <c r="K85" s="824"/>
      <c r="L85" s="824"/>
      <c r="M85" s="825"/>
      <c r="N85" s="52">
        <f>L82+L83+L84</f>
        <v>191939.14090531587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831736.27725636878</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27" customHeight="1" thickBot="1">
      <c r="A31" t="s">
        <v>1845</v>
      </c>
      <c r="B31" s="80" t="s">
        <v>1680</v>
      </c>
      <c r="C31" s="986" t="s">
        <v>2139</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1022380.2164676855</v>
      </c>
      <c r="N50" s="271">
        <f>K50*M50</f>
        <v>122685.62597612226</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26435.999383232331</v>
      </c>
      <c r="N51" s="271">
        <f>K51*M51</f>
        <v>52871.998766464661</v>
      </c>
    </row>
    <row r="52" spans="1:14" ht="15.75" thickBot="1">
      <c r="A52" t="s">
        <v>927</v>
      </c>
      <c r="B52" s="43" t="str">
        <f>VLOOKUP(A52,MATERIALES!A7:D373,3,FALSE)</f>
        <v>Malla Ciclónica Para Gaviones Galvanizada Y Plastificada Con Pvc Cal 12 (2M3)</v>
      </c>
      <c r="C52" s="309"/>
      <c r="D52" s="309"/>
      <c r="E52" s="309"/>
      <c r="F52" s="309"/>
      <c r="G52" s="309"/>
      <c r="H52" s="309"/>
      <c r="I52" s="309"/>
      <c r="J52" s="432" t="str">
        <f>VLOOKUP(A52,MATERIALES!A6:D644,2,FALSE)</f>
        <v>u</v>
      </c>
      <c r="K52" s="126">
        <v>0.5</v>
      </c>
      <c r="L52" s="324"/>
      <c r="M52" s="401">
        <f>VLOOKUP(A52,MATERIALES!A7:D400,4,FALSE)</f>
        <v>166780.7985514398</v>
      </c>
      <c r="N52" s="271">
        <f>K52*M52</f>
        <v>83390.399275719901</v>
      </c>
    </row>
    <row r="53" spans="1:14" ht="15.75" thickBot="1">
      <c r="B53" s="823" t="s">
        <v>953</v>
      </c>
      <c r="C53" s="824"/>
      <c r="D53" s="824"/>
      <c r="E53" s="824"/>
      <c r="F53" s="824"/>
      <c r="G53" s="824"/>
      <c r="H53" s="824"/>
      <c r="I53" s="824"/>
      <c r="J53" s="824"/>
      <c r="K53" s="824"/>
      <c r="L53" s="824"/>
      <c r="M53" s="825"/>
      <c r="N53" s="393">
        <f>SUM(N48:N52)</f>
        <v>601270.23150542867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1802.8023797317558</v>
      </c>
      <c r="M58" s="828"/>
      <c r="N58" s="286">
        <f>K58*L58</f>
        <v>1983.0826177049314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1983.0826177049314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645674.65859752474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129134.93171950495</v>
      </c>
      <c r="M82" s="858"/>
      <c r="N82" s="51"/>
    </row>
    <row r="83" spans="1:14">
      <c r="B83" s="89" t="s">
        <v>973</v>
      </c>
      <c r="C83" s="90"/>
      <c r="D83" s="90"/>
      <c r="E83" s="90"/>
      <c r="F83" s="90"/>
      <c r="G83" s="90"/>
      <c r="H83" s="90"/>
      <c r="I83" s="87"/>
      <c r="J83" s="88"/>
      <c r="K83" s="303">
        <v>0.05</v>
      </c>
      <c r="L83" s="857">
        <f>N77*K83</f>
        <v>32283.732929876238</v>
      </c>
      <c r="M83" s="858"/>
      <c r="N83" s="51"/>
    </row>
    <row r="84" spans="1:14" ht="15.75" thickBot="1">
      <c r="B84" s="91" t="s">
        <v>974</v>
      </c>
      <c r="C84" s="92"/>
      <c r="D84" s="92"/>
      <c r="E84" s="92"/>
      <c r="F84" s="92"/>
      <c r="G84" s="92"/>
      <c r="H84" s="92"/>
      <c r="I84" s="93"/>
      <c r="J84" s="94"/>
      <c r="K84" s="304">
        <v>0.05</v>
      </c>
      <c r="L84" s="859">
        <f>N77*K84</f>
        <v>32283.732929876238</v>
      </c>
      <c r="M84" s="860"/>
      <c r="N84" s="51"/>
    </row>
    <row r="85" spans="1:14" ht="15.75" thickBot="1">
      <c r="B85" s="823" t="s">
        <v>953</v>
      </c>
      <c r="C85" s="824"/>
      <c r="D85" s="824"/>
      <c r="E85" s="824"/>
      <c r="F85" s="824"/>
      <c r="G85" s="824"/>
      <c r="H85" s="824"/>
      <c r="I85" s="824"/>
      <c r="J85" s="824"/>
      <c r="K85" s="824"/>
      <c r="L85" s="824"/>
      <c r="M85" s="825"/>
      <c r="N85" s="52">
        <f>L82+L83+L84</f>
        <v>193702.39757925743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839377.05617678212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988" t="s">
        <v>944</v>
      </c>
      <c r="D30" s="989"/>
      <c r="E30" s="989"/>
      <c r="F30" s="989"/>
      <c r="G30" s="989"/>
      <c r="H30" s="989"/>
      <c r="I30" s="989"/>
      <c r="J30" s="453"/>
      <c r="K30" s="306"/>
      <c r="L30" s="834" t="s">
        <v>945</v>
      </c>
      <c r="M30" s="835"/>
      <c r="N30" s="71" t="s">
        <v>946</v>
      </c>
    </row>
    <row r="31" spans="1:14" ht="28.5" customHeight="1" thickBot="1">
      <c r="A31" t="s">
        <v>1845</v>
      </c>
      <c r="B31" s="80" t="s">
        <v>1681</v>
      </c>
      <c r="C31" s="986" t="s">
        <v>2140</v>
      </c>
      <c r="D31" s="987"/>
      <c r="E31" s="987"/>
      <c r="F31" s="987"/>
      <c r="G31" s="987"/>
      <c r="H31" s="987"/>
      <c r="I31" s="987"/>
      <c r="J31" s="987"/>
      <c r="K31" s="476"/>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2020.0640225900497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2020.0640225900497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587</v>
      </c>
      <c r="B50" s="43" t="str">
        <f>VLOOKUP(A50,MATERIALES!A6:D373,3,FALSE)</f>
        <v>Mortero 1:3 De recubrimiento</v>
      </c>
      <c r="C50" s="424"/>
      <c r="D50" s="424"/>
      <c r="E50" s="424"/>
      <c r="F50" s="424"/>
      <c r="G50" s="424"/>
      <c r="H50" s="424"/>
      <c r="I50" s="424"/>
      <c r="J50" s="311" t="str">
        <f>VLOOKUP(A50,MATERIALES!A6:D642,2,FALSE)</f>
        <v>m3</v>
      </c>
      <c r="K50" s="396">
        <v>0.12</v>
      </c>
      <c r="L50" s="420"/>
      <c r="M50" s="401">
        <f>VLOOKUP(A50,MATERIALES!A6:D398,4,FALSE)</f>
        <v>1022380.2164676855</v>
      </c>
      <c r="N50" s="271">
        <f>K50*M50</f>
        <v>122685.62597612226</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2</v>
      </c>
      <c r="L51" s="420"/>
      <c r="M51" s="401">
        <f>VLOOKUP(A51,MATERIALES!A6:D399,4,FALSE)</f>
        <v>26435.999383232331</v>
      </c>
      <c r="N51" s="271">
        <f>K51*M51</f>
        <v>52871.998766464661</v>
      </c>
    </row>
    <row r="52" spans="1:14" ht="15.75" thickBot="1">
      <c r="A52" t="s">
        <v>929</v>
      </c>
      <c r="B52" s="43" t="str">
        <f>VLOOKUP(A52,MATERIALES!A7:D373,3,FALSE)</f>
        <v>Malla Ciclónica Para Gaviones Galvanizada Aleación Zn-5A1-Mm Y Plastificada Pvc Cal 12 (2M3)</v>
      </c>
      <c r="C52" s="309"/>
      <c r="D52" s="309"/>
      <c r="E52" s="309"/>
      <c r="F52" s="309"/>
      <c r="G52" s="309"/>
      <c r="H52" s="309"/>
      <c r="I52" s="309"/>
      <c r="J52" s="432" t="str">
        <f>VLOOKUP(A52,MATERIALES!A6:D644,2,FALSE)</f>
        <v>u</v>
      </c>
      <c r="K52" s="126">
        <v>0.5</v>
      </c>
      <c r="L52" s="324"/>
      <c r="M52" s="401">
        <f>VLOOKUP(A52,MATERIALES!A7:D400,4,FALSE)</f>
        <v>172518.83419381874</v>
      </c>
      <c r="N52" s="271">
        <f>K52*M52</f>
        <v>86259.417096909368</v>
      </c>
    </row>
    <row r="53" spans="1:14" ht="15.75" thickBot="1">
      <c r="B53" s="823" t="s">
        <v>953</v>
      </c>
      <c r="C53" s="824"/>
      <c r="D53" s="824"/>
      <c r="E53" s="824"/>
      <c r="F53" s="824"/>
      <c r="G53" s="824"/>
      <c r="H53" s="824"/>
      <c r="I53" s="824"/>
      <c r="J53" s="824"/>
      <c r="K53" s="824"/>
      <c r="L53" s="824"/>
      <c r="M53" s="825"/>
      <c r="N53" s="393">
        <f>SUM(N48:N52)</f>
        <v>604139.24932661816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1311</v>
      </c>
      <c r="B58" s="46" t="str">
        <f>VLOOKUP(A58,TRANSPORTE!A1:D117,3,FALSE)</f>
        <v>Transporte de piedra para gaviones</v>
      </c>
      <c r="C58" s="316"/>
      <c r="D58" s="316"/>
      <c r="E58" s="316"/>
      <c r="F58" s="316"/>
      <c r="G58" s="316"/>
      <c r="H58" s="310" t="s">
        <v>339</v>
      </c>
      <c r="I58" s="278">
        <v>1.1000000000000001</v>
      </c>
      <c r="J58" s="285">
        <v>1</v>
      </c>
      <c r="K58" s="278">
        <f>I58*J58</f>
        <v>1.1000000000000001</v>
      </c>
      <c r="L58" s="827">
        <f>VLOOKUP(A58,TRANSPORTE!A1:D117,4,FALSE)</f>
        <v>1802.8023797317558</v>
      </c>
      <c r="M58" s="828"/>
      <c r="N58" s="286">
        <f>K58*L58</f>
        <v>1983.0826177049314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1983.0826177049314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8</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8</v>
      </c>
      <c r="N70" s="394">
        <f>K70/M70</f>
        <v>13335.780451800998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40401.280451800994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648543.67641871423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129708.73528374285</v>
      </c>
      <c r="M82" s="858"/>
      <c r="N82" s="51"/>
    </row>
    <row r="83" spans="1:14">
      <c r="B83" s="89" t="s">
        <v>973</v>
      </c>
      <c r="C83" s="90"/>
      <c r="D83" s="90"/>
      <c r="E83" s="90"/>
      <c r="F83" s="90"/>
      <c r="G83" s="90"/>
      <c r="H83" s="90"/>
      <c r="I83" s="87"/>
      <c r="J83" s="88"/>
      <c r="K83" s="303">
        <v>0.05</v>
      </c>
      <c r="L83" s="857">
        <f>N77*K83</f>
        <v>32427.183820935712</v>
      </c>
      <c r="M83" s="858"/>
      <c r="N83" s="51"/>
    </row>
    <row r="84" spans="1:14" ht="15.75" thickBot="1">
      <c r="B84" s="91" t="s">
        <v>974</v>
      </c>
      <c r="C84" s="92"/>
      <c r="D84" s="92"/>
      <c r="E84" s="92"/>
      <c r="F84" s="92"/>
      <c r="G84" s="92"/>
      <c r="H84" s="92"/>
      <c r="I84" s="93"/>
      <c r="J84" s="94"/>
      <c r="K84" s="304">
        <v>0.05</v>
      </c>
      <c r="L84" s="859">
        <f>N77*K84</f>
        <v>32427.183820935712</v>
      </c>
      <c r="M84" s="860"/>
      <c r="N84" s="51"/>
    </row>
    <row r="85" spans="1:14" ht="15.75" thickBot="1">
      <c r="B85" s="823" t="s">
        <v>953</v>
      </c>
      <c r="C85" s="824"/>
      <c r="D85" s="824"/>
      <c r="E85" s="824"/>
      <c r="F85" s="824"/>
      <c r="G85" s="824"/>
      <c r="H85" s="824"/>
      <c r="I85" s="824"/>
      <c r="J85" s="824"/>
      <c r="K85" s="824"/>
      <c r="L85" s="824"/>
      <c r="M85" s="825"/>
      <c r="N85" s="52">
        <f>L82+L83+L84</f>
        <v>194563.10292561428</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843106.77934432845</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1682</v>
      </c>
      <c r="C31" s="81" t="s">
        <v>2141</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257</v>
      </c>
      <c r="B36" s="836" t="str">
        <f>VLOOKUP(A36,EQUIPOS!A6:D154,3,FALSE)</f>
        <v>Mezcladora de concreto 1 bulto</v>
      </c>
      <c r="C36" s="837"/>
      <c r="D36" s="837"/>
      <c r="E36" s="837"/>
      <c r="F36" s="837"/>
      <c r="G36" s="837"/>
      <c r="H36" s="838"/>
      <c r="I36" s="266"/>
      <c r="J36" s="267"/>
      <c r="K36" s="268">
        <f>VLOOKUP(A36,EQUIPOS!A6:D163,4,FALSE)</f>
        <v>19670.346706371973</v>
      </c>
      <c r="L36" s="269"/>
      <c r="M36" s="335">
        <v>1</v>
      </c>
      <c r="N36" s="271">
        <f>K36*M36</f>
        <v>19670.346706371973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3373.3390225900498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23043.685728962024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757</v>
      </c>
      <c r="B48" s="43" t="str">
        <f>VLOOKUP(A48,MATERIALES!A5:D373,3,FALSE)</f>
        <v>Agregado para concreto hidráulico</v>
      </c>
      <c r="C48" s="280"/>
      <c r="D48" s="280"/>
      <c r="E48" s="280"/>
      <c r="F48" s="280"/>
      <c r="G48" s="280"/>
      <c r="H48" s="280"/>
      <c r="I48" s="280"/>
      <c r="J48" s="310" t="str">
        <f>VLOOKUP(A48,MATERIALES!A4:D640,2,FALSE)</f>
        <v>m3</v>
      </c>
      <c r="K48" s="281">
        <v>0.504</v>
      </c>
      <c r="L48" s="266"/>
      <c r="M48" s="401">
        <f>VLOOKUP(A48,MATERIALES!A5:D396,4,FALSE)</f>
        <v>426923.82713588874</v>
      </c>
      <c r="N48" s="271">
        <f t="shared" ref="N48:N53" si="0">K48*M48</f>
        <v>215169.60887648794</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1" t="str">
        <f>VLOOKUP(A49,MATERIALES!A5:D641,2,FALSE)</f>
        <v>m2</v>
      </c>
      <c r="K49" s="396">
        <v>2</v>
      </c>
      <c r="L49" s="420"/>
      <c r="M49" s="401">
        <f>VLOOKUP(A49,MATERIALES!A6:D397,4,FALSE)</f>
        <v>26435.999383232331</v>
      </c>
      <c r="N49" s="271">
        <f t="shared" si="0"/>
        <v>52871.998766464661</v>
      </c>
    </row>
    <row r="50" spans="1:14">
      <c r="A50" s="163" t="s">
        <v>774</v>
      </c>
      <c r="B50" s="43" t="str">
        <f>VLOOKUP(A50,MATERIALES!A6:D373,3,FALSE)</f>
        <v>Agua</v>
      </c>
      <c r="C50" s="424"/>
      <c r="D50" s="424"/>
      <c r="E50" s="424"/>
      <c r="F50" s="424"/>
      <c r="G50" s="424"/>
      <c r="H50" s="424"/>
      <c r="I50" s="424"/>
      <c r="J50" s="311" t="str">
        <f>VLOOKUP(A50,MATERIALES!A6:D642,2,FALSE)</f>
        <v>lt</v>
      </c>
      <c r="K50" s="396">
        <v>111</v>
      </c>
      <c r="L50" s="420"/>
      <c r="M50" s="401">
        <f>VLOOKUP(A50,MATERIALES!A6:D398,4,FALSE)</f>
        <v>629.42855674362693</v>
      </c>
      <c r="N50" s="271">
        <f t="shared" si="0"/>
        <v>69866.569798542594</v>
      </c>
    </row>
    <row r="51" spans="1:14">
      <c r="A51" s="163" t="s">
        <v>598</v>
      </c>
      <c r="B51" s="43" t="str">
        <f>VLOOKUP(A51,MATERIALES!A6:D373,3,FALSE)</f>
        <v>Piedra para concreto ciclópeo (rajón o canto rodado)</v>
      </c>
      <c r="C51" s="424"/>
      <c r="D51" s="424"/>
      <c r="E51" s="424"/>
      <c r="F51" s="424"/>
      <c r="G51" s="424"/>
      <c r="H51" s="424"/>
      <c r="I51" s="424"/>
      <c r="J51" s="311" t="str">
        <f>VLOOKUP(A51,MATERIALES!A6:D643,2,FALSE)</f>
        <v>m3</v>
      </c>
      <c r="K51" s="396">
        <v>0.4</v>
      </c>
      <c r="L51" s="420"/>
      <c r="M51" s="401">
        <f>VLOOKUP(A51,MATERIALES!A6:D399,4,FALSE)</f>
        <v>307176.90001240774</v>
      </c>
      <c r="N51" s="271">
        <f t="shared" si="0"/>
        <v>122870.7600049631</v>
      </c>
    </row>
    <row r="52" spans="1:14">
      <c r="A52" t="s">
        <v>802</v>
      </c>
      <c r="B52" s="319" t="str">
        <f>VLOOKUP(A52,MATERIALES!A7:D373,3,FALSE)</f>
        <v>Arena lavada</v>
      </c>
      <c r="C52" s="47"/>
      <c r="D52" s="47"/>
      <c r="E52" s="47"/>
      <c r="F52" s="47"/>
      <c r="G52" s="47"/>
      <c r="H52" s="47"/>
      <c r="I52" s="47"/>
      <c r="J52" s="311" t="str">
        <f>VLOOKUP(A52,MATERIALES!A6:D644,2,FALSE)</f>
        <v>m3</v>
      </c>
      <c r="K52" s="169">
        <v>0.378</v>
      </c>
      <c r="L52" s="317"/>
      <c r="M52" s="425">
        <f>VLOOKUP(A52,MATERIALES!A7:D400,4,FALSE)</f>
        <v>385272.72204946057</v>
      </c>
      <c r="N52" s="272">
        <f t="shared" si="0"/>
        <v>145633.0889346961</v>
      </c>
    </row>
    <row r="53" spans="1:14">
      <c r="A53" t="s">
        <v>804</v>
      </c>
      <c r="B53" s="168" t="str">
        <f>VLOOKUP(A53,MATERIALES!A8:D373,3,FALSE)</f>
        <v>Cemento gris</v>
      </c>
      <c r="C53" s="316"/>
      <c r="D53" s="316"/>
      <c r="E53" s="316"/>
      <c r="F53" s="316"/>
      <c r="G53" s="316"/>
      <c r="H53" s="316"/>
      <c r="I53" s="316"/>
      <c r="J53" s="311" t="str">
        <f>VLOOKUP(A53,MATERIALES!A7:D645,2,FALSE)</f>
        <v>kg</v>
      </c>
      <c r="K53" s="44">
        <v>156</v>
      </c>
      <c r="L53" s="317"/>
      <c r="M53" s="425">
        <f>VLOOKUP(A53,MATERIALES!A8:D401,4,FALSE)</f>
        <v>612.27124477049415</v>
      </c>
      <c r="N53" s="272">
        <f t="shared" si="0"/>
        <v>95514.314184197094</v>
      </c>
    </row>
    <row r="54" spans="1:14">
      <c r="B54" s="319"/>
      <c r="C54" s="316"/>
      <c r="D54" s="316"/>
      <c r="E54" s="316"/>
      <c r="F54" s="316"/>
      <c r="G54" s="316"/>
      <c r="H54" s="316"/>
      <c r="I54" s="316"/>
      <c r="J54" s="310"/>
      <c r="K54" s="44"/>
      <c r="L54" s="317"/>
      <c r="M54" s="425"/>
      <c r="N54" s="272"/>
    </row>
    <row r="55" spans="1:14" ht="15.75" thickBot="1">
      <c r="B55" s="829" t="s">
        <v>953</v>
      </c>
      <c r="C55" s="830"/>
      <c r="D55" s="830"/>
      <c r="E55" s="830"/>
      <c r="F55" s="830"/>
      <c r="G55" s="830"/>
      <c r="H55" s="830"/>
      <c r="I55" s="830"/>
      <c r="J55" s="830"/>
      <c r="K55" s="830"/>
      <c r="L55" s="830"/>
      <c r="M55" s="831"/>
      <c r="N55" s="104">
        <f>SUM(N48:N54)</f>
        <v>701926.34056535142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0.4</v>
      </c>
      <c r="J60" s="285">
        <v>1</v>
      </c>
      <c r="K60" s="278">
        <f>I60*J60</f>
        <v>0.4</v>
      </c>
      <c r="L60" s="827">
        <f>VLOOKUP(A60,TRANSPORTE!A1:D117,4,FALSE)</f>
        <v>1802.8023797317558</v>
      </c>
      <c r="M60" s="828"/>
      <c r="N60" s="286">
        <f>K60*L60</f>
        <v>721.12095189270235</v>
      </c>
    </row>
    <row r="61" spans="1:14">
      <c r="A61" t="s">
        <v>1229</v>
      </c>
      <c r="B61" s="46" t="str">
        <f>VLOOKUP(A61,TRANSPORTE!A1:D117,3,FALSE)</f>
        <v>Transporte de arena</v>
      </c>
      <c r="C61" s="47"/>
      <c r="D61" s="47"/>
      <c r="E61" s="47"/>
      <c r="F61" s="47"/>
      <c r="G61" s="47"/>
      <c r="H61" s="310" t="s">
        <v>339</v>
      </c>
      <c r="I61" s="278">
        <v>0.378</v>
      </c>
      <c r="J61" s="285">
        <v>1</v>
      </c>
      <c r="K61" s="278">
        <f>I61*J61</f>
        <v>0.378</v>
      </c>
      <c r="L61" s="827">
        <f>VLOOKUP(A61,TRANSPORTE!A1:D117,4,FALSE)</f>
        <v>1802.8023797317558</v>
      </c>
      <c r="M61" s="828"/>
      <c r="N61" s="286">
        <f t="shared" ref="N61:N62" si="1">K61*L61</f>
        <v>681.45929953860366</v>
      </c>
    </row>
    <row r="62" spans="1:14">
      <c r="A62" t="s">
        <v>1281</v>
      </c>
      <c r="B62" s="46" t="str">
        <f>VLOOKUP(A62,TRANSPORTE!A1:D117,3,FALSE)</f>
        <v>Transporte de material triturado</v>
      </c>
      <c r="C62" s="47"/>
      <c r="D62" s="47"/>
      <c r="E62" s="47"/>
      <c r="F62" s="47"/>
      <c r="G62" s="47"/>
      <c r="H62" s="310" t="s">
        <v>339</v>
      </c>
      <c r="I62" s="278">
        <v>0.504</v>
      </c>
      <c r="J62" s="285">
        <v>1</v>
      </c>
      <c r="K62" s="278">
        <f>I62*J62</f>
        <v>0.504</v>
      </c>
      <c r="L62" s="827">
        <f>VLOOKUP(A62,TRANSPORTE!A1:D117,4,FALSE)</f>
        <v>1802.8023797317558</v>
      </c>
      <c r="M62" s="828"/>
      <c r="N62" s="286">
        <f t="shared" si="1"/>
        <v>908.61239938480492</v>
      </c>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2311.1926508161109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19</v>
      </c>
      <c r="B71" s="49" t="str">
        <f>VLOOKUP(A71,'MANO DE OBRA'!A8:D68,3,FALSE)</f>
        <v>Obrero (8)</v>
      </c>
      <c r="C71" s="47"/>
      <c r="D71" s="47"/>
      <c r="E71" s="47"/>
      <c r="F71" s="47"/>
      <c r="G71" s="47"/>
      <c r="H71" s="47"/>
      <c r="I71" s="291">
        <f>K71/J71*100</f>
        <v>234080.00000000003</v>
      </c>
      <c r="J71" s="292">
        <v>185</v>
      </c>
      <c r="K71" s="293">
        <f>VLOOKUP(A71,'MANO DE OBRA'!A8:D99,4,FALSE)</f>
        <v>433048</v>
      </c>
      <c r="L71" s="50"/>
      <c r="M71" s="433">
        <v>8</v>
      </c>
      <c r="N71" s="394">
        <f>K71/M71</f>
        <v>54131</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v>
      </c>
      <c r="N72" s="394">
        <f>K72/M72</f>
        <v>13335.780451800998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67466.780451800994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794747.99939693057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158949.59987938614</v>
      </c>
      <c r="M84" s="858"/>
      <c r="N84" s="51"/>
    </row>
    <row r="85" spans="1:14">
      <c r="B85" s="89" t="s">
        <v>973</v>
      </c>
      <c r="C85" s="90"/>
      <c r="D85" s="90"/>
      <c r="E85" s="90"/>
      <c r="F85" s="90"/>
      <c r="G85" s="90"/>
      <c r="H85" s="90"/>
      <c r="I85" s="87"/>
      <c r="J85" s="88"/>
      <c r="K85" s="303">
        <v>0.05</v>
      </c>
      <c r="L85" s="857">
        <f>N79*K85</f>
        <v>39737.399969846534</v>
      </c>
      <c r="M85" s="858"/>
      <c r="N85" s="51"/>
    </row>
    <row r="86" spans="1:14" ht="15.75" thickBot="1">
      <c r="B86" s="91" t="s">
        <v>974</v>
      </c>
      <c r="C86" s="92"/>
      <c r="D86" s="92"/>
      <c r="E86" s="92"/>
      <c r="F86" s="92"/>
      <c r="G86" s="92"/>
      <c r="H86" s="92"/>
      <c r="I86" s="93"/>
      <c r="J86" s="94"/>
      <c r="K86" s="304">
        <v>0.05</v>
      </c>
      <c r="L86" s="859">
        <f>N79*K86</f>
        <v>39737.399969846534</v>
      </c>
      <c r="M86" s="860"/>
      <c r="N86" s="51"/>
    </row>
    <row r="87" spans="1:14" ht="15.75" thickBot="1">
      <c r="B87" s="823" t="s">
        <v>953</v>
      </c>
      <c r="C87" s="824"/>
      <c r="D87" s="824"/>
      <c r="E87" s="824"/>
      <c r="F87" s="824"/>
      <c r="G87" s="824"/>
      <c r="H87" s="824"/>
      <c r="I87" s="824"/>
      <c r="J87" s="824"/>
      <c r="K87" s="824"/>
      <c r="L87" s="824"/>
      <c r="M87" s="825"/>
      <c r="N87" s="52">
        <f>L84+L85+L86</f>
        <v>238424.3998190792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1033172.3992160098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1134</v>
      </c>
      <c r="C31" s="81" t="s">
        <v>2142</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1345.39621807204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1345.39621807204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0.5</v>
      </c>
      <c r="L48" s="266"/>
      <c r="M48" s="401">
        <f>VLOOKUP(A48,MATERIALES!A5:D396,4,FALSE)</f>
        <v>2265.9428042770569</v>
      </c>
      <c r="N48" s="271">
        <f>K48*M48</f>
        <v>1132.9714021385284</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1.01</v>
      </c>
      <c r="L49" s="420"/>
      <c r="M49" s="401">
        <f>VLOOKUP(A49,MATERIALES!A6:D397,4,FALSE)</f>
        <v>952769.02885204437</v>
      </c>
      <c r="N49" s="271">
        <f>K49*M49</f>
        <v>962296.71914056479</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26435.999383232331</v>
      </c>
      <c r="N50" s="271">
        <f>K50*M50</f>
        <v>7930.7998149696987</v>
      </c>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c r="B54" s="319"/>
      <c r="C54" s="316"/>
      <c r="D54" s="316"/>
      <c r="E54" s="316"/>
      <c r="F54" s="316"/>
      <c r="G54" s="316"/>
      <c r="H54" s="316"/>
      <c r="I54" s="316"/>
      <c r="J54" s="310"/>
      <c r="K54" s="44"/>
      <c r="L54" s="317"/>
      <c r="M54" s="425"/>
      <c r="N54" s="272"/>
    </row>
    <row r="55" spans="1:14" ht="15.75" thickBot="1">
      <c r="B55" s="829" t="s">
        <v>953</v>
      </c>
      <c r="C55" s="830"/>
      <c r="D55" s="830"/>
      <c r="E55" s="830"/>
      <c r="F55" s="830"/>
      <c r="G55" s="830"/>
      <c r="H55" s="830"/>
      <c r="I55" s="830"/>
      <c r="J55" s="830"/>
      <c r="K55" s="830"/>
      <c r="L55" s="830"/>
      <c r="M55" s="831"/>
      <c r="N55" s="104">
        <f>SUM(N48:N54)</f>
        <v>971360.49035767291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1239</v>
      </c>
      <c r="B60" s="46" t="str">
        <f>VLOOKUP(A60,TRANSPORTE!A1:D117,3,FALSE)</f>
        <v>Transporte de concreto</v>
      </c>
      <c r="C60" s="316"/>
      <c r="D60" s="316"/>
      <c r="E60" s="316"/>
      <c r="F60" s="316"/>
      <c r="G60" s="316"/>
      <c r="H60" s="310" t="s">
        <v>339</v>
      </c>
      <c r="I60" s="278">
        <v>1.01</v>
      </c>
      <c r="J60" s="285">
        <v>1</v>
      </c>
      <c r="K60" s="278">
        <f>I60*J60</f>
        <v>1.01</v>
      </c>
      <c r="L60" s="827">
        <f>VLOOKUP(A60,TRANSPORTE!A1:D117,4,FALSE)</f>
        <v>1802.8023797317558</v>
      </c>
      <c r="M60" s="828"/>
      <c r="N60" s="286">
        <f>K60*L60</f>
        <v>1820.8304035290732</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1820.8304035290732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1001434.6413407149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200286.92826814298</v>
      </c>
      <c r="M84" s="858"/>
      <c r="N84" s="51"/>
    </row>
    <row r="85" spans="1:14">
      <c r="B85" s="89" t="s">
        <v>973</v>
      </c>
      <c r="C85" s="90"/>
      <c r="D85" s="90"/>
      <c r="E85" s="90"/>
      <c r="F85" s="90"/>
      <c r="G85" s="90"/>
      <c r="H85" s="90"/>
      <c r="I85" s="87"/>
      <c r="J85" s="88"/>
      <c r="K85" s="303">
        <v>0.05</v>
      </c>
      <c r="L85" s="857">
        <f>N79*K85</f>
        <v>50071.732067035744</v>
      </c>
      <c r="M85" s="858"/>
      <c r="N85" s="51"/>
    </row>
    <row r="86" spans="1:14" ht="15.75" thickBot="1">
      <c r="B86" s="91" t="s">
        <v>974</v>
      </c>
      <c r="C86" s="92"/>
      <c r="D86" s="92"/>
      <c r="E86" s="92"/>
      <c r="F86" s="92"/>
      <c r="G86" s="92"/>
      <c r="H86" s="92"/>
      <c r="I86" s="93"/>
      <c r="J86" s="94"/>
      <c r="K86" s="304">
        <v>0.05</v>
      </c>
      <c r="L86" s="859">
        <f>N79*K86</f>
        <v>50071.732067035744</v>
      </c>
      <c r="M86" s="860"/>
      <c r="N86" s="51"/>
    </row>
    <row r="87" spans="1:14" ht="15.75" thickBot="1">
      <c r="B87" s="823" t="s">
        <v>953</v>
      </c>
      <c r="C87" s="824"/>
      <c r="D87" s="824"/>
      <c r="E87" s="824"/>
      <c r="F87" s="824"/>
      <c r="G87" s="824"/>
      <c r="H87" s="824"/>
      <c r="I87" s="824"/>
      <c r="J87" s="824"/>
      <c r="K87" s="824"/>
      <c r="L87" s="824"/>
      <c r="M87" s="825"/>
      <c r="N87" s="52">
        <f>L84+L85+L86</f>
        <v>300430.39240221446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1301865.0337429293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1135</v>
      </c>
      <c r="C31" s="963" t="s">
        <v>2143</v>
      </c>
      <c r="D31" s="964"/>
      <c r="E31" s="964"/>
      <c r="F31" s="964"/>
      <c r="G31" s="964"/>
      <c r="H31" s="964"/>
      <c r="I31" s="964"/>
      <c r="J31" s="99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71.649414538135986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805</v>
      </c>
      <c r="B48" s="43" t="str">
        <f>VLOOKUP(A48,MATERIALES!A5:D373,3,FALSE)</f>
        <v>Cemento Asfaltico 60-70</v>
      </c>
      <c r="C48" s="280"/>
      <c r="D48" s="280"/>
      <c r="E48" s="280"/>
      <c r="F48" s="280"/>
      <c r="G48" s="280"/>
      <c r="H48" s="280"/>
      <c r="I48" s="280"/>
      <c r="J48" s="310" t="str">
        <f>VLOOKUP(A48,MATERIALES!A4:D640,2,FALSE)</f>
        <v>kg</v>
      </c>
      <c r="K48" s="281">
        <v>0.05</v>
      </c>
      <c r="L48" s="266"/>
      <c r="M48" s="401">
        <f>VLOOKUP(A48,MATERIALES!A5:D396,4,FALSE)</f>
        <v>2265.9428042770569</v>
      </c>
      <c r="N48" s="271">
        <f>K48*M48</f>
        <v>113.29714021385286</v>
      </c>
    </row>
    <row r="49" spans="1:14">
      <c r="A49" s="163" t="s">
        <v>429</v>
      </c>
      <c r="B49" s="43" t="str">
        <f>VLOOKUP(A49,MATERIALES!A6:D373,3,FALSE)</f>
        <v>Cuneta prefabricada de concreto tipo V de (0,8*0,3*0,22)</v>
      </c>
      <c r="C49" s="424"/>
      <c r="D49" s="424"/>
      <c r="E49" s="424"/>
      <c r="F49" s="424"/>
      <c r="G49" s="424"/>
      <c r="H49" s="424"/>
      <c r="I49" s="424"/>
      <c r="J49" s="311" t="str">
        <f>VLOOKUP(A49,MATERIALES!A5:D641,2,FALSE)</f>
        <v>m</v>
      </c>
      <c r="K49" s="396">
        <v>1</v>
      </c>
      <c r="L49" s="420"/>
      <c r="M49" s="401">
        <f>VLOOKUP(A49,MATERIALES!A6:D397,4,FALSE)</f>
        <v>52002.155639703989</v>
      </c>
      <c r="N49" s="271">
        <f>K49*M49</f>
        <v>52002.155639703989</v>
      </c>
    </row>
    <row r="50" spans="1:14">
      <c r="A50" s="163"/>
      <c r="B50" s="43"/>
      <c r="C50" s="424"/>
      <c r="D50" s="424"/>
      <c r="E50" s="424"/>
      <c r="F50" s="424"/>
      <c r="G50" s="424"/>
      <c r="H50" s="424"/>
      <c r="I50" s="424"/>
      <c r="J50" s="310"/>
      <c r="K50" s="396"/>
      <c r="L50" s="420"/>
      <c r="M50" s="401"/>
      <c r="N50" s="271"/>
    </row>
    <row r="51" spans="1:14">
      <c r="A51" s="163"/>
      <c r="B51" s="319"/>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319"/>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52115.45277991784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150</v>
      </c>
      <c r="N72" s="394">
        <f>K72/M72</f>
        <v>711.24162409605321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1432.9882907627198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53620.090485218694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10724.01809704374</v>
      </c>
      <c r="M84" s="858"/>
      <c r="N84" s="51"/>
    </row>
    <row r="85" spans="1:14">
      <c r="B85" s="89" t="s">
        <v>973</v>
      </c>
      <c r="C85" s="90"/>
      <c r="D85" s="90"/>
      <c r="E85" s="90"/>
      <c r="F85" s="90"/>
      <c r="G85" s="90"/>
      <c r="H85" s="90"/>
      <c r="I85" s="87"/>
      <c r="J85" s="88"/>
      <c r="K85" s="303">
        <v>0.05</v>
      </c>
      <c r="L85" s="857">
        <f>N79*K85</f>
        <v>2681.0045242609349</v>
      </c>
      <c r="M85" s="858"/>
      <c r="N85" s="51"/>
    </row>
    <row r="86" spans="1:14" ht="15.75" thickBot="1">
      <c r="B86" s="91" t="s">
        <v>974</v>
      </c>
      <c r="C86" s="92"/>
      <c r="D86" s="92"/>
      <c r="E86" s="92"/>
      <c r="F86" s="92"/>
      <c r="G86" s="92"/>
      <c r="H86" s="92"/>
      <c r="I86" s="93"/>
      <c r="J86" s="94"/>
      <c r="K86" s="304">
        <v>0.05</v>
      </c>
      <c r="L86" s="859">
        <f>N79*K86</f>
        <v>2681.0045242609349</v>
      </c>
      <c r="M86" s="860"/>
      <c r="N86" s="51"/>
    </row>
    <row r="87" spans="1:14" ht="15.75" thickBot="1">
      <c r="B87" s="823" t="s">
        <v>953</v>
      </c>
      <c r="C87" s="824"/>
      <c r="D87" s="824"/>
      <c r="E87" s="824"/>
      <c r="F87" s="824"/>
      <c r="G87" s="824"/>
      <c r="H87" s="824"/>
      <c r="I87" s="824"/>
      <c r="J87" s="824"/>
      <c r="K87" s="824"/>
      <c r="L87" s="824"/>
      <c r="M87" s="825"/>
      <c r="N87" s="52">
        <f>L84+L85+L86</f>
        <v>16086.027145565607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69706.117630784298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1683</v>
      </c>
      <c r="C31" s="963" t="s">
        <v>2144</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335">
        <v>1.25</v>
      </c>
      <c r="N36" s="271">
        <f>K36/M36</f>
        <v>13923.406429762352</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1886.7062180720402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15810.112647834392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0.5</v>
      </c>
      <c r="L48" s="266"/>
      <c r="M48" s="401">
        <f>VLOOKUP(A48,MATERIALES!A5:D396,4,FALSE)</f>
        <v>264359.99383232329</v>
      </c>
      <c r="N48" s="271">
        <f>K48*M48</f>
        <v>132179.99691616165</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0.5</v>
      </c>
      <c r="L49" s="420"/>
      <c r="M49" s="401">
        <f>VLOOKUP(A49,MATERIALES!A6:D397,4,FALSE)</f>
        <v>2265.9428042770569</v>
      </c>
      <c r="N49" s="271">
        <f>K49*M49</f>
        <v>1132.9714021385284</v>
      </c>
    </row>
    <row r="50" spans="1:14">
      <c r="A50" s="163" t="s">
        <v>833</v>
      </c>
      <c r="B50" s="43" t="str">
        <f>VLOOKUP(A50,MATERIALES!A6:D373,3,FALSE)</f>
        <v>Concreto Resistencia  14 (Mpa)</v>
      </c>
      <c r="C50" s="424"/>
      <c r="D50" s="424"/>
      <c r="E50" s="424"/>
      <c r="F50" s="424"/>
      <c r="G50" s="424"/>
      <c r="H50" s="424"/>
      <c r="I50" s="424"/>
      <c r="J50" s="311" t="str">
        <f>VLOOKUP(A50,MATERIALES!A6:D642,2,FALSE)</f>
        <v>m3</v>
      </c>
      <c r="K50" s="396">
        <v>1.01</v>
      </c>
      <c r="L50" s="420"/>
      <c r="M50" s="401">
        <f>VLOOKUP(A50,MATERIALES!A6:D398,4,FALSE)</f>
        <v>952769.02885204437</v>
      </c>
      <c r="N50" s="271">
        <f>K50*M50</f>
        <v>962296.71914056479</v>
      </c>
    </row>
    <row r="51" spans="1:14">
      <c r="A51" s="163" t="s">
        <v>867</v>
      </c>
      <c r="B51" s="43" t="str">
        <f>VLOOKUP(A51,MATERIALES!A6:D373,3,FALSE)</f>
        <v>Formaleta (gaviones, juntas de bordillos, juntas de cunetas, muros, concretos clase D,E, F y G)</v>
      </c>
      <c r="C51" s="424"/>
      <c r="D51" s="424"/>
      <c r="E51" s="424"/>
      <c r="F51" s="424"/>
      <c r="G51" s="424"/>
      <c r="H51" s="424"/>
      <c r="I51" s="424"/>
      <c r="J51" s="311" t="str">
        <f>VLOOKUP(A51,MATERIALES!A6:D643,2,FALSE)</f>
        <v>m2</v>
      </c>
      <c r="K51" s="396">
        <v>0.3</v>
      </c>
      <c r="L51" s="420"/>
      <c r="M51" s="401">
        <f>VLOOKUP(A51,MATERIALES!A6:D399,4,FALSE)</f>
        <v>26435.999383232331</v>
      </c>
      <c r="N51" s="271">
        <f>K51*M51</f>
        <v>7930.7998149696987</v>
      </c>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1103540.4872738346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278">
        <v>1.01</v>
      </c>
      <c r="J58" s="285">
        <v>1</v>
      </c>
      <c r="K58" s="278">
        <f>I58*J58</f>
        <v>1.01</v>
      </c>
      <c r="L58" s="827">
        <f>VLOOKUP(A58,TRANSPORTE!A1:D117,4,FALSE)</f>
        <v>1802.8023797317558</v>
      </c>
      <c r="M58" s="828"/>
      <c r="N58" s="286">
        <f>K58*L58</f>
        <v>1820.8304035290732</v>
      </c>
    </row>
    <row r="59" spans="1:14">
      <c r="A59" t="s">
        <v>1291</v>
      </c>
      <c r="B59" s="46" t="str">
        <f>VLOOKUP(A59,TRANSPORTE!A1:D117,3,FALSE)</f>
        <v>Transporte de material seleccionado para relleno</v>
      </c>
      <c r="C59" s="47"/>
      <c r="D59" s="47"/>
      <c r="E59" s="47"/>
      <c r="F59" s="47"/>
      <c r="G59" s="47"/>
      <c r="H59" s="310" t="s">
        <v>1999</v>
      </c>
      <c r="I59" s="278">
        <v>0.5</v>
      </c>
      <c r="J59" s="285">
        <v>1</v>
      </c>
      <c r="K59" s="278">
        <f>I59*J59</f>
        <v>0.5</v>
      </c>
      <c r="L59" s="827">
        <f>VLOOKUP(A59,TRANSPORTE!A1:D117,4,FALSE)</f>
        <v>1802.8023797317558</v>
      </c>
      <c r="M59" s="828"/>
      <c r="N59" s="286">
        <f>K59*L59</f>
        <v>901.40118986587788</v>
      </c>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308"/>
      <c r="C63" s="309"/>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2722.2315933949512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13</v>
      </c>
      <c r="B69" s="49" t="str">
        <f>VLOOKUP(A69,'MANO DE OBRA'!A8:D68,3,FALSE)</f>
        <v>Obrero (5)</v>
      </c>
      <c r="C69" s="47"/>
      <c r="D69" s="47"/>
      <c r="E69" s="47"/>
      <c r="F69" s="47"/>
      <c r="G69" s="47"/>
      <c r="H69" s="47"/>
      <c r="I69" s="291">
        <f>K69/J69*100</f>
        <v>146300</v>
      </c>
      <c r="J69" s="292">
        <v>185</v>
      </c>
      <c r="K69" s="293">
        <f>VLOOKUP(A69,'MANO DE OBRA'!A8:D99,4,FALSE)</f>
        <v>270655</v>
      </c>
      <c r="L69" s="50"/>
      <c r="M69" s="433">
        <v>10</v>
      </c>
      <c r="N69" s="394">
        <f>K69/M69</f>
        <v>27065.5</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37734.124361440801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1159806.9558765048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231961.39117530096</v>
      </c>
      <c r="M82" s="858"/>
      <c r="N82" s="51"/>
    </row>
    <row r="83" spans="1:14">
      <c r="B83" s="89" t="s">
        <v>973</v>
      </c>
      <c r="C83" s="90"/>
      <c r="D83" s="90"/>
      <c r="E83" s="90"/>
      <c r="F83" s="90"/>
      <c r="G83" s="90"/>
      <c r="H83" s="90"/>
      <c r="I83" s="87"/>
      <c r="J83" s="88"/>
      <c r="K83" s="303">
        <v>0.05</v>
      </c>
      <c r="L83" s="857">
        <f>N77*K83</f>
        <v>57990.34779382524</v>
      </c>
      <c r="M83" s="858"/>
      <c r="N83" s="51"/>
    </row>
    <row r="84" spans="1:14" ht="15.75" thickBot="1">
      <c r="B84" s="91" t="s">
        <v>974</v>
      </c>
      <c r="C84" s="92"/>
      <c r="D84" s="92"/>
      <c r="E84" s="92"/>
      <c r="F84" s="92"/>
      <c r="G84" s="92"/>
      <c r="H84" s="92"/>
      <c r="I84" s="93"/>
      <c r="J84" s="94"/>
      <c r="K84" s="304">
        <v>0.05</v>
      </c>
      <c r="L84" s="859">
        <f>N77*K84</f>
        <v>57990.34779382524</v>
      </c>
      <c r="M84" s="860"/>
      <c r="N84" s="51"/>
    </row>
    <row r="85" spans="1:14" ht="15.75" thickBot="1">
      <c r="B85" s="823" t="s">
        <v>953</v>
      </c>
      <c r="C85" s="824"/>
      <c r="D85" s="824"/>
      <c r="E85" s="824"/>
      <c r="F85" s="824"/>
      <c r="G85" s="824"/>
      <c r="H85" s="824"/>
      <c r="I85" s="824"/>
      <c r="J85" s="824"/>
      <c r="K85" s="824"/>
      <c r="L85" s="824"/>
      <c r="M85" s="825"/>
      <c r="N85" s="52">
        <f>L82+L83+L84</f>
        <v>347942.08676295145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1507749.0426394562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1.5" customHeight="1" thickBot="1">
      <c r="A31" t="s">
        <v>1845</v>
      </c>
      <c r="B31" s="80" t="s">
        <v>1684</v>
      </c>
      <c r="C31" s="963" t="s">
        <v>2145</v>
      </c>
      <c r="D31" s="964"/>
      <c r="E31" s="964"/>
      <c r="F31" s="964"/>
      <c r="G31" s="964"/>
      <c r="H31" s="964"/>
      <c r="I31" s="964"/>
      <c r="J31" s="990"/>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335">
        <v>18.75</v>
      </c>
      <c r="N36" s="271">
        <f>K36/M36</f>
        <v>928.22709531749013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107.73674787146933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1035.9638431889593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550</v>
      </c>
      <c r="B48" s="43" t="str">
        <f>VLOOKUP(A48,MATERIALES!A5:D373,3,FALSE)</f>
        <v>Material seleccionado para Relleno</v>
      </c>
      <c r="C48" s="280"/>
      <c r="D48" s="280"/>
      <c r="E48" s="280"/>
      <c r="F48" s="280"/>
      <c r="G48" s="280"/>
      <c r="H48" s="280"/>
      <c r="I48" s="280"/>
      <c r="J48" s="310" t="str">
        <f>VLOOKUP(A48,MATERIALES!A4:D640,2,FALSE)</f>
        <v>m3</v>
      </c>
      <c r="K48" s="281">
        <v>0.05</v>
      </c>
      <c r="L48" s="266"/>
      <c r="M48" s="401">
        <f>VLOOKUP(A48,MATERIALES!A5:D396,4,FALSE)</f>
        <v>264359.99383232329</v>
      </c>
      <c r="N48" s="271">
        <f>K48*M48</f>
        <v>13217.999691616165</v>
      </c>
    </row>
    <row r="49" spans="1:14">
      <c r="A49" s="163" t="s">
        <v>805</v>
      </c>
      <c r="B49" s="43" t="str">
        <f>VLOOKUP(A49,MATERIALES!A6:D373,3,FALSE)</f>
        <v>Cemento Asfaltico 60-70</v>
      </c>
      <c r="C49" s="424"/>
      <c r="D49" s="424"/>
      <c r="E49" s="424"/>
      <c r="F49" s="424"/>
      <c r="G49" s="424"/>
      <c r="H49" s="424"/>
      <c r="I49" s="424"/>
      <c r="J49" s="311" t="str">
        <f>VLOOKUP(A49,MATERIALES!A5:D641,2,FALSE)</f>
        <v>kg</v>
      </c>
      <c r="K49" s="396">
        <v>0.05</v>
      </c>
      <c r="L49" s="420"/>
      <c r="M49" s="401">
        <f>VLOOKUP(A49,MATERIALES!A6:D397,4,FALSE)</f>
        <v>2265.9428042770569</v>
      </c>
      <c r="N49" s="271">
        <f>K49*M49</f>
        <v>113.29714021385286</v>
      </c>
    </row>
    <row r="50" spans="1:14">
      <c r="A50" s="163" t="s">
        <v>429</v>
      </c>
      <c r="B50" s="43" t="str">
        <f>VLOOKUP(A50,MATERIALES!A6:D373,3,FALSE)</f>
        <v>Cuneta prefabricada de concreto tipo V de (0,8*0,3*0,22)</v>
      </c>
      <c r="C50" s="424"/>
      <c r="D50" s="424"/>
      <c r="E50" s="424"/>
      <c r="F50" s="424"/>
      <c r="G50" s="424"/>
      <c r="H50" s="424"/>
      <c r="I50" s="424"/>
      <c r="J50" s="311" t="str">
        <f>VLOOKUP(A50,MATERIALES!A6:D642,2,FALSE)</f>
        <v>m</v>
      </c>
      <c r="K50" s="396">
        <v>1</v>
      </c>
      <c r="L50" s="420"/>
      <c r="M50" s="401">
        <f>VLOOKUP(A50,MATERIALES!A6:D398,4,FALSE)</f>
        <v>52002.155639703989</v>
      </c>
      <c r="N50" s="271">
        <f>K50*M50</f>
        <v>52002.155639703989</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65333.452471534009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6"/>
      <c r="D58" s="316"/>
      <c r="E58" s="316"/>
      <c r="F58" s="316"/>
      <c r="G58" s="316"/>
      <c r="H58" s="310" t="s">
        <v>1999</v>
      </c>
      <c r="I58" s="278">
        <v>0.05</v>
      </c>
      <c r="J58" s="285">
        <v>1</v>
      </c>
      <c r="K58" s="278">
        <f>I58*J58</f>
        <v>0.05</v>
      </c>
      <c r="L58" s="827">
        <f>VLOOKUP(A58,TRANSPORTE!A1:D117,4,FALSE)</f>
        <v>1802.8023797317558</v>
      </c>
      <c r="M58" s="828"/>
      <c r="N58" s="286">
        <f>K58*L58</f>
        <v>90.140118986587794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90.140118986587794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150</v>
      </c>
      <c r="N69" s="394">
        <f>K69/M69</f>
        <v>1443.4933333333333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2154.7349574293867</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68614.291391138948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13722.85827822779</v>
      </c>
      <c r="M82" s="858"/>
      <c r="N82" s="51"/>
    </row>
    <row r="83" spans="1:14">
      <c r="B83" s="89" t="s">
        <v>973</v>
      </c>
      <c r="C83" s="90"/>
      <c r="D83" s="90"/>
      <c r="E83" s="90"/>
      <c r="F83" s="90"/>
      <c r="G83" s="90"/>
      <c r="H83" s="90"/>
      <c r="I83" s="87"/>
      <c r="J83" s="88"/>
      <c r="K83" s="303">
        <v>0.05</v>
      </c>
      <c r="L83" s="857">
        <f>N77*K83</f>
        <v>3430.7145695569475</v>
      </c>
      <c r="M83" s="858"/>
      <c r="N83" s="51"/>
    </row>
    <row r="84" spans="1:14" ht="15.75" thickBot="1">
      <c r="B84" s="91" t="s">
        <v>974</v>
      </c>
      <c r="C84" s="92"/>
      <c r="D84" s="92"/>
      <c r="E84" s="92"/>
      <c r="F84" s="92"/>
      <c r="G84" s="92"/>
      <c r="H84" s="92"/>
      <c r="I84" s="93"/>
      <c r="J84" s="94"/>
      <c r="K84" s="304">
        <v>0.05</v>
      </c>
      <c r="L84" s="859">
        <f>N77*K84</f>
        <v>3430.7145695569475</v>
      </c>
      <c r="M84" s="860"/>
      <c r="N84" s="51"/>
    </row>
    <row r="85" spans="1:14" ht="15.75" thickBot="1">
      <c r="B85" s="823" t="s">
        <v>953</v>
      </c>
      <c r="C85" s="824"/>
      <c r="D85" s="824"/>
      <c r="E85" s="824"/>
      <c r="F85" s="824"/>
      <c r="G85" s="824"/>
      <c r="H85" s="824"/>
      <c r="I85" s="824"/>
      <c r="J85" s="824"/>
      <c r="K85" s="824"/>
      <c r="L85" s="824"/>
      <c r="M85" s="825"/>
      <c r="N85" s="52">
        <f>L82+L83+L84</f>
        <v>20584.287417341686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89198.578808480641</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1136</v>
      </c>
      <c r="C31" s="81" t="s">
        <v>2146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134.53962180720401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134.53962180720401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833</v>
      </c>
      <c r="B48" s="43" t="str">
        <f>VLOOKUP(A48,MATERIALES!A5:D373,3,FALSE)</f>
        <v>Concreto Resistencia  14 (Mpa)</v>
      </c>
      <c r="C48" s="280"/>
      <c r="D48" s="280"/>
      <c r="E48" s="280"/>
      <c r="F48" s="280"/>
      <c r="G48" s="280"/>
      <c r="H48" s="280"/>
      <c r="I48" s="267"/>
      <c r="J48" s="223" t="str">
        <f>VLOOKUP(A48,MATERIALES!A4:D640,2,FALSE)</f>
        <v>m3</v>
      </c>
      <c r="K48" s="281">
        <v>7.0000000000000007E-2</v>
      </c>
      <c r="L48" s="266"/>
      <c r="M48" s="401">
        <f>VLOOKUP(A48,MATERIALES!A5:D396,4,FALSE)</f>
        <v>952769.02885204437</v>
      </c>
      <c r="N48" s="271">
        <f>K48*M48</f>
        <v>66693.832019643116</v>
      </c>
    </row>
    <row r="49" spans="1:14">
      <c r="A49" s="163" t="s">
        <v>867</v>
      </c>
      <c r="B49" s="43" t="str">
        <f>VLOOKUP(A49,MATERIALES!A6:D373,3,FALSE)</f>
        <v>Formaleta (gaviones, juntas de bordillos, juntas de cunetas, muros, concretos clase D,E, F y G)</v>
      </c>
      <c r="C49" s="424"/>
      <c r="D49" s="424"/>
      <c r="E49" s="424"/>
      <c r="F49" s="424"/>
      <c r="G49" s="424"/>
      <c r="H49" s="424"/>
      <c r="I49" s="424"/>
      <c r="J49" s="310" t="str">
        <f>VLOOKUP(A49,MATERIALES!A5:D641,2,FALSE)</f>
        <v>m2</v>
      </c>
      <c r="K49" s="396">
        <v>0.3</v>
      </c>
      <c r="L49" s="420"/>
      <c r="M49" s="401">
        <f>VLOOKUP(A49,MATERIALES!A6:D397,4,FALSE)</f>
        <v>26435.999383232331</v>
      </c>
      <c r="N49" s="271">
        <f>K49*M49</f>
        <v>7930.7998149696987</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74624.63183461281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278">
        <v>7.0000000000000007E-2</v>
      </c>
      <c r="J58" s="285">
        <v>1</v>
      </c>
      <c r="K58" s="278">
        <f>I58*J58</f>
        <v>7.0000000000000007E-2</v>
      </c>
      <c r="L58" s="827">
        <f>VLOOKUP(A58,TRANSPORTE!A1:D117,4,FALSE)</f>
        <v>1802.8023797317558</v>
      </c>
      <c r="M58" s="828"/>
      <c r="N58" s="286">
        <f>K58*L58</f>
        <v>126.19616658122291</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126.19616658122291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0">
        <v>100</v>
      </c>
      <c r="N69" s="394">
        <f>K69/M69</f>
        <v>1623.93</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2690.7924361440801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77576.160059145317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15515.232011829065</v>
      </c>
      <c r="M82" s="858"/>
      <c r="N82" s="51"/>
    </row>
    <row r="83" spans="1:14">
      <c r="B83" s="89" t="s">
        <v>973</v>
      </c>
      <c r="C83" s="90"/>
      <c r="D83" s="90"/>
      <c r="E83" s="90"/>
      <c r="F83" s="90"/>
      <c r="G83" s="90"/>
      <c r="H83" s="90"/>
      <c r="I83" s="87"/>
      <c r="J83" s="88"/>
      <c r="K83" s="303">
        <v>0.05</v>
      </c>
      <c r="L83" s="857">
        <f>N77*K83</f>
        <v>3878.8080029572661</v>
      </c>
      <c r="M83" s="858"/>
      <c r="N83" s="51"/>
    </row>
    <row r="84" spans="1:14" ht="15.75" thickBot="1">
      <c r="B84" s="91" t="s">
        <v>974</v>
      </c>
      <c r="C84" s="92"/>
      <c r="D84" s="92"/>
      <c r="E84" s="92"/>
      <c r="F84" s="92"/>
      <c r="G84" s="92"/>
      <c r="H84" s="92"/>
      <c r="I84" s="93"/>
      <c r="J84" s="94"/>
      <c r="K84" s="304">
        <v>0.05</v>
      </c>
      <c r="L84" s="859">
        <f>N77*K84</f>
        <v>3878.8080029572661</v>
      </c>
      <c r="M84" s="860"/>
      <c r="N84" s="51"/>
    </row>
    <row r="85" spans="1:14" ht="15.75" thickBot="1">
      <c r="B85" s="823" t="s">
        <v>953</v>
      </c>
      <c r="C85" s="824"/>
      <c r="D85" s="824"/>
      <c r="E85" s="824"/>
      <c r="F85" s="824"/>
      <c r="G85" s="824"/>
      <c r="H85" s="824"/>
      <c r="I85" s="824"/>
      <c r="J85" s="824"/>
      <c r="K85" s="824"/>
      <c r="L85" s="824"/>
      <c r="M85" s="825"/>
      <c r="N85" s="52">
        <f>L82+L83+L84</f>
        <v>23272.848017743596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100849.00807688892</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1685</v>
      </c>
      <c r="C31" s="81" t="s">
        <v>2147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71.649414538135986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71.649414538135986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400</v>
      </c>
      <c r="B48" s="43" t="str">
        <f>VLOOKUP(A48,MATERIALES!A5:D373,3,FALSE)</f>
        <v>Bordillo Prefabricado En Concreto Ref.A85 Ntc-4109, 0,20 X 0,35 X 0.80 M</v>
      </c>
      <c r="C48" s="280"/>
      <c r="D48" s="280"/>
      <c r="E48" s="280"/>
      <c r="F48" s="280"/>
      <c r="G48" s="280"/>
      <c r="H48" s="280"/>
      <c r="I48" s="267"/>
      <c r="J48" s="223" t="str">
        <f>VLOOKUP(A48,MATERIALES!A4:D640,2,FALSE)</f>
        <v>u</v>
      </c>
      <c r="K48" s="281">
        <v>1.25</v>
      </c>
      <c r="L48" s="266"/>
      <c r="M48" s="401">
        <f>VLOOKUP(A48,MATERIALES!A5:D396,4,FALSE)</f>
        <v>69237.141241798963</v>
      </c>
      <c r="N48" s="271">
        <f>K48*M48</f>
        <v>86546.426552248711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86546.426552248711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150</v>
      </c>
      <c r="N69" s="394">
        <f>K69/M69</f>
        <v>721.74666666666667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1432.9882907627198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88051.064257549559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17610.212851509914</v>
      </c>
      <c r="M82" s="858"/>
      <c r="N82" s="51"/>
    </row>
    <row r="83" spans="1:14">
      <c r="B83" s="89" t="s">
        <v>973</v>
      </c>
      <c r="C83" s="90"/>
      <c r="D83" s="90"/>
      <c r="E83" s="90"/>
      <c r="F83" s="90"/>
      <c r="G83" s="90"/>
      <c r="H83" s="90"/>
      <c r="I83" s="87"/>
      <c r="J83" s="88"/>
      <c r="K83" s="303">
        <v>0.05</v>
      </c>
      <c r="L83" s="857">
        <f>N77*K83</f>
        <v>4402.5532128774785</v>
      </c>
      <c r="M83" s="858"/>
      <c r="N83" s="51"/>
    </row>
    <row r="84" spans="1:14" ht="15.75" thickBot="1">
      <c r="B84" s="91" t="s">
        <v>974</v>
      </c>
      <c r="C84" s="92"/>
      <c r="D84" s="92"/>
      <c r="E84" s="92"/>
      <c r="F84" s="92"/>
      <c r="G84" s="92"/>
      <c r="H84" s="92"/>
      <c r="I84" s="93"/>
      <c r="J84" s="94"/>
      <c r="K84" s="304">
        <v>0.05</v>
      </c>
      <c r="L84" s="859">
        <f>N77*K84</f>
        <v>4402.5532128774785</v>
      </c>
      <c r="M84" s="860"/>
      <c r="N84" s="51"/>
    </row>
    <row r="85" spans="1:14" ht="15.75" thickBot="1">
      <c r="B85" s="823" t="s">
        <v>953</v>
      </c>
      <c r="C85" s="824"/>
      <c r="D85" s="824"/>
      <c r="E85" s="824"/>
      <c r="F85" s="824"/>
      <c r="G85" s="824"/>
      <c r="H85" s="824"/>
      <c r="I85" s="824"/>
      <c r="J85" s="824"/>
      <c r="K85" s="824"/>
      <c r="L85" s="824"/>
      <c r="M85" s="825"/>
      <c r="N85" s="52">
        <f>L82+L83+L84</f>
        <v>26415.319277264873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114466.38353481443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1686</v>
      </c>
      <c r="C31" s="81" t="s">
        <v>2148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161.605121807204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161.605121807204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1117676.876460646</v>
      </c>
      <c r="N48" s="271">
        <f>K48*M48</f>
        <v>2235.3537529212922</v>
      </c>
    </row>
    <row r="49" spans="1:14">
      <c r="A49" s="163" t="s">
        <v>833</v>
      </c>
      <c r="B49" s="43" t="str">
        <f>VLOOKUP(A49,MATERIALES!A6:D373,3,FALSE)</f>
        <v>Concreto Resistencia  14 (Mpa)</v>
      </c>
      <c r="C49" s="424"/>
      <c r="D49" s="424"/>
      <c r="E49" s="424"/>
      <c r="F49" s="424"/>
      <c r="G49" s="424"/>
      <c r="H49" s="424"/>
      <c r="I49" s="424"/>
      <c r="J49" s="311" t="str">
        <f>VLOOKUP(A49,MATERIALES!A5:D641,2,FALSE)</f>
        <v>m3</v>
      </c>
      <c r="K49" s="396">
        <v>7.0000000000000007E-2</v>
      </c>
      <c r="L49" s="420"/>
      <c r="M49" s="401">
        <f>VLOOKUP(A49,MATERIALES!A6:D397,4,FALSE)</f>
        <v>952769.02885204437</v>
      </c>
      <c r="N49" s="271">
        <f>K49*M49</f>
        <v>66693.832019643116</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0.3</v>
      </c>
      <c r="L50" s="420"/>
      <c r="M50" s="401">
        <f>VLOOKUP(A50,MATERIALES!A6:D398,4,FALSE)</f>
        <v>26435.999383232331</v>
      </c>
      <c r="N50" s="271">
        <f>K50*M50</f>
        <v>7930.7998149696987</v>
      </c>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76859.985587534102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412">
        <v>7.2000000000000008E-2</v>
      </c>
      <c r="J58" s="285">
        <v>1</v>
      </c>
      <c r="K58" s="278">
        <f>I58*J58</f>
        <v>7.2000000000000008E-2</v>
      </c>
      <c r="L58" s="827">
        <f>VLOOKUP(A58,TRANSPORTE!A1:D117,4,FALSE)</f>
        <v>1802.8023797317558</v>
      </c>
      <c r="M58" s="828"/>
      <c r="N58" s="286">
        <f>K58*L58</f>
        <v>129.80177134068643</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129.80177134068643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11</v>
      </c>
      <c r="B69" s="49" t="str">
        <f>VLOOKUP(A69,'MANO DE OBRA'!A8:D68,3,FALSE)</f>
        <v>Obrero (4)</v>
      </c>
      <c r="C69" s="47"/>
      <c r="D69" s="47"/>
      <c r="E69" s="47"/>
      <c r="F69" s="47"/>
      <c r="G69" s="47"/>
      <c r="H69" s="47"/>
      <c r="I69" s="291">
        <f>K69/J69*100</f>
        <v>117040.00000000001</v>
      </c>
      <c r="J69" s="292">
        <v>185</v>
      </c>
      <c r="K69" s="293">
        <f>VLOOKUP(A69,'MANO DE OBRA'!A8:D99,4,FALSE)</f>
        <v>216524</v>
      </c>
      <c r="L69" s="50"/>
      <c r="M69" s="433">
        <v>100</v>
      </c>
      <c r="N69" s="394">
        <f>K69/M69</f>
        <v>2165.2399999999998</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3232.1024361440795</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80383.494916826079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16076.698983365217</v>
      </c>
      <c r="M82" s="858"/>
      <c r="N82" s="51"/>
    </row>
    <row r="83" spans="1:14">
      <c r="B83" s="89" t="s">
        <v>973</v>
      </c>
      <c r="C83" s="90"/>
      <c r="D83" s="90"/>
      <c r="E83" s="90"/>
      <c r="F83" s="90"/>
      <c r="G83" s="90"/>
      <c r="H83" s="90"/>
      <c r="I83" s="87"/>
      <c r="J83" s="88"/>
      <c r="K83" s="303">
        <v>0.05</v>
      </c>
      <c r="L83" s="857">
        <f>N77*K83</f>
        <v>4019.1747458413042</v>
      </c>
      <c r="M83" s="858"/>
      <c r="N83" s="51"/>
    </row>
    <row r="84" spans="1:14" ht="15.75" thickBot="1">
      <c r="B84" s="91" t="s">
        <v>974</v>
      </c>
      <c r="C84" s="92"/>
      <c r="D84" s="92"/>
      <c r="E84" s="92"/>
      <c r="F84" s="92"/>
      <c r="G84" s="92"/>
      <c r="H84" s="92"/>
      <c r="I84" s="93"/>
      <c r="J84" s="94"/>
      <c r="K84" s="304">
        <v>0.05</v>
      </c>
      <c r="L84" s="859">
        <f>N77*K84</f>
        <v>4019.1747458413042</v>
      </c>
      <c r="M84" s="860"/>
      <c r="N84" s="51"/>
    </row>
    <row r="85" spans="1:14" ht="15.75" thickBot="1">
      <c r="B85" s="823" t="s">
        <v>953</v>
      </c>
      <c r="C85" s="824"/>
      <c r="D85" s="824"/>
      <c r="E85" s="824"/>
      <c r="F85" s="824"/>
      <c r="G85" s="824"/>
      <c r="H85" s="824"/>
      <c r="I85" s="824"/>
      <c r="J85" s="824"/>
      <c r="K85" s="824"/>
      <c r="L85" s="824"/>
      <c r="M85" s="825"/>
      <c r="N85" s="52">
        <f>L82+L83+L84</f>
        <v>24115.048475047824</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104498.5433918739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1687</v>
      </c>
      <c r="C31" s="81" t="s">
        <v>2149</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89.693081204802667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89.693081204802667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497</v>
      </c>
      <c r="B48" s="43" t="str">
        <f>VLOOKUP(A48,MATERIALES!A5:D373,3,FALSE)</f>
        <v>Mortero 1:3 Para Anillos</v>
      </c>
      <c r="C48" s="280"/>
      <c r="D48" s="280"/>
      <c r="E48" s="280"/>
      <c r="F48" s="280"/>
      <c r="G48" s="280"/>
      <c r="H48" s="280"/>
      <c r="I48" s="280"/>
      <c r="J48" s="310" t="str">
        <f>VLOOKUP(A48,MATERIALES!A4:D640,2,FALSE)</f>
        <v>m3</v>
      </c>
      <c r="K48" s="281">
        <v>2E-3</v>
      </c>
      <c r="L48" s="266"/>
      <c r="M48" s="401">
        <f>VLOOKUP(A48,MATERIALES!A5:D396,4,FALSE)</f>
        <v>1117676.876460646</v>
      </c>
      <c r="N48" s="271">
        <f>K48*M48</f>
        <v>2235.3537529212922</v>
      </c>
    </row>
    <row r="49" spans="1:14">
      <c r="A49" s="163" t="s">
        <v>400</v>
      </c>
      <c r="B49" s="43" t="str">
        <f>VLOOKUP(A49,MATERIALES!A6:D373,3,FALSE)</f>
        <v>Bordillo Prefabricado En Concreto Ref.A85 Ntc-4109, 0,20 X 0,35 X 0.80 M</v>
      </c>
      <c r="C49" s="424"/>
      <c r="D49" s="424"/>
      <c r="E49" s="424"/>
      <c r="F49" s="424"/>
      <c r="G49" s="424"/>
      <c r="H49" s="424"/>
      <c r="I49" s="424"/>
      <c r="J49" s="311" t="str">
        <f>VLOOKUP(A49,MATERIALES!A5:D641,2,FALSE)</f>
        <v>u</v>
      </c>
      <c r="K49" s="396">
        <v>1.25</v>
      </c>
      <c r="L49" s="420"/>
      <c r="M49" s="401">
        <f>VLOOKUP(A49,MATERIALES!A6:D397,4,FALSE)</f>
        <v>69237.141241798963</v>
      </c>
      <c r="N49" s="271">
        <f>K49*M49</f>
        <v>86546.426552248711</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88781.780305170003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412">
        <v>2E-3</v>
      </c>
      <c r="J58" s="285">
        <v>1</v>
      </c>
      <c r="K58" s="412">
        <f>I58*J58</f>
        <v>2E-3</v>
      </c>
      <c r="L58" s="827">
        <f>VLOOKUP(A58,TRANSPORTE!A1:D117,4,FALSE)</f>
        <v>1802.8023797317558</v>
      </c>
      <c r="M58" s="828"/>
      <c r="N58" s="286">
        <f>K58*L58</f>
        <v>3.6056047594635117</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3.6056047594635117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852"/>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150</v>
      </c>
      <c r="N69" s="394">
        <f>K69/M69</f>
        <v>1082.6199999999999</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150</v>
      </c>
      <c r="N70" s="394">
        <f>K70/M70</f>
        <v>711.24162409605321</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1793.8616240960532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90668.940615230327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18133.788123046066</v>
      </c>
      <c r="M82" s="858"/>
      <c r="N82" s="51"/>
    </row>
    <row r="83" spans="1:14">
      <c r="B83" s="89" t="s">
        <v>973</v>
      </c>
      <c r="C83" s="90"/>
      <c r="D83" s="90"/>
      <c r="E83" s="90"/>
      <c r="F83" s="90"/>
      <c r="G83" s="90"/>
      <c r="H83" s="90"/>
      <c r="I83" s="87"/>
      <c r="J83" s="88"/>
      <c r="K83" s="303">
        <v>0.05</v>
      </c>
      <c r="L83" s="857">
        <f>N77*K83</f>
        <v>4533.4470307615165</v>
      </c>
      <c r="M83" s="858"/>
      <c r="N83" s="51"/>
    </row>
    <row r="84" spans="1:14" ht="15.75" thickBot="1">
      <c r="B84" s="91" t="s">
        <v>974</v>
      </c>
      <c r="C84" s="92"/>
      <c r="D84" s="92"/>
      <c r="E84" s="92"/>
      <c r="F84" s="92"/>
      <c r="G84" s="92"/>
      <c r="H84" s="92"/>
      <c r="I84" s="93"/>
      <c r="J84" s="94"/>
      <c r="K84" s="304">
        <v>0.05</v>
      </c>
      <c r="L84" s="859">
        <f>N77*K84</f>
        <v>4533.4470307615165</v>
      </c>
      <c r="M84" s="860"/>
      <c r="N84" s="51"/>
    </row>
    <row r="85" spans="1:14" ht="15.75" thickBot="1">
      <c r="B85" s="823" t="s">
        <v>953</v>
      </c>
      <c r="C85" s="824"/>
      <c r="D85" s="824"/>
      <c r="E85" s="824"/>
      <c r="F85" s="824"/>
      <c r="G85" s="824"/>
      <c r="H85" s="824"/>
      <c r="I85" s="824"/>
      <c r="J85" s="824"/>
      <c r="K85" s="824"/>
      <c r="L85" s="824"/>
      <c r="M85" s="825"/>
      <c r="N85" s="52">
        <f>L82+L83+L84</f>
        <v>27200.682184569097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117869.62279979943</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1732</v>
      </c>
      <c r="C31" s="81" t="s">
        <v>1688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22.554583333333333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883</v>
      </c>
      <c r="B48" s="43" t="str">
        <f>VLOOKUP(A48,MATERIALES!A5:D373,3,FALSE)</f>
        <v>Geotextil Nt-2500 O Similar (Proveedores, Pavco, Geomatrix, Tensar, Omnes U Otros)</v>
      </c>
      <c r="C48" s="280"/>
      <c r="D48" s="280"/>
      <c r="E48" s="280"/>
      <c r="F48" s="280"/>
      <c r="G48" s="280"/>
      <c r="H48" s="280"/>
      <c r="I48" s="267"/>
      <c r="J48" s="223" t="str">
        <f>VLOOKUP(A48,MATERIALES!A4:D640,2,FALSE)</f>
        <v>m2</v>
      </c>
      <c r="K48" s="281">
        <v>1.1000000000000001</v>
      </c>
      <c r="L48" s="266"/>
      <c r="M48" s="401">
        <f>VLOOKUP(A48,MATERIALES!A5:D396,4,FALSE)</f>
        <v>4964.8117263022377</v>
      </c>
      <c r="N48" s="271">
        <f>K48*M48</f>
        <v>5461.2928989324619</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5461.2928989324619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5934.9391489324616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1186.9878297864923</v>
      </c>
      <c r="M82" s="858"/>
      <c r="N82" s="51"/>
    </row>
    <row r="83" spans="1:14">
      <c r="B83" s="89" t="s">
        <v>973</v>
      </c>
      <c r="C83" s="90"/>
      <c r="D83" s="90"/>
      <c r="E83" s="90"/>
      <c r="F83" s="90"/>
      <c r="G83" s="90"/>
      <c r="H83" s="90"/>
      <c r="I83" s="87"/>
      <c r="J83" s="88"/>
      <c r="K83" s="303">
        <v>0.05</v>
      </c>
      <c r="L83" s="857">
        <f>N77*K83</f>
        <v>296.74695744662307</v>
      </c>
      <c r="M83" s="858"/>
      <c r="N83" s="51"/>
    </row>
    <row r="84" spans="1:14" ht="15.75" thickBot="1">
      <c r="B84" s="91" t="s">
        <v>974</v>
      </c>
      <c r="C84" s="92"/>
      <c r="D84" s="92"/>
      <c r="E84" s="92"/>
      <c r="F84" s="92"/>
      <c r="G84" s="92"/>
      <c r="H84" s="92"/>
      <c r="I84" s="93"/>
      <c r="J84" s="94"/>
      <c r="K84" s="304">
        <v>0.05</v>
      </c>
      <c r="L84" s="859">
        <f>N77*K84</f>
        <v>296.74695744662307</v>
      </c>
      <c r="M84" s="860"/>
      <c r="N84" s="51"/>
    </row>
    <row r="85" spans="1:14" ht="15.75" thickBot="1">
      <c r="B85" s="823" t="s">
        <v>953</v>
      </c>
      <c r="C85" s="824"/>
      <c r="D85" s="824"/>
      <c r="E85" s="824"/>
      <c r="F85" s="824"/>
      <c r="G85" s="824"/>
      <c r="H85" s="824"/>
      <c r="I85" s="824"/>
      <c r="J85" s="824"/>
      <c r="K85" s="824"/>
      <c r="L85" s="824"/>
      <c r="M85" s="825"/>
      <c r="N85" s="52">
        <f>L82+L83+L84</f>
        <v>1780.4817446797385</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7715.4208936122004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1733</v>
      </c>
      <c r="C31" s="81" t="s">
        <v>2045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22.554583333333333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22.554583333333333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876</v>
      </c>
      <c r="B48" s="43" t="str">
        <f>VLOOKUP(A48,MATERIALES!A5:D373,3,FALSE)</f>
        <v>Geotextil T-2400 O Similar (Proveedores Lafayet, Pavco, Geomatrix, Tensar, Omnes U Otros)</v>
      </c>
      <c r="C48" s="280"/>
      <c r="D48" s="280"/>
      <c r="E48" s="280"/>
      <c r="F48" s="280"/>
      <c r="G48" s="280"/>
      <c r="H48" s="280"/>
      <c r="I48" s="267"/>
      <c r="J48" s="223" t="str">
        <f>VLOOKUP(A48,MATERIALES!A4:D640,2,FALSE)</f>
        <v>m2</v>
      </c>
      <c r="K48" s="281">
        <v>1.1000000000000001</v>
      </c>
      <c r="L48" s="266"/>
      <c r="M48" s="401">
        <f>VLOOKUP(A48,MATERIALES!A5:D396,4,FALSE)</f>
        <v>5534.3905883591433</v>
      </c>
      <c r="N48" s="271">
        <f>K48*M48</f>
        <v>6087.829647195058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6087.829647195058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240</v>
      </c>
      <c r="N69" s="394">
        <f>K69/M69</f>
        <v>451.09166666666664</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451.09166666666664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6561.4758971950578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1312.2951794390117</v>
      </c>
      <c r="M82" s="858"/>
      <c r="N82" s="51"/>
    </row>
    <row r="83" spans="1:14">
      <c r="B83" s="89" t="s">
        <v>973</v>
      </c>
      <c r="C83" s="90"/>
      <c r="D83" s="90"/>
      <c r="E83" s="90"/>
      <c r="F83" s="90"/>
      <c r="G83" s="90"/>
      <c r="H83" s="90"/>
      <c r="I83" s="87"/>
      <c r="J83" s="88"/>
      <c r="K83" s="303">
        <v>0.05</v>
      </c>
      <c r="L83" s="857">
        <f>N77*K83</f>
        <v>328.07379485975292</v>
      </c>
      <c r="M83" s="858"/>
      <c r="N83" s="51"/>
    </row>
    <row r="84" spans="1:14" ht="15.75" thickBot="1">
      <c r="B84" s="91" t="s">
        <v>974</v>
      </c>
      <c r="C84" s="92"/>
      <c r="D84" s="92"/>
      <c r="E84" s="92"/>
      <c r="F84" s="92"/>
      <c r="G84" s="92"/>
      <c r="H84" s="92"/>
      <c r="I84" s="93"/>
      <c r="J84" s="94"/>
      <c r="K84" s="304">
        <v>0.05</v>
      </c>
      <c r="L84" s="859">
        <f>N77*K84</f>
        <v>328.07379485975292</v>
      </c>
      <c r="M84" s="860"/>
      <c r="N84" s="51"/>
    </row>
    <row r="85" spans="1:14" ht="15.75" thickBot="1">
      <c r="B85" s="823" t="s">
        <v>953</v>
      </c>
      <c r="C85" s="824"/>
      <c r="D85" s="824"/>
      <c r="E85" s="824"/>
      <c r="F85" s="824"/>
      <c r="G85" s="824"/>
      <c r="H85" s="824"/>
      <c r="I85" s="824"/>
      <c r="J85" s="824"/>
      <c r="K85" s="824"/>
      <c r="L85" s="824"/>
      <c r="M85" s="825"/>
      <c r="N85" s="52">
        <f>L82+L83+L84</f>
        <v>1968.4427691585176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8529.9186663535747</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1137</v>
      </c>
      <c r="C31" s="81" t="s">
        <v>1689</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324.78600000000006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324.78600000000006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542</v>
      </c>
      <c r="B48" s="43" t="str">
        <f>VLOOKUP(A48,MATERIALES!A5:D373,3,FALSE)</f>
        <v>Material drenante (3´´)</v>
      </c>
      <c r="C48" s="280"/>
      <c r="D48" s="280"/>
      <c r="E48" s="280"/>
      <c r="F48" s="280"/>
      <c r="G48" s="280"/>
      <c r="H48" s="280"/>
      <c r="I48" s="267"/>
      <c r="J48" s="223" t="str">
        <f>VLOOKUP(A48,MATERIALES!A4:D640,2,FALSE)</f>
        <v>m3</v>
      </c>
      <c r="K48" s="281">
        <v>1.1000000000000001</v>
      </c>
      <c r="L48" s="266"/>
      <c r="M48" s="401">
        <f>VLOOKUP(A48,MATERIALES!A5:D396,4,FALSE)</f>
        <v>458835.77033647569</v>
      </c>
      <c r="N48" s="271">
        <f>K48*M48</f>
        <v>504719.34737012332</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504719.34737012332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1261</v>
      </c>
      <c r="B58" s="46" t="str">
        <f>VLOOKUP(A58,TRANSPORTE!A1:D117,3,FALSE)</f>
        <v>Transporte de Material Drenante</v>
      </c>
      <c r="C58" s="316"/>
      <c r="D58" s="316"/>
      <c r="E58" s="316"/>
      <c r="F58" s="316"/>
      <c r="G58" s="316"/>
      <c r="H58" s="310" t="s">
        <v>1999</v>
      </c>
      <c r="I58" s="278">
        <v>1.1000000000000001</v>
      </c>
      <c r="J58" s="285">
        <v>1</v>
      </c>
      <c r="K58" s="278">
        <f>I58*J58</f>
        <v>1.1000000000000001</v>
      </c>
      <c r="L58" s="827">
        <f>VLOOKUP(A58,TRANSPORTE!A1:D117,4,FALSE)</f>
        <v>1802.8023797317558</v>
      </c>
      <c r="M58" s="828"/>
      <c r="N58" s="286">
        <f>K58*L58</f>
        <v>1983.0826177049314</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1983.0826177049314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9</v>
      </c>
      <c r="B69" s="49" t="str">
        <f>VLOOKUP(A69,'MANO DE OBRA'!A8:D68,3,FALSE)</f>
        <v>Obrero (3)</v>
      </c>
      <c r="C69" s="47"/>
      <c r="D69" s="47"/>
      <c r="E69" s="47"/>
      <c r="F69" s="47"/>
      <c r="G69" s="47"/>
      <c r="H69" s="47"/>
      <c r="I69" s="291">
        <f>K69/J69*100</f>
        <v>87780</v>
      </c>
      <c r="J69" s="292">
        <v>185</v>
      </c>
      <c r="K69" s="293">
        <f>VLOOKUP(A69,'MANO DE OBRA'!A8:D99,4,FALSE)</f>
        <v>162393</v>
      </c>
      <c r="L69" s="50"/>
      <c r="M69" s="433">
        <v>25</v>
      </c>
      <c r="N69" s="394">
        <f>K69/M69</f>
        <v>6495.72</v>
      </c>
      <c r="O69" s="106"/>
    </row>
    <row r="70" spans="1:15">
      <c r="A70" s="164"/>
      <c r="B70" s="49"/>
      <c r="C70" s="47"/>
      <c r="D70" s="47"/>
      <c r="E70" s="47"/>
      <c r="F70" s="47"/>
      <c r="G70" s="47"/>
      <c r="H70" s="47"/>
      <c r="I70" s="291"/>
      <c r="J70" s="292"/>
      <c r="K70" s="293"/>
      <c r="L70" s="50"/>
      <c r="M70" s="433"/>
      <c r="N70" s="394"/>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6495.72</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513522.93598782824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102704.58719756565</v>
      </c>
      <c r="M82" s="858"/>
      <c r="N82" s="51"/>
    </row>
    <row r="83" spans="1:14">
      <c r="B83" s="89" t="s">
        <v>973</v>
      </c>
      <c r="C83" s="90"/>
      <c r="D83" s="90"/>
      <c r="E83" s="90"/>
      <c r="F83" s="90"/>
      <c r="G83" s="90"/>
      <c r="H83" s="90"/>
      <c r="I83" s="87"/>
      <c r="J83" s="88"/>
      <c r="K83" s="303">
        <v>0.05</v>
      </c>
      <c r="L83" s="857">
        <f>N77*K83</f>
        <v>25676.146799391412</v>
      </c>
      <c r="M83" s="858"/>
      <c r="N83" s="51"/>
    </row>
    <row r="84" spans="1:14" ht="15.75" thickBot="1">
      <c r="B84" s="91" t="s">
        <v>974</v>
      </c>
      <c r="C84" s="92"/>
      <c r="D84" s="92"/>
      <c r="E84" s="92"/>
      <c r="F84" s="92"/>
      <c r="G84" s="92"/>
      <c r="H84" s="92"/>
      <c r="I84" s="93"/>
      <c r="J84" s="94"/>
      <c r="K84" s="304">
        <v>0.05</v>
      </c>
      <c r="L84" s="859">
        <f>N77*K84</f>
        <v>25676.146799391412</v>
      </c>
      <c r="M84" s="860"/>
      <c r="N84" s="51"/>
    </row>
    <row r="85" spans="1:14" ht="15.75" thickBot="1">
      <c r="B85" s="823" t="s">
        <v>953</v>
      </c>
      <c r="C85" s="824"/>
      <c r="D85" s="824"/>
      <c r="E85" s="824"/>
      <c r="F85" s="824"/>
      <c r="G85" s="824"/>
      <c r="H85" s="824"/>
      <c r="I85" s="824"/>
      <c r="J85" s="824"/>
      <c r="K85" s="824"/>
      <c r="L85" s="824"/>
      <c r="M85" s="825"/>
      <c r="N85" s="52">
        <f>L82+L83+L84</f>
        <v>154056.88079634847</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667579.81678417674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1138</v>
      </c>
      <c r="C31" s="81" t="s">
        <v>2150</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160</v>
      </c>
      <c r="B36" s="836" t="str">
        <f>VLOOKUP(A36,EQUIPOS!A6:D154,3,FALSE)</f>
        <v>COMPACTADOR MANUAL VIBRATORIO (RANA) con motor de 6 HP</v>
      </c>
      <c r="C36" s="837"/>
      <c r="D36" s="837"/>
      <c r="E36" s="837"/>
      <c r="F36" s="837"/>
      <c r="G36" s="837"/>
      <c r="H36" s="838"/>
      <c r="I36" s="266"/>
      <c r="J36" s="267"/>
      <c r="K36" s="268">
        <f>VLOOKUP(A36,EQUIPOS!A6:D163,4,FALSE)</f>
        <v>17404.258037202941</v>
      </c>
      <c r="L36" s="269"/>
      <c r="M36" s="335">
        <v>3</v>
      </c>
      <c r="N36" s="271">
        <f>K36/M36</f>
        <v>5801.4193457343135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451.0916666666667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6252.5110124009807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535</v>
      </c>
      <c r="B48" s="43" t="str">
        <f>VLOOKUP(A48,MATERIALES!A5:D373,3,FALSE)</f>
        <v>Material de Sub- Base CBR=20%</v>
      </c>
      <c r="C48" s="280"/>
      <c r="D48" s="280"/>
      <c r="E48" s="280"/>
      <c r="F48" s="280"/>
      <c r="G48" s="280"/>
      <c r="H48" s="280"/>
      <c r="I48" s="267"/>
      <c r="J48" s="223" t="str">
        <f>VLOOKUP(A48,MATERIALES!A4:D640,2,FALSE)</f>
        <v>m3</v>
      </c>
      <c r="K48" s="281">
        <v>1.25</v>
      </c>
      <c r="L48" s="266"/>
      <c r="M48" s="401">
        <f>VLOOKUP(A48,MATERIALES!A5:D396,4,FALSE)</f>
        <v>458835.77033647569</v>
      </c>
      <c r="N48" s="271">
        <f>K48*M48</f>
        <v>573544.71292059461</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573544.71292059461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1252</v>
      </c>
      <c r="B60" s="46" t="str">
        <f>VLOOKUP(A60,TRANSPORTE!A1:D117,3,FALSE)</f>
        <v>Transporte de material de cobertura</v>
      </c>
      <c r="C60" s="316"/>
      <c r="D60" s="316"/>
      <c r="E60" s="316"/>
      <c r="F60" s="316"/>
      <c r="G60" s="316"/>
      <c r="H60" s="310" t="s">
        <v>339</v>
      </c>
      <c r="I60" s="278">
        <v>1.25</v>
      </c>
      <c r="J60" s="285">
        <v>1</v>
      </c>
      <c r="K60" s="278">
        <f>I60*J60</f>
        <v>1.25</v>
      </c>
      <c r="L60" s="827">
        <f>VLOOKUP(A60,TRANSPORTE!A1:D117,4,FALSE)</f>
        <v>1802.8023797317558</v>
      </c>
      <c r="M60" s="828"/>
      <c r="N60" s="286">
        <f>K60*L60</f>
        <v>2253.5029746646946</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309"/>
      <c r="E65" s="309"/>
      <c r="F65" s="309"/>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2253.5029746646946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4"/>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586561.64357432688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117312.32871486538</v>
      </c>
      <c r="M84" s="858"/>
      <c r="N84" s="51"/>
    </row>
    <row r="85" spans="1:14">
      <c r="B85" s="89" t="s">
        <v>973</v>
      </c>
      <c r="C85" s="90"/>
      <c r="D85" s="90"/>
      <c r="E85" s="90"/>
      <c r="F85" s="90"/>
      <c r="G85" s="90"/>
      <c r="H85" s="90"/>
      <c r="I85" s="87"/>
      <c r="J85" s="88"/>
      <c r="K85" s="303">
        <v>0.05</v>
      </c>
      <c r="L85" s="857">
        <f>N79*K85</f>
        <v>29328.082178716344</v>
      </c>
      <c r="M85" s="858"/>
      <c r="N85" s="51"/>
    </row>
    <row r="86" spans="1:14" ht="15.75" thickBot="1">
      <c r="B86" s="91" t="s">
        <v>974</v>
      </c>
      <c r="C86" s="92"/>
      <c r="D86" s="92"/>
      <c r="E86" s="92"/>
      <c r="F86" s="92"/>
      <c r="G86" s="92"/>
      <c r="H86" s="92"/>
      <c r="I86" s="93"/>
      <c r="J86" s="94"/>
      <c r="K86" s="304">
        <v>0.05</v>
      </c>
      <c r="L86" s="859">
        <f>N79*K86</f>
        <v>29328.082178716344</v>
      </c>
      <c r="M86" s="860"/>
      <c r="N86" s="51"/>
    </row>
    <row r="87" spans="1:14" ht="15.75" thickBot="1">
      <c r="B87" s="823" t="s">
        <v>953</v>
      </c>
      <c r="C87" s="824"/>
      <c r="D87" s="824"/>
      <c r="E87" s="824"/>
      <c r="F87" s="824"/>
      <c r="G87" s="824"/>
      <c r="H87" s="824"/>
      <c r="I87" s="824"/>
      <c r="J87" s="824"/>
      <c r="K87" s="824"/>
      <c r="L87" s="824"/>
      <c r="M87" s="825"/>
      <c r="N87" s="52">
        <f>L84+L85+L86</f>
        <v>175968.49307229806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762530.13664662489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1139</v>
      </c>
      <c r="C31" s="81" t="s">
        <v>2151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6"/>
      <c r="J36" s="267"/>
      <c r="K36" s="268">
        <f>VLOOKUP(A36,EQUIPOS!A6:D163,4,FALSE)</f>
        <v>149756.29313566143</v>
      </c>
      <c r="L36" s="269"/>
      <c r="M36" s="335">
        <v>2.5</v>
      </c>
      <c r="N36" s="271">
        <f>K36/M36</f>
        <v>59902.517254264574</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402.04310903601998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60304.560363300596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27694.856496719585</v>
      </c>
      <c r="N48" s="271">
        <f>K48*M48</f>
        <v>27971.80506168678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27971.80506168678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20</v>
      </c>
      <c r="N71" s="394">
        <f>K71/M71</f>
        <v>2706.55</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8040.862180720399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96317.227605707783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19263.445521141559</v>
      </c>
      <c r="M84" s="858"/>
      <c r="N84" s="51"/>
    </row>
    <row r="85" spans="1:14">
      <c r="B85" s="89" t="s">
        <v>973</v>
      </c>
      <c r="C85" s="90"/>
      <c r="D85" s="90"/>
      <c r="E85" s="90"/>
      <c r="F85" s="90"/>
      <c r="G85" s="90"/>
      <c r="H85" s="90"/>
      <c r="I85" s="87"/>
      <c r="J85" s="88"/>
      <c r="K85" s="303">
        <v>0.05</v>
      </c>
      <c r="L85" s="857">
        <f>N79*K85</f>
        <v>4815.8613802853897</v>
      </c>
      <c r="M85" s="858"/>
      <c r="N85" s="51"/>
    </row>
    <row r="86" spans="1:14" ht="15.75" thickBot="1">
      <c r="B86" s="91" t="s">
        <v>974</v>
      </c>
      <c r="C86" s="92"/>
      <c r="D86" s="92"/>
      <c r="E86" s="92"/>
      <c r="F86" s="92"/>
      <c r="G86" s="92"/>
      <c r="H86" s="92"/>
      <c r="I86" s="93"/>
      <c r="J86" s="94"/>
      <c r="K86" s="304">
        <v>0.05</v>
      </c>
      <c r="L86" s="859">
        <f>N79*K86</f>
        <v>4815.8613802853897</v>
      </c>
      <c r="M86" s="860"/>
      <c r="N86" s="51"/>
    </row>
    <row r="87" spans="1:14" ht="15.75" thickBot="1">
      <c r="B87" s="823" t="s">
        <v>953</v>
      </c>
      <c r="C87" s="824"/>
      <c r="D87" s="824"/>
      <c r="E87" s="824"/>
      <c r="F87" s="824"/>
      <c r="G87" s="824"/>
      <c r="H87" s="824"/>
      <c r="I87" s="824"/>
      <c r="J87" s="824"/>
      <c r="K87" s="824"/>
      <c r="L87" s="824"/>
      <c r="M87" s="825"/>
      <c r="N87" s="52">
        <f>L84+L85+L86</f>
        <v>28895.16828171234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125212.39588742012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1140</v>
      </c>
      <c r="C31" s="81" t="s">
        <v>2152</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197</v>
      </c>
      <c r="B36" s="836" t="str">
        <f>VLOOKUP(A36,EQUIPOS!A6:D154,3,FALSE)</f>
        <v>Equipo de perforación (TRACKDRILL), potencia 40 HP, 2100 golpes / minuto</v>
      </c>
      <c r="C36" s="837"/>
      <c r="D36" s="837"/>
      <c r="E36" s="837"/>
      <c r="F36" s="837"/>
      <c r="G36" s="837"/>
      <c r="H36" s="838"/>
      <c r="I36" s="266"/>
      <c r="J36" s="267"/>
      <c r="K36" s="268">
        <f>VLOOKUP(A36,EQUIPOS!A6:D163,4,FALSE)</f>
        <v>149756.29313566143</v>
      </c>
      <c r="L36" s="269"/>
      <c r="M36" s="335">
        <v>1.25</v>
      </c>
      <c r="N36" s="271">
        <f>K36/M36</f>
        <v>119805.03450852915</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1074.7412180720401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120879.77572660119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705</v>
      </c>
      <c r="B48" s="43" t="str">
        <f>VLOOKUP(A48,MATERIALES!A5:D373,3,FALSE)</f>
        <v>Tubería Perforada en PVC de 2´´</v>
      </c>
      <c r="C48" s="280"/>
      <c r="D48" s="280"/>
      <c r="E48" s="280"/>
      <c r="F48" s="280"/>
      <c r="G48" s="280"/>
      <c r="H48" s="280"/>
      <c r="I48" s="267"/>
      <c r="J48" s="223" t="str">
        <f>VLOOKUP(A48,MATERIALES!A4:D640,2,FALSE)</f>
        <v>m</v>
      </c>
      <c r="K48" s="281">
        <v>1.01</v>
      </c>
      <c r="L48" s="266"/>
      <c r="M48" s="401">
        <f>VLOOKUP(A48,MATERIALES!A5:D396,4,FALSE)</f>
        <v>27694.856496719585</v>
      </c>
      <c r="N48" s="271">
        <f>K48*M48</f>
        <v>27971.80506168678</v>
      </c>
    </row>
    <row r="49" spans="1:14">
      <c r="A49" s="163"/>
      <c r="B49" s="43"/>
      <c r="C49" s="424"/>
      <c r="D49" s="424"/>
      <c r="E49" s="424"/>
      <c r="F49" s="424"/>
      <c r="G49" s="424"/>
      <c r="H49" s="424"/>
      <c r="I49" s="424"/>
      <c r="J49" s="310"/>
      <c r="K49" s="396"/>
      <c r="L49" s="420"/>
      <c r="M49" s="401"/>
      <c r="N49" s="271"/>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27971.80506168678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309"/>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4"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21494.824361440798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170346.40514972876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34069.281029945756</v>
      </c>
      <c r="M84" s="858"/>
      <c r="N84" s="51"/>
    </row>
    <row r="85" spans="1:14">
      <c r="B85" s="89" t="s">
        <v>973</v>
      </c>
      <c r="C85" s="90"/>
      <c r="D85" s="90"/>
      <c r="E85" s="90"/>
      <c r="F85" s="90"/>
      <c r="G85" s="90"/>
      <c r="H85" s="90"/>
      <c r="I85" s="87"/>
      <c r="J85" s="88"/>
      <c r="K85" s="303">
        <v>0.05</v>
      </c>
      <c r="L85" s="857">
        <f>N79*K85</f>
        <v>8517.320257486439</v>
      </c>
      <c r="M85" s="858"/>
      <c r="N85" s="51"/>
    </row>
    <row r="86" spans="1:14" ht="15.75" thickBot="1">
      <c r="B86" s="91" t="s">
        <v>974</v>
      </c>
      <c r="C86" s="92"/>
      <c r="D86" s="92"/>
      <c r="E86" s="92"/>
      <c r="F86" s="92"/>
      <c r="G86" s="92"/>
      <c r="H86" s="92"/>
      <c r="I86" s="93"/>
      <c r="J86" s="94"/>
      <c r="K86" s="304">
        <v>0.05</v>
      </c>
      <c r="L86" s="859">
        <f>N79*K86</f>
        <v>8517.320257486439</v>
      </c>
      <c r="M86" s="860"/>
      <c r="N86" s="51"/>
    </row>
    <row r="87" spans="1:14" ht="15.75" thickBot="1">
      <c r="B87" s="823" t="s">
        <v>953</v>
      </c>
      <c r="C87" s="824"/>
      <c r="D87" s="824"/>
      <c r="E87" s="824"/>
      <c r="F87" s="824"/>
      <c r="G87" s="824"/>
      <c r="H87" s="824"/>
      <c r="I87" s="824"/>
      <c r="J87" s="824"/>
      <c r="K87" s="824"/>
      <c r="L87" s="824"/>
      <c r="M87" s="825"/>
      <c r="N87" s="52">
        <f>L84+L85+L86</f>
        <v>51103.921544918638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221450.3266946474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1141</v>
      </c>
      <c r="C31" s="81" t="s">
        <v>1690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314</v>
      </c>
      <c r="B36" s="836" t="str">
        <f>VLOOKUP(A36,EQUIPOS!A6:D154,3,FALSE)</f>
        <v xml:space="preserve">Retroexcavadora E-200 sobre orugas
</v>
      </c>
      <c r="C36" s="837"/>
      <c r="D36" s="837"/>
      <c r="E36" s="837"/>
      <c r="F36" s="837"/>
      <c r="G36" s="837"/>
      <c r="H36" s="838"/>
      <c r="I36" s="266"/>
      <c r="J36" s="267"/>
      <c r="K36" s="268">
        <f>VLOOKUP(A36,EQUIPOS!A6:D163,4,FALSE)</f>
        <v>267757.81595696835</v>
      </c>
      <c r="L36" s="269"/>
      <c r="M36" s="335">
        <v>23</v>
      </c>
      <c r="N36" s="271">
        <f>K36/M36</f>
        <v>11641.644172042103</v>
      </c>
    </row>
    <row r="37" spans="1:14">
      <c r="A37" s="113" t="s">
        <v>328</v>
      </c>
      <c r="B37" s="836" t="str">
        <f>VLOOKUP(A37,EQUIPOS!A7:D154,3,FALSE)</f>
        <v xml:space="preserve">Taco metálico o puntal (escamas en concreto)
</v>
      </c>
      <c r="C37" s="837"/>
      <c r="D37" s="837"/>
      <c r="E37" s="837"/>
      <c r="F37" s="837"/>
      <c r="G37" s="837"/>
      <c r="H37" s="838"/>
      <c r="I37" s="420"/>
      <c r="J37" s="421"/>
      <c r="K37" s="268">
        <f>VLOOKUP(A37,EQUIPOS!A7:D164,4,FALSE)</f>
        <v>126.0603797525407</v>
      </c>
      <c r="L37" s="334"/>
      <c r="M37" s="335">
        <v>1</v>
      </c>
      <c r="N37" s="271">
        <f>K37/M37</f>
        <v>126.0603797525407</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N75*M41</f>
        <v>1074.7412180720401</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12842.445769866683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706</v>
      </c>
      <c r="B48" s="43" t="str">
        <f>VLOOKUP(A48,MATERIALES!A5:D373,3,FALSE)</f>
        <v>Tubería PVC RD21 de 1´´ (para anclajes)</v>
      </c>
      <c r="C48" s="280"/>
      <c r="D48" s="280"/>
      <c r="E48" s="280"/>
      <c r="F48" s="280"/>
      <c r="G48" s="280"/>
      <c r="H48" s="280"/>
      <c r="I48" s="280"/>
      <c r="J48" s="310" t="str">
        <f>VLOOKUP(A48,MATERIALES!A4:D640,2,FALSE)</f>
        <v>m</v>
      </c>
      <c r="K48" s="281">
        <v>0.35</v>
      </c>
      <c r="L48" s="266"/>
      <c r="M48" s="401">
        <f>VLOOKUP(A48,MATERIALES!A5:D396,4,FALSE)</f>
        <v>3123.832881482113</v>
      </c>
      <c r="N48" s="271">
        <f>K48*M48</f>
        <v>1093.3415085187394</v>
      </c>
    </row>
    <row r="49" spans="1:14">
      <c r="A49" s="163" t="s">
        <v>1691</v>
      </c>
      <c r="B49" s="43" t="str">
        <f>VLOOKUP(A49,MATERIALES!A6:D373,3,FALSE)</f>
        <v>Formaleta Metálica</v>
      </c>
      <c r="C49" s="424"/>
      <c r="D49" s="424"/>
      <c r="E49" s="424"/>
      <c r="F49" s="424"/>
      <c r="G49" s="424"/>
      <c r="H49" s="424"/>
      <c r="I49" s="424"/>
      <c r="J49" s="311" t="str">
        <f>VLOOKUP(A49,MATERIALES!A5:D641,2,FALSE)</f>
        <v>m2</v>
      </c>
      <c r="K49" s="396">
        <v>1</v>
      </c>
      <c r="L49" s="420"/>
      <c r="M49" s="401">
        <f>VLOOKUP(A49,MATERIALES!A6:D397,4,FALSE)</f>
        <v>26435.999383232331</v>
      </c>
      <c r="N49" s="271">
        <f>K49*M49</f>
        <v>26435.999383232331</v>
      </c>
    </row>
    <row r="50" spans="1:14">
      <c r="A50" s="163" t="s">
        <v>745</v>
      </c>
      <c r="B50" s="43" t="str">
        <f>VLOOKUP(A50,MATERIALES!A6:D373,3,FALSE)</f>
        <v>Acero PDR-60</v>
      </c>
      <c r="C50" s="424"/>
      <c r="D50" s="424"/>
      <c r="E50" s="424"/>
      <c r="F50" s="424"/>
      <c r="G50" s="424"/>
      <c r="H50" s="424"/>
      <c r="I50" s="424"/>
      <c r="J50" s="311" t="str">
        <f>VLOOKUP(A50,MATERIALES!A6:D642,2,FALSE)</f>
        <v>kg</v>
      </c>
      <c r="K50" s="396">
        <v>3.8</v>
      </c>
      <c r="L50" s="420"/>
      <c r="M50" s="401">
        <f>VLOOKUP(A50,MATERIALES!A6:D398,4,FALSE)</f>
        <v>3210.2589245364511</v>
      </c>
      <c r="N50" s="271">
        <f>K50*M50</f>
        <v>12198.983913238513</v>
      </c>
    </row>
    <row r="51" spans="1:14">
      <c r="A51" s="163" t="s">
        <v>832</v>
      </c>
      <c r="B51" s="43" t="str">
        <f>VLOOKUP(A51,MATERIALES!A6:D373,3,FALSE)</f>
        <v>Concreto Resistencia  21 (Mpa)</v>
      </c>
      <c r="C51" s="424"/>
      <c r="D51" s="424"/>
      <c r="E51" s="424"/>
      <c r="F51" s="424"/>
      <c r="G51" s="424"/>
      <c r="H51" s="424"/>
      <c r="I51" s="424"/>
      <c r="J51" s="311" t="str">
        <f>VLOOKUP(A51,MATERIALES!A6:D643,2,FALSE)</f>
        <v>m3</v>
      </c>
      <c r="K51" s="396">
        <v>0.18</v>
      </c>
      <c r="L51" s="420"/>
      <c r="M51" s="401">
        <f>VLOOKUP(A51,MATERIALES!A6:D399,4,FALSE)</f>
        <v>952769.02885204437</v>
      </c>
      <c r="N51" s="271">
        <f>K51*M51</f>
        <v>171498.42519336799</v>
      </c>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211226.74999835758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1239</v>
      </c>
      <c r="B58" s="46" t="str">
        <f>VLOOKUP(A58,TRANSPORTE!A1:D117,3,FALSE)</f>
        <v>Transporte de concreto</v>
      </c>
      <c r="C58" s="316"/>
      <c r="D58" s="316"/>
      <c r="E58" s="316"/>
      <c r="F58" s="316"/>
      <c r="G58" s="316"/>
      <c r="H58" s="310" t="s">
        <v>1999</v>
      </c>
      <c r="I58" s="278">
        <v>0.18</v>
      </c>
      <c r="J58" s="285">
        <v>1</v>
      </c>
      <c r="K58" s="278">
        <f>I58*J58</f>
        <v>0.18</v>
      </c>
      <c r="L58" s="827">
        <f>VLOOKUP(A58,TRANSPORTE!A1:D117,4,FALSE)</f>
        <v>1802.8023797317558</v>
      </c>
      <c r="M58" s="828"/>
      <c r="N58" s="286">
        <f>K58*L58</f>
        <v>324.504428351716</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324.504428351716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10</v>
      </c>
      <c r="N69" s="394">
        <f>K69/M69</f>
        <v>10826.2</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10</v>
      </c>
      <c r="N70" s="394">
        <f>K70/M70</f>
        <v>10668.624361440798</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21494.824361440798</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245888.5245580168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49177.70491160336</v>
      </c>
      <c r="M82" s="858"/>
      <c r="N82" s="51"/>
    </row>
    <row r="83" spans="1:14">
      <c r="B83" s="89" t="s">
        <v>973</v>
      </c>
      <c r="C83" s="90"/>
      <c r="D83" s="90"/>
      <c r="E83" s="90"/>
      <c r="F83" s="90"/>
      <c r="G83" s="90"/>
      <c r="H83" s="90"/>
      <c r="I83" s="87"/>
      <c r="J83" s="88"/>
      <c r="K83" s="303">
        <v>0.05</v>
      </c>
      <c r="L83" s="857">
        <f>N77*K83</f>
        <v>12294.42622790084</v>
      </c>
      <c r="M83" s="858"/>
      <c r="N83" s="51"/>
    </row>
    <row r="84" spans="1:14" ht="15.75" thickBot="1">
      <c r="B84" s="91" t="s">
        <v>974</v>
      </c>
      <c r="C84" s="92"/>
      <c r="D84" s="92"/>
      <c r="E84" s="92"/>
      <c r="F84" s="92"/>
      <c r="G84" s="92"/>
      <c r="H84" s="92"/>
      <c r="I84" s="93"/>
      <c r="J84" s="94"/>
      <c r="K84" s="304">
        <v>0.05</v>
      </c>
      <c r="L84" s="859">
        <f>N77*K84</f>
        <v>12294.42622790084</v>
      </c>
      <c r="M84" s="860"/>
      <c r="N84" s="51"/>
    </row>
    <row r="85" spans="1:14" ht="15.75" thickBot="1">
      <c r="B85" s="823" t="s">
        <v>953</v>
      </c>
      <c r="C85" s="824"/>
      <c r="D85" s="824"/>
      <c r="E85" s="824"/>
      <c r="F85" s="824"/>
      <c r="G85" s="824"/>
      <c r="H85" s="824"/>
      <c r="I85" s="824"/>
      <c r="J85" s="824"/>
      <c r="K85" s="824"/>
      <c r="L85" s="824"/>
      <c r="M85" s="825"/>
      <c r="N85" s="52">
        <f>L82+L83+L84</f>
        <v>73766.557367405039</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319655.08192542184</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1142</v>
      </c>
      <c r="C31" s="81" t="s">
        <v>2153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N75*M41</f>
        <v>53.737060903601993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53.737060903601993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380</v>
      </c>
      <c r="B48" s="43" t="str">
        <f>VLOOKUP(A48,MATERIALES!A5:D373,3,FALSE)</f>
        <v>Armadura de Acero</v>
      </c>
      <c r="C48" s="280"/>
      <c r="D48" s="280"/>
      <c r="E48" s="280"/>
      <c r="F48" s="280"/>
      <c r="G48" s="280"/>
      <c r="H48" s="280"/>
      <c r="I48" s="280"/>
      <c r="J48" s="310" t="str">
        <f>VLOOKUP(A48,MATERIALES!A4:D640,2,FALSE)</f>
        <v>m</v>
      </c>
      <c r="K48" s="281">
        <v>1</v>
      </c>
      <c r="L48" s="266"/>
      <c r="M48" s="401">
        <f>VLOOKUP(A48,MATERIALES!A5:D396,4,FALSE)</f>
        <v>6823.7114562860506</v>
      </c>
      <c r="N48" s="271">
        <f>K48*M48</f>
        <v>6823.7114562860506</v>
      </c>
    </row>
    <row r="49" spans="1:14">
      <c r="A49" s="163" t="s">
        <v>690</v>
      </c>
      <c r="B49" s="43" t="str">
        <f>VLOOKUP(A49,MATERIALES!A6:D373,3,FALSE)</f>
        <v>Tornillos de Unión de D= 12 mm</v>
      </c>
      <c r="C49" s="424"/>
      <c r="D49" s="424"/>
      <c r="E49" s="424"/>
      <c r="F49" s="424"/>
      <c r="G49" s="424"/>
      <c r="H49" s="424"/>
      <c r="I49" s="424"/>
      <c r="J49" s="311" t="str">
        <f>VLOOKUP(A49,MATERIALES!A5:D641,2,FALSE)</f>
        <v>u</v>
      </c>
      <c r="K49" s="396">
        <v>4</v>
      </c>
      <c r="L49" s="420"/>
      <c r="M49" s="401">
        <f>VLOOKUP(A49,MATERIALES!A6:D397,4,FALSE)</f>
        <v>1007.0856907898032</v>
      </c>
      <c r="N49" s="271">
        <f>K49*M49</f>
        <v>4028.3427631592126</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ht="15.75" thickBot="1">
      <c r="B52" s="43"/>
      <c r="C52" s="309"/>
      <c r="D52" s="309"/>
      <c r="E52" s="309"/>
      <c r="F52" s="309"/>
      <c r="G52" s="309"/>
      <c r="H52" s="309"/>
      <c r="I52" s="309"/>
      <c r="J52" s="434"/>
      <c r="K52" s="126"/>
      <c r="L52" s="324"/>
      <c r="M52" s="401"/>
      <c r="N52" s="271"/>
    </row>
    <row r="53" spans="1:14" ht="15.75" thickBot="1">
      <c r="B53" s="823" t="s">
        <v>953</v>
      </c>
      <c r="C53" s="824"/>
      <c r="D53" s="824"/>
      <c r="E53" s="824"/>
      <c r="F53" s="824"/>
      <c r="G53" s="824"/>
      <c r="H53" s="824"/>
      <c r="I53" s="824"/>
      <c r="J53" s="824"/>
      <c r="K53" s="824"/>
      <c r="L53" s="824"/>
      <c r="M53" s="825"/>
      <c r="N53" s="393">
        <f>SUM(N48:N52)</f>
        <v>10852.054219445263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B58" s="46"/>
      <c r="C58" s="316"/>
      <c r="D58" s="316"/>
      <c r="E58" s="316"/>
      <c r="F58" s="316"/>
      <c r="G58" s="316"/>
      <c r="H58" s="310"/>
      <c r="I58" s="278"/>
      <c r="J58" s="285"/>
      <c r="K58" s="278"/>
      <c r="L58" s="827"/>
      <c r="M58" s="828"/>
      <c r="N58" s="286"/>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4" t="s">
        <v>7</v>
      </c>
      <c r="B69" s="49" t="str">
        <f>VLOOKUP(A69,'MANO DE OBRA'!A8:D68,3,FALSE)</f>
        <v>Obrero (2)</v>
      </c>
      <c r="C69" s="47"/>
      <c r="D69" s="47"/>
      <c r="E69" s="47"/>
      <c r="F69" s="47"/>
      <c r="G69" s="47"/>
      <c r="H69" s="47"/>
      <c r="I69" s="291">
        <f>K69/J69*100</f>
        <v>58520.000000000007</v>
      </c>
      <c r="J69" s="292">
        <v>185</v>
      </c>
      <c r="K69" s="293">
        <f>VLOOKUP(A69,'MANO DE OBRA'!A8:D99,4,FALSE)</f>
        <v>108262</v>
      </c>
      <c r="L69" s="50"/>
      <c r="M69" s="433">
        <v>400</v>
      </c>
      <c r="N69" s="394">
        <f>K69/M69</f>
        <v>270.65499999999997</v>
      </c>
      <c r="O69" s="106"/>
    </row>
    <row r="70" spans="1:15">
      <c r="A70" s="164"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400</v>
      </c>
      <c r="N70" s="394">
        <f>K70/M70</f>
        <v>266.71560903601994</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127"/>
    </row>
    <row r="75" spans="1:15" ht="15.75" thickBot="1">
      <c r="B75" s="829" t="s">
        <v>953</v>
      </c>
      <c r="C75" s="830"/>
      <c r="D75" s="830"/>
      <c r="E75" s="830"/>
      <c r="F75" s="830"/>
      <c r="G75" s="830"/>
      <c r="H75" s="830"/>
      <c r="I75" s="830"/>
      <c r="J75" s="830"/>
      <c r="K75" s="830"/>
      <c r="L75" s="830"/>
      <c r="M75" s="831"/>
      <c r="N75" s="459">
        <f>SUM(N69:N74)</f>
        <v>537.37060903601991</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11443.161889384884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2288.632377876977</v>
      </c>
      <c r="M82" s="858"/>
      <c r="N82" s="51"/>
    </row>
    <row r="83" spans="1:14">
      <c r="B83" s="89" t="s">
        <v>973</v>
      </c>
      <c r="C83" s="90"/>
      <c r="D83" s="90"/>
      <c r="E83" s="90"/>
      <c r="F83" s="90"/>
      <c r="G83" s="90"/>
      <c r="H83" s="90"/>
      <c r="I83" s="87"/>
      <c r="J83" s="88"/>
      <c r="K83" s="303">
        <v>0.05</v>
      </c>
      <c r="L83" s="857">
        <f>N77*K83</f>
        <v>572.15809446924425</v>
      </c>
      <c r="M83" s="858"/>
      <c r="N83" s="51"/>
    </row>
    <row r="84" spans="1:14" ht="15.75" thickBot="1">
      <c r="B84" s="91" t="s">
        <v>974</v>
      </c>
      <c r="C84" s="92"/>
      <c r="D84" s="92"/>
      <c r="E84" s="92"/>
      <c r="F84" s="92"/>
      <c r="G84" s="92"/>
      <c r="H84" s="92"/>
      <c r="I84" s="93"/>
      <c r="J84" s="94"/>
      <c r="K84" s="304">
        <v>0.05</v>
      </c>
      <c r="L84" s="859">
        <f>N77*K84</f>
        <v>572.15809446924425</v>
      </c>
      <c r="M84" s="860"/>
      <c r="N84" s="51"/>
    </row>
    <row r="85" spans="1:14" ht="15.75" thickBot="1">
      <c r="B85" s="823" t="s">
        <v>953</v>
      </c>
      <c r="C85" s="824"/>
      <c r="D85" s="824"/>
      <c r="E85" s="824"/>
      <c r="F85" s="824"/>
      <c r="G85" s="824"/>
      <c r="H85" s="824"/>
      <c r="I85" s="824"/>
      <c r="J85" s="824"/>
      <c r="K85" s="824"/>
      <c r="L85" s="824"/>
      <c r="M85" s="825"/>
      <c r="N85" s="52">
        <f>L82+L83+L84</f>
        <v>3432.9485668154653</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14876.110456200349</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1143</v>
      </c>
      <c r="C31" s="81" t="s">
        <v>2154</v>
      </c>
      <c r="D31" s="82"/>
      <c r="E31" s="82"/>
      <c r="F31" s="82"/>
      <c r="G31" s="82"/>
      <c r="H31" s="82"/>
      <c r="I31" s="82"/>
      <c r="J31" s="82"/>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269</v>
      </c>
      <c r="B36" s="836" t="str">
        <f>VLOOKUP(A36,EQUIPOS!A6:D154,3,FALSE)</f>
        <v>Motoniveladora  potencia 215 HP, ancho de cuchilla 4,27 m, peso 18 ton.</v>
      </c>
      <c r="C36" s="837"/>
      <c r="D36" s="837"/>
      <c r="E36" s="837"/>
      <c r="F36" s="837"/>
      <c r="G36" s="837"/>
      <c r="H36" s="838"/>
      <c r="I36" s="266"/>
      <c r="J36" s="267"/>
      <c r="K36" s="268">
        <f>VLOOKUP(A36,EQUIPOS!A6:D163,4,FALSE)</f>
        <v>229200.69045916491</v>
      </c>
      <c r="L36" s="269"/>
      <c r="M36" s="335">
        <v>15</v>
      </c>
      <c r="N36" s="271">
        <f>K36/M36</f>
        <v>15280.046030610994</v>
      </c>
    </row>
    <row r="37" spans="1:14">
      <c r="A37" s="113" t="s">
        <v>365</v>
      </c>
      <c r="B37" s="836" t="str">
        <f>VLOOKUP(A37,EQUIPOS!A7:D154,3,FALSE)</f>
        <v xml:space="preserve">Vibrocompatador, potencia 153 HP, peso 10 Ton. </v>
      </c>
      <c r="C37" s="837"/>
      <c r="D37" s="837"/>
      <c r="E37" s="837"/>
      <c r="F37" s="837"/>
      <c r="G37" s="837"/>
      <c r="H37" s="838"/>
      <c r="I37" s="420"/>
      <c r="J37" s="421"/>
      <c r="K37" s="268">
        <f>VLOOKUP(A37,EQUIPOS!A7:D164,4,FALSE)</f>
        <v>181484.54471592366</v>
      </c>
      <c r="L37" s="334"/>
      <c r="M37" s="335">
        <v>15</v>
      </c>
      <c r="N37" s="271">
        <f>K37/M37</f>
        <v>12098.969647728245</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112.11635150600333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27491.132029845241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550</v>
      </c>
      <c r="B48" s="43" t="str">
        <f>VLOOKUP(A48,MATERIALES!A5:D373,3,FALSE)</f>
        <v>Material seleccionado para Relleno</v>
      </c>
      <c r="C48" s="280"/>
      <c r="D48" s="280"/>
      <c r="E48" s="280"/>
      <c r="F48" s="280"/>
      <c r="G48" s="280"/>
      <c r="H48" s="280"/>
      <c r="I48" s="267"/>
      <c r="J48" s="223" t="str">
        <f>VLOOKUP(A48,MATERIALES!A4:D640,2,FALSE)</f>
        <v>m3</v>
      </c>
      <c r="K48" s="281">
        <v>1.05</v>
      </c>
      <c r="L48" s="266"/>
      <c r="M48" s="401">
        <f>VLOOKUP(A48,MATERIALES!A5:D396,4,FALSE)</f>
        <v>264359.99383232329</v>
      </c>
      <c r="N48" s="271">
        <f>K48*M48</f>
        <v>277577.99352393945</v>
      </c>
    </row>
    <row r="49" spans="1:14">
      <c r="A49" s="163" t="s">
        <v>774</v>
      </c>
      <c r="B49" s="43" t="str">
        <f>VLOOKUP(A49,MATERIALES!A6:D373,3,FALSE)</f>
        <v>Agua</v>
      </c>
      <c r="C49" s="424"/>
      <c r="D49" s="424"/>
      <c r="E49" s="424"/>
      <c r="F49" s="424"/>
      <c r="G49" s="424"/>
      <c r="H49" s="424"/>
      <c r="I49" s="424"/>
      <c r="J49" s="310" t="str">
        <f>VLOOKUP(A49,MATERIALES!A5:D641,2,FALSE)</f>
        <v>lt</v>
      </c>
      <c r="K49" s="396">
        <v>30</v>
      </c>
      <c r="L49" s="420"/>
      <c r="M49" s="401">
        <f>VLOOKUP(A49,MATERIALES!A6:D397,4,FALSE)</f>
        <v>629.42855674362693</v>
      </c>
      <c r="N49" s="271">
        <f>K49*M49</f>
        <v>18882.856702308807</v>
      </c>
    </row>
    <row r="50" spans="1:14">
      <c r="A50" s="163"/>
      <c r="B50" s="43"/>
      <c r="C50" s="424"/>
      <c r="D50" s="424"/>
      <c r="E50" s="424"/>
      <c r="F50" s="424"/>
      <c r="G50" s="424"/>
      <c r="H50" s="424"/>
      <c r="I50" s="424"/>
      <c r="J50" s="310"/>
      <c r="K50" s="396"/>
      <c r="L50" s="420"/>
      <c r="M50" s="401"/>
      <c r="N50" s="271"/>
    </row>
    <row r="51" spans="1:14">
      <c r="A51" s="163"/>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296460.85022624827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1291</v>
      </c>
      <c r="B60" s="46" t="str">
        <f>VLOOKUP(A60,TRANSPORTE!A1:D117,3,FALSE)</f>
        <v>Transporte de material seleccionado para relleno</v>
      </c>
      <c r="C60" s="316"/>
      <c r="D60" s="316"/>
      <c r="E60" s="316"/>
      <c r="F60" s="316"/>
      <c r="G60" s="316"/>
      <c r="H60" s="310" t="s">
        <v>1999</v>
      </c>
      <c r="I60" s="278">
        <v>1.05</v>
      </c>
      <c r="J60" s="285">
        <v>1</v>
      </c>
      <c r="K60" s="278">
        <f>I60*J60</f>
        <v>1.05</v>
      </c>
      <c r="L60" s="827">
        <f>VLOOKUP(A60,TRANSPORTE!A1:D117,4,FALSE)</f>
        <v>1802.8023797317558</v>
      </c>
      <c r="M60" s="828"/>
      <c r="N60" s="286">
        <f>K60*L60</f>
        <v>1892.9424987183436</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1892.9424987183436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120</v>
      </c>
      <c r="N71" s="394">
        <f>K71/M71</f>
        <v>889.05203012006655</v>
      </c>
      <c r="O71" s="106"/>
    </row>
    <row r="72" spans="1:15">
      <c r="A72" s="164"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120</v>
      </c>
      <c r="N72" s="394">
        <f>K72/M72</f>
        <v>1353.2750000000001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2242.3270301200664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328087.25178493193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65617.450356986388</v>
      </c>
      <c r="M84" s="858"/>
      <c r="N84" s="51"/>
    </row>
    <row r="85" spans="1:14">
      <c r="B85" s="89" t="s">
        <v>973</v>
      </c>
      <c r="C85" s="90"/>
      <c r="D85" s="90"/>
      <c r="E85" s="90"/>
      <c r="F85" s="90"/>
      <c r="G85" s="90"/>
      <c r="H85" s="90"/>
      <c r="I85" s="87"/>
      <c r="J85" s="88"/>
      <c r="K85" s="303">
        <v>0.05</v>
      </c>
      <c r="L85" s="857">
        <f>N79*K85</f>
        <v>16404.362589246597</v>
      </c>
      <c r="M85" s="858"/>
      <c r="N85" s="51"/>
    </row>
    <row r="86" spans="1:14" ht="15.75" thickBot="1">
      <c r="B86" s="91" t="s">
        <v>974</v>
      </c>
      <c r="C86" s="92"/>
      <c r="D86" s="92"/>
      <c r="E86" s="92"/>
      <c r="F86" s="92"/>
      <c r="G86" s="92"/>
      <c r="H86" s="92"/>
      <c r="I86" s="93"/>
      <c r="J86" s="94"/>
      <c r="K86" s="304">
        <v>0.05</v>
      </c>
      <c r="L86" s="859">
        <f>N79*K86</f>
        <v>16404.362589246597</v>
      </c>
      <c r="M86" s="860"/>
      <c r="N86" s="51"/>
    </row>
    <row r="87" spans="1:14" ht="15.75" thickBot="1">
      <c r="B87" s="823" t="s">
        <v>953</v>
      </c>
      <c r="C87" s="824"/>
      <c r="D87" s="824"/>
      <c r="E87" s="824"/>
      <c r="F87" s="824"/>
      <c r="G87" s="824"/>
      <c r="H87" s="824"/>
      <c r="I87" s="824"/>
      <c r="J87" s="824"/>
      <c r="K87" s="824"/>
      <c r="L87" s="824"/>
      <c r="M87" s="825"/>
      <c r="N87" s="52">
        <f>L84+L85+L86</f>
        <v>98426.175535479575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426513.42732041149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2.25" customHeight="1" thickBot="1">
      <c r="A31" t="s">
        <v>1845</v>
      </c>
      <c r="B31" s="80" t="s">
        <v>1144</v>
      </c>
      <c r="C31" s="963" t="s">
        <v>2155</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26435.999383232331</v>
      </c>
      <c r="N50" s="271">
        <f>K50*M50</f>
        <v>52871.998766464661</v>
      </c>
    </row>
    <row r="51" spans="1:14">
      <c r="A51" s="163" t="s">
        <v>921</v>
      </c>
      <c r="B51" s="43" t="str">
        <f>VLOOKUP(A51,MATERIALES!A6:D373,3,FALSE)</f>
        <v>Malla para gaviones (2M3)</v>
      </c>
      <c r="C51" s="424"/>
      <c r="D51" s="424"/>
      <c r="E51" s="424"/>
      <c r="F51" s="424"/>
      <c r="G51" s="424"/>
      <c r="H51" s="424"/>
      <c r="I51" s="424"/>
      <c r="J51" s="311" t="str">
        <f>VLOOKUP(A51,MATERIALES!A6:D643,2,FALSE)</f>
        <v>u</v>
      </c>
      <c r="K51" s="396">
        <v>0.5</v>
      </c>
      <c r="L51" s="420"/>
      <c r="M51" s="401">
        <f>VLOOKUP(A51,MATERIALES!A6:D399,4,FALSE)</f>
        <v>111031.19740957579</v>
      </c>
      <c r="N51" s="271">
        <f>K51*M51</f>
        <v>55515.598704787895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450709.80495837436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469661.42536583572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93932.28507316715</v>
      </c>
      <c r="M84" s="858"/>
      <c r="N84" s="51"/>
    </row>
    <row r="85" spans="1:14">
      <c r="B85" s="89" t="s">
        <v>973</v>
      </c>
      <c r="C85" s="90"/>
      <c r="D85" s="90"/>
      <c r="E85" s="90"/>
      <c r="F85" s="90"/>
      <c r="G85" s="90"/>
      <c r="H85" s="90"/>
      <c r="I85" s="87"/>
      <c r="J85" s="88"/>
      <c r="K85" s="303">
        <v>0.05</v>
      </c>
      <c r="L85" s="857">
        <f>N79*K85</f>
        <v>23483.071268291787</v>
      </c>
      <c r="M85" s="858"/>
      <c r="N85" s="51"/>
    </row>
    <row r="86" spans="1:14" ht="15.75" thickBot="1">
      <c r="B86" s="91" t="s">
        <v>974</v>
      </c>
      <c r="C86" s="92"/>
      <c r="D86" s="92"/>
      <c r="E86" s="92"/>
      <c r="F86" s="92"/>
      <c r="G86" s="92"/>
      <c r="H86" s="92"/>
      <c r="I86" s="93"/>
      <c r="J86" s="94"/>
      <c r="K86" s="304">
        <v>0.05</v>
      </c>
      <c r="L86" s="859">
        <f>N79*K86</f>
        <v>23483.071268291787</v>
      </c>
      <c r="M86" s="860"/>
      <c r="N86" s="51"/>
    </row>
    <row r="87" spans="1:14" ht="15.75" thickBot="1">
      <c r="B87" s="823" t="s">
        <v>953</v>
      </c>
      <c r="C87" s="824"/>
      <c r="D87" s="824"/>
      <c r="E87" s="824"/>
      <c r="F87" s="824"/>
      <c r="G87" s="824"/>
      <c r="H87" s="824"/>
      <c r="I87" s="824"/>
      <c r="J87" s="824"/>
      <c r="K87" s="824"/>
      <c r="L87" s="824"/>
      <c r="M87" s="825"/>
      <c r="N87" s="52">
        <f>L84+L85+L86</f>
        <v>140898.42760975074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610559.85297558643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1.5" customHeight="1" thickBot="1">
      <c r="A31" t="s">
        <v>1845</v>
      </c>
      <c r="B31" s="80" t="s">
        <v>1692</v>
      </c>
      <c r="C31" s="963" t="s">
        <v>2156</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SUM(N36:N41)</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26435.999383232331</v>
      </c>
      <c r="N50" s="271">
        <f>K50*M50</f>
        <v>52871.998766464661</v>
      </c>
    </row>
    <row r="51" spans="1:14">
      <c r="A51" s="163" t="s">
        <v>925</v>
      </c>
      <c r="B51" s="43" t="str">
        <f>VLOOKUP(A51,MATERIALES!A6:D373,3,FALSE)</f>
        <v>Malla Ciclónica Para Gaviones Galvanizada Aleación Zn-5A1-Mm Cal 12 (2M3)</v>
      </c>
      <c r="C51" s="424"/>
      <c r="D51" s="424"/>
      <c r="E51" s="424"/>
      <c r="F51" s="424"/>
      <c r="G51" s="424"/>
      <c r="H51" s="424"/>
      <c r="I51" s="424"/>
      <c r="J51" s="311" t="str">
        <f>VLOOKUP(A51,MATERIALES!A6:D643,2,FALSE)</f>
        <v>u</v>
      </c>
      <c r="K51" s="396">
        <v>0.5</v>
      </c>
      <c r="L51" s="420"/>
      <c r="M51" s="401">
        <f>VLOOKUP(A51,MATERIALES!A6:D399,4,FALSE)</f>
        <v>155025.75405849618</v>
      </c>
      <c r="N51" s="271">
        <f>K51*M51</f>
        <v>77512.877029248091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472707.08328283456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308"/>
      <c r="C65" s="309"/>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491658.70369029592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98331.74073805919</v>
      </c>
      <c r="M84" s="858"/>
      <c r="N84" s="51"/>
    </row>
    <row r="85" spans="1:14">
      <c r="B85" s="89" t="s">
        <v>973</v>
      </c>
      <c r="C85" s="90"/>
      <c r="D85" s="90"/>
      <c r="E85" s="90"/>
      <c r="F85" s="90"/>
      <c r="G85" s="90"/>
      <c r="H85" s="90"/>
      <c r="I85" s="87"/>
      <c r="J85" s="88"/>
      <c r="K85" s="303">
        <v>0.05</v>
      </c>
      <c r="L85" s="857">
        <f>N79*K85</f>
        <v>24582.935184514798</v>
      </c>
      <c r="M85" s="858"/>
      <c r="N85" s="51"/>
    </row>
    <row r="86" spans="1:14" ht="15.75" thickBot="1">
      <c r="B86" s="91" t="s">
        <v>974</v>
      </c>
      <c r="C86" s="92"/>
      <c r="D86" s="92"/>
      <c r="E86" s="92"/>
      <c r="F86" s="92"/>
      <c r="G86" s="92"/>
      <c r="H86" s="92"/>
      <c r="I86" s="93"/>
      <c r="J86" s="94"/>
      <c r="K86" s="304">
        <v>0.05</v>
      </c>
      <c r="L86" s="859">
        <f>N79*K86</f>
        <v>24582.935184514798</v>
      </c>
      <c r="M86" s="860"/>
      <c r="N86" s="51"/>
    </row>
    <row r="87" spans="1:14" ht="15.75" thickBot="1">
      <c r="B87" s="823" t="s">
        <v>953</v>
      </c>
      <c r="C87" s="824"/>
      <c r="D87" s="824"/>
      <c r="E87" s="824"/>
      <c r="F87" s="824"/>
      <c r="G87" s="824"/>
      <c r="H87" s="824"/>
      <c r="I87" s="824"/>
      <c r="J87" s="824"/>
      <c r="K87" s="824"/>
      <c r="L87" s="824"/>
      <c r="M87" s="825"/>
      <c r="N87" s="52">
        <f>L84+L85+L86</f>
        <v>147497.61110708877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639156.31479738466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1693</v>
      </c>
      <c r="C31" s="963" t="s">
        <v>2157</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3"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3"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3"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26435.999383232331</v>
      </c>
      <c r="N50" s="271">
        <f>K50*M50</f>
        <v>52871.998766464661</v>
      </c>
    </row>
    <row r="51" spans="1:14">
      <c r="A51" s="163" t="s">
        <v>927</v>
      </c>
      <c r="B51" s="43" t="str">
        <f>VLOOKUP(A51,MATERIALES!A6:D373,3,FALSE)</f>
        <v>Malla Ciclónica Para Gaviones Galvanizada Y Plastificada Con Pvc Cal 12 (2M3)</v>
      </c>
      <c r="C51" s="424"/>
      <c r="D51" s="424"/>
      <c r="E51" s="424"/>
      <c r="F51" s="424"/>
      <c r="G51" s="424"/>
      <c r="H51" s="424"/>
      <c r="I51" s="424"/>
      <c r="J51" s="311" t="str">
        <f>VLOOKUP(A51,MATERIALES!A6:D643,2,FALSE)</f>
        <v>u</v>
      </c>
      <c r="K51" s="396">
        <v>0.5</v>
      </c>
      <c r="L51" s="420"/>
      <c r="M51" s="401">
        <f>VLOOKUP(A51,MATERIALES!A6:D399,4,FALSE)</f>
        <v>166780.7985514398</v>
      </c>
      <c r="N51" s="271">
        <f>K51*M51</f>
        <v>83390.399275719901</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478584.60552930634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4"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4"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497536.2259367677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99507.245187353546</v>
      </c>
      <c r="M84" s="858"/>
      <c r="N84" s="51"/>
    </row>
    <row r="85" spans="1:14">
      <c r="B85" s="89" t="s">
        <v>973</v>
      </c>
      <c r="C85" s="90"/>
      <c r="D85" s="90"/>
      <c r="E85" s="90"/>
      <c r="F85" s="90"/>
      <c r="G85" s="90"/>
      <c r="H85" s="90"/>
      <c r="I85" s="87"/>
      <c r="J85" s="88"/>
      <c r="K85" s="303">
        <v>0.05</v>
      </c>
      <c r="L85" s="857">
        <f>N79*K85</f>
        <v>24876.811296838387</v>
      </c>
      <c r="M85" s="858"/>
      <c r="N85" s="51"/>
    </row>
    <row r="86" spans="1:14" ht="15.75" thickBot="1">
      <c r="B86" s="91" t="s">
        <v>974</v>
      </c>
      <c r="C86" s="92"/>
      <c r="D86" s="92"/>
      <c r="E86" s="92"/>
      <c r="F86" s="92"/>
      <c r="G86" s="92"/>
      <c r="H86" s="92"/>
      <c r="I86" s="93"/>
      <c r="J86" s="94"/>
      <c r="K86" s="304">
        <v>0.05</v>
      </c>
      <c r="L86" s="859">
        <f>N79*K86</f>
        <v>24876.811296838387</v>
      </c>
      <c r="M86" s="860"/>
      <c r="N86" s="51"/>
    </row>
    <row r="87" spans="1:14" ht="15.75" thickBot="1">
      <c r="B87" s="823" t="s">
        <v>953</v>
      </c>
      <c r="C87" s="824"/>
      <c r="D87" s="824"/>
      <c r="E87" s="824"/>
      <c r="F87" s="824"/>
      <c r="G87" s="824"/>
      <c r="H87" s="824"/>
      <c r="I87" s="824"/>
      <c r="J87" s="824"/>
      <c r="K87" s="824"/>
      <c r="L87" s="824"/>
      <c r="M87" s="825"/>
      <c r="N87" s="52">
        <f>L84+L85+L86</f>
        <v>149260.86778103033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646797.09371779801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1694</v>
      </c>
      <c r="C31" s="963" t="s">
        <v>2158</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1.1499999999999999</v>
      </c>
      <c r="L49" s="420"/>
      <c r="M49" s="401">
        <f>VLOOKUP(A49,MATERIALES!A6:D397,4,FALSE)</f>
        <v>3850.1021508463018</v>
      </c>
      <c r="N49" s="271">
        <f>K49*M49</f>
        <v>4427.6174734732467</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2</v>
      </c>
      <c r="L50" s="420"/>
      <c r="M50" s="401">
        <f>VLOOKUP(A50,MATERIALES!A6:D398,4,FALSE)</f>
        <v>26435.999383232331</v>
      </c>
      <c r="N50" s="271">
        <f>K50*M50</f>
        <v>52871.998766464661</v>
      </c>
    </row>
    <row r="51" spans="1:14">
      <c r="A51" s="166" t="s">
        <v>929</v>
      </c>
      <c r="B51" s="43" t="str">
        <f>VLOOKUP(A51,MATERIALES!A6:D373,3,FALSE)</f>
        <v>Malla Ciclónica Para Gaviones Galvanizada Aleación Zn-5A1-Mm Y Plastificada Pvc Cal 12 (2M3)</v>
      </c>
      <c r="C51" s="424"/>
      <c r="D51" s="424"/>
      <c r="E51" s="424"/>
      <c r="F51" s="424"/>
      <c r="G51" s="424"/>
      <c r="H51" s="424"/>
      <c r="I51" s="424"/>
      <c r="J51" s="311" t="str">
        <f>VLOOKUP(A51,MATERIALES!A6:D643,2,FALSE)</f>
        <v>u</v>
      </c>
      <c r="K51" s="396">
        <v>0.5</v>
      </c>
      <c r="L51" s="420"/>
      <c r="M51" s="401">
        <f>VLOOKUP(A51,MATERIALES!A6:D399,4,FALSE)</f>
        <v>172518.83419381874</v>
      </c>
      <c r="N51" s="271">
        <f>K51*M51</f>
        <v>86259.417096909368</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481453.62335049582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500405.24375795719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100081.04875159144</v>
      </c>
      <c r="M84" s="858"/>
      <c r="N84" s="51"/>
    </row>
    <row r="85" spans="1:14">
      <c r="B85" s="89" t="s">
        <v>973</v>
      </c>
      <c r="C85" s="90"/>
      <c r="D85" s="90"/>
      <c r="E85" s="90"/>
      <c r="F85" s="90"/>
      <c r="G85" s="90"/>
      <c r="H85" s="90"/>
      <c r="I85" s="87"/>
      <c r="J85" s="88"/>
      <c r="K85" s="303">
        <v>0.05</v>
      </c>
      <c r="L85" s="857">
        <f>N79*K85</f>
        <v>25020.262187897861</v>
      </c>
      <c r="M85" s="858"/>
      <c r="N85" s="51"/>
    </row>
    <row r="86" spans="1:14" ht="15.75" thickBot="1">
      <c r="B86" s="91" t="s">
        <v>974</v>
      </c>
      <c r="C86" s="92"/>
      <c r="D86" s="92"/>
      <c r="E86" s="92"/>
      <c r="F86" s="92"/>
      <c r="G86" s="92"/>
      <c r="H86" s="92"/>
      <c r="I86" s="93"/>
      <c r="J86" s="94"/>
      <c r="K86" s="304">
        <v>0.05</v>
      </c>
      <c r="L86" s="859">
        <f>N79*K86</f>
        <v>25020.262187897861</v>
      </c>
      <c r="M86" s="860"/>
      <c r="N86" s="51"/>
    </row>
    <row r="87" spans="1:14" ht="15.75" thickBot="1">
      <c r="B87" s="823" t="s">
        <v>953</v>
      </c>
      <c r="C87" s="824"/>
      <c r="D87" s="824"/>
      <c r="E87" s="824"/>
      <c r="F87" s="824"/>
      <c r="G87" s="824"/>
      <c r="H87" s="824"/>
      <c r="I87" s="824"/>
      <c r="J87" s="824"/>
      <c r="K87" s="824"/>
      <c r="L87" s="824"/>
      <c r="M87" s="825"/>
      <c r="N87" s="52">
        <f>L84+L85+L86</f>
        <v>150121.57312738718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650526.81688534433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1145</v>
      </c>
      <c r="C31" s="963" t="s">
        <v>1734</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3850.1021508463018</v>
      </c>
      <c r="N49" s="271">
        <f>K49*M49</f>
        <v>1925.0510754231509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26435.999383232331</v>
      </c>
      <c r="N50" s="271">
        <f>K50*M50</f>
        <v>26435.999383232331</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100708.56907898029</v>
      </c>
      <c r="N51" s="271">
        <f>K51*M51</f>
        <v>100708.56907898029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466964.20955128432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1999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485915.82995874569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97183.165991749149</v>
      </c>
      <c r="M84" s="858"/>
      <c r="N84" s="51"/>
    </row>
    <row r="85" spans="1:14">
      <c r="B85" s="89" t="s">
        <v>973</v>
      </c>
      <c r="C85" s="90"/>
      <c r="D85" s="90"/>
      <c r="E85" s="90"/>
      <c r="F85" s="90"/>
      <c r="G85" s="90"/>
      <c r="H85" s="90"/>
      <c r="I85" s="87"/>
      <c r="J85" s="88"/>
      <c r="K85" s="303">
        <v>0.05</v>
      </c>
      <c r="L85" s="857">
        <f>N79*K85</f>
        <v>24295.791497937287</v>
      </c>
      <c r="M85" s="858"/>
      <c r="N85" s="51"/>
    </row>
    <row r="86" spans="1:14" ht="15.75" thickBot="1">
      <c r="B86" s="91" t="s">
        <v>974</v>
      </c>
      <c r="C86" s="92"/>
      <c r="D86" s="92"/>
      <c r="E86" s="92"/>
      <c r="F86" s="92"/>
      <c r="G86" s="92"/>
      <c r="H86" s="92"/>
      <c r="I86" s="93"/>
      <c r="J86" s="94"/>
      <c r="K86" s="304">
        <v>0.05</v>
      </c>
      <c r="L86" s="859">
        <f>N79*K86</f>
        <v>24295.791497937287</v>
      </c>
      <c r="M86" s="860"/>
      <c r="N86" s="51"/>
    </row>
    <row r="87" spans="1:14" ht="15.75" thickBot="1">
      <c r="B87" s="823" t="s">
        <v>953</v>
      </c>
      <c r="C87" s="824"/>
      <c r="D87" s="824"/>
      <c r="E87" s="824"/>
      <c r="F87" s="824"/>
      <c r="G87" s="824"/>
      <c r="H87" s="824"/>
      <c r="I87" s="824"/>
      <c r="J87" s="824"/>
      <c r="K87" s="824"/>
      <c r="L87" s="824"/>
      <c r="M87" s="825"/>
      <c r="N87" s="52">
        <f>L84+L85+L86</f>
        <v>145774.74898762372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631690.57894636947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1695</v>
      </c>
      <c r="C31" s="963" t="s">
        <v>1696</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3850.1021508463018</v>
      </c>
      <c r="N49" s="271">
        <f>K49*M49</f>
        <v>1925.0510754231509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26435.999383232331</v>
      </c>
      <c r="N50" s="271">
        <f>K50*M50</f>
        <v>26435.999383232331</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100708.56907898029</v>
      </c>
      <c r="N51" s="271">
        <f>K51*M51</f>
        <v>100708.56907898029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466964.20955128432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485915.82995874569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97183.165991749149</v>
      </c>
      <c r="M84" s="858"/>
      <c r="N84" s="51"/>
    </row>
    <row r="85" spans="1:14">
      <c r="B85" s="89" t="s">
        <v>973</v>
      </c>
      <c r="C85" s="90"/>
      <c r="D85" s="90"/>
      <c r="E85" s="90"/>
      <c r="F85" s="90"/>
      <c r="G85" s="90"/>
      <c r="H85" s="90"/>
      <c r="I85" s="87"/>
      <c r="J85" s="88"/>
      <c r="K85" s="303">
        <v>0.05</v>
      </c>
      <c r="L85" s="857">
        <f>N79*K85</f>
        <v>24295.791497937287</v>
      </c>
      <c r="M85" s="858"/>
      <c r="N85" s="51"/>
    </row>
    <row r="86" spans="1:14" ht="15.75" thickBot="1">
      <c r="B86" s="91" t="s">
        <v>974</v>
      </c>
      <c r="C86" s="92"/>
      <c r="D86" s="92"/>
      <c r="E86" s="92"/>
      <c r="F86" s="92"/>
      <c r="G86" s="92"/>
      <c r="H86" s="92"/>
      <c r="I86" s="93"/>
      <c r="J86" s="94"/>
      <c r="K86" s="304">
        <v>0.05</v>
      </c>
      <c r="L86" s="859">
        <f>N79*K86</f>
        <v>24295.791497937287</v>
      </c>
      <c r="M86" s="860"/>
      <c r="N86" s="51"/>
    </row>
    <row r="87" spans="1:14" ht="15.75" thickBot="1">
      <c r="B87" s="823" t="s">
        <v>953</v>
      </c>
      <c r="C87" s="824"/>
      <c r="D87" s="824"/>
      <c r="E87" s="824"/>
      <c r="F87" s="824"/>
      <c r="G87" s="824"/>
      <c r="H87" s="824"/>
      <c r="I87" s="824"/>
      <c r="J87" s="824"/>
      <c r="K87" s="824"/>
      <c r="L87" s="824"/>
      <c r="M87" s="825"/>
      <c r="N87" s="52">
        <f>L84+L85+L86</f>
        <v>145774.74898762372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631690.57894636947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1697</v>
      </c>
      <c r="C31" s="963" t="s">
        <v>1698</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3850.1021508463018</v>
      </c>
      <c r="N49" s="271">
        <f>K49*M49</f>
        <v>1925.0510754231509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26435.999383232331</v>
      </c>
      <c r="N50" s="271">
        <f>K50*M50</f>
        <v>26435.999383232331</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100708.56907898029</v>
      </c>
      <c r="N51" s="271">
        <f>K51*M51</f>
        <v>100708.56907898029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466964.20955128432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485915.82995874569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97183.165991749149</v>
      </c>
      <c r="M84" s="858"/>
      <c r="N84" s="51"/>
    </row>
    <row r="85" spans="1:14">
      <c r="B85" s="89" t="s">
        <v>973</v>
      </c>
      <c r="C85" s="90"/>
      <c r="D85" s="90"/>
      <c r="E85" s="90"/>
      <c r="F85" s="90"/>
      <c r="G85" s="90"/>
      <c r="H85" s="90"/>
      <c r="I85" s="87"/>
      <c r="J85" s="88"/>
      <c r="K85" s="303">
        <v>0.05</v>
      </c>
      <c r="L85" s="857">
        <f>N79*K85</f>
        <v>24295.791497937287</v>
      </c>
      <c r="M85" s="858"/>
      <c r="N85" s="51"/>
    </row>
    <row r="86" spans="1:14" ht="15.75" thickBot="1">
      <c r="B86" s="91" t="s">
        <v>974</v>
      </c>
      <c r="C86" s="92"/>
      <c r="D86" s="92"/>
      <c r="E86" s="92"/>
      <c r="F86" s="92"/>
      <c r="G86" s="92"/>
      <c r="H86" s="92"/>
      <c r="I86" s="93"/>
      <c r="J86" s="94"/>
      <c r="K86" s="304">
        <v>0.05</v>
      </c>
      <c r="L86" s="859">
        <f>N79*K86</f>
        <v>24295.791497937287</v>
      </c>
      <c r="M86" s="860"/>
      <c r="N86" s="51"/>
    </row>
    <row r="87" spans="1:14" ht="15.75" thickBot="1">
      <c r="B87" s="823" t="s">
        <v>953</v>
      </c>
      <c r="C87" s="824"/>
      <c r="D87" s="824"/>
      <c r="E87" s="824"/>
      <c r="F87" s="824"/>
      <c r="G87" s="824"/>
      <c r="H87" s="824"/>
      <c r="I87" s="824"/>
      <c r="J87" s="824"/>
      <c r="K87" s="824"/>
      <c r="L87" s="824"/>
      <c r="M87" s="825"/>
      <c r="N87" s="52">
        <f>L84+L85+L86</f>
        <v>145774.74898762372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631690.57894636947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1699</v>
      </c>
      <c r="C31" s="963" t="s">
        <v>1700</v>
      </c>
      <c r="D31" s="964"/>
      <c r="E31" s="964"/>
      <c r="F31" s="964"/>
      <c r="G31" s="964"/>
      <c r="H31" s="964"/>
      <c r="I31" s="964"/>
      <c r="J31" s="990"/>
      <c r="K31" s="452"/>
      <c r="L31" s="305" t="s">
        <v>387</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808.02560903602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808.02560903602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602</v>
      </c>
      <c r="B48" s="43" t="str">
        <f>VLOOKUP(A48,MATERIALES!A5:D373,3,FALSE)</f>
        <v>Piedra para gavión</v>
      </c>
      <c r="C48" s="280"/>
      <c r="D48" s="280"/>
      <c r="E48" s="280"/>
      <c r="F48" s="280"/>
      <c r="G48" s="280"/>
      <c r="H48" s="280"/>
      <c r="I48" s="280"/>
      <c r="J48" s="310" t="str">
        <f>VLOOKUP(A48,MATERIALES!A4:D640,2,FALSE)</f>
        <v>m3</v>
      </c>
      <c r="K48" s="281">
        <v>1.1000000000000001</v>
      </c>
      <c r="L48" s="266"/>
      <c r="M48" s="401">
        <f>VLOOKUP(A48,MATERIALES!A5:D396,4,FALSE)</f>
        <v>307176.90001240774</v>
      </c>
      <c r="N48" s="271">
        <f>K48*M48</f>
        <v>337894.59001364856</v>
      </c>
    </row>
    <row r="49" spans="1:14">
      <c r="A49" s="166" t="s">
        <v>782</v>
      </c>
      <c r="B49" s="43" t="str">
        <f>VLOOKUP(A49,MATERIALES!A6:D373,3,FALSE)</f>
        <v>Alambre galvanizado No. 12</v>
      </c>
      <c r="C49" s="424"/>
      <c r="D49" s="424"/>
      <c r="E49" s="424"/>
      <c r="F49" s="424"/>
      <c r="G49" s="424"/>
      <c r="H49" s="424"/>
      <c r="I49" s="424"/>
      <c r="J49" s="311" t="str">
        <f>VLOOKUP(A49,MATERIALES!A5:D641,2,FALSE)</f>
        <v>kg</v>
      </c>
      <c r="K49" s="396">
        <v>0.5</v>
      </c>
      <c r="L49" s="420"/>
      <c r="M49" s="401">
        <f>VLOOKUP(A49,MATERIALES!A6:D397,4,FALSE)</f>
        <v>3850.1021508463018</v>
      </c>
      <c r="N49" s="271">
        <f>K49*M49</f>
        <v>1925.0510754231509</v>
      </c>
    </row>
    <row r="50" spans="1:14">
      <c r="A50" s="166" t="s">
        <v>867</v>
      </c>
      <c r="B50" s="43" t="str">
        <f>VLOOKUP(A50,MATERIALES!A6:D373,3,FALSE)</f>
        <v>Formaleta (gaviones, juntas de bordillos, juntas de cunetas, muros, concretos clase D,E, F y G)</v>
      </c>
      <c r="C50" s="424"/>
      <c r="D50" s="424"/>
      <c r="E50" s="424"/>
      <c r="F50" s="424"/>
      <c r="G50" s="424"/>
      <c r="H50" s="424"/>
      <c r="I50" s="424"/>
      <c r="J50" s="311" t="str">
        <f>VLOOKUP(A50,MATERIALES!A6:D642,2,FALSE)</f>
        <v>m2</v>
      </c>
      <c r="K50" s="396">
        <v>1</v>
      </c>
      <c r="L50" s="420"/>
      <c r="M50" s="401">
        <f>VLOOKUP(A50,MATERIALES!A6:D398,4,FALSE)</f>
        <v>26435.999383232331</v>
      </c>
      <c r="N50" s="271">
        <f>K50*M50</f>
        <v>26435.999383232331</v>
      </c>
    </row>
    <row r="51" spans="1:14">
      <c r="A51" s="166" t="s">
        <v>923</v>
      </c>
      <c r="B51" s="43" t="str">
        <f>VLOOKUP(A51,MATERIALES!A6:D373,3,FALSE)</f>
        <v>Malla Para Colchagaviones Espesor 0,30 M</v>
      </c>
      <c r="C51" s="424"/>
      <c r="D51" s="424"/>
      <c r="E51" s="424"/>
      <c r="F51" s="424"/>
      <c r="G51" s="424"/>
      <c r="H51" s="424"/>
      <c r="I51" s="424"/>
      <c r="J51" s="311" t="str">
        <f>VLOOKUP(A51,MATERIALES!A6:D643,2,FALSE)</f>
        <v>u</v>
      </c>
      <c r="K51" s="396">
        <v>1</v>
      </c>
      <c r="L51" s="420"/>
      <c r="M51" s="401">
        <f>VLOOKUP(A51,MATERIALES!A6:D399,4,FALSE)</f>
        <v>100708.56907898029</v>
      </c>
      <c r="N51" s="271">
        <f>K51*M51</f>
        <v>100708.56907898029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466964.20955128432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A60" t="s">
        <v>1311</v>
      </c>
      <c r="B60" s="46" t="str">
        <f>VLOOKUP(A60,TRANSPORTE!A1:D117,3,FALSE)</f>
        <v>Transporte de piedra para gaviones</v>
      </c>
      <c r="C60" s="316"/>
      <c r="D60" s="316"/>
      <c r="E60" s="316"/>
      <c r="F60" s="316"/>
      <c r="G60" s="316"/>
      <c r="H60" s="310" t="s">
        <v>339</v>
      </c>
      <c r="I60" s="278">
        <v>1.1000000000000001</v>
      </c>
      <c r="J60" s="285">
        <v>1</v>
      </c>
      <c r="K60" s="278">
        <f>I60*J60</f>
        <v>1.1000000000000001</v>
      </c>
      <c r="L60" s="827">
        <f>VLOOKUP(A60,TRANSPORTE!A1:D117,4,FALSE)</f>
        <v>1802.8023797317558</v>
      </c>
      <c r="M60" s="828"/>
      <c r="N60" s="286">
        <f>K60*L60</f>
        <v>1983.0826177049314</v>
      </c>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f>N60+N61+N62+N63+N64</f>
        <v>1983.0826177049314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v>
      </c>
      <c r="N71" s="394">
        <f>K71/M71</f>
        <v>10826.2</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16160.5121807204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485915.82995874569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97183.165991749149</v>
      </c>
      <c r="M84" s="858"/>
      <c r="N84" s="51"/>
    </row>
    <row r="85" spans="1:14">
      <c r="B85" s="89" t="s">
        <v>973</v>
      </c>
      <c r="C85" s="90"/>
      <c r="D85" s="90"/>
      <c r="E85" s="90"/>
      <c r="F85" s="90"/>
      <c r="G85" s="90"/>
      <c r="H85" s="90"/>
      <c r="I85" s="87"/>
      <c r="J85" s="88"/>
      <c r="K85" s="303">
        <v>0.05</v>
      </c>
      <c r="L85" s="857">
        <f>N79*K85</f>
        <v>24295.791497937287</v>
      </c>
      <c r="M85" s="858"/>
      <c r="N85" s="51"/>
    </row>
    <row r="86" spans="1:14" ht="15.75" thickBot="1">
      <c r="B86" s="91" t="s">
        <v>974</v>
      </c>
      <c r="C86" s="92"/>
      <c r="D86" s="92"/>
      <c r="E86" s="92"/>
      <c r="F86" s="92"/>
      <c r="G86" s="92"/>
      <c r="H86" s="92"/>
      <c r="I86" s="93"/>
      <c r="J86" s="94"/>
      <c r="K86" s="304">
        <v>0.05</v>
      </c>
      <c r="L86" s="859">
        <f>N79*K86</f>
        <v>24295.791497937287</v>
      </c>
      <c r="M86" s="860"/>
      <c r="N86" s="51"/>
    </row>
    <row r="87" spans="1:14" ht="15.75" thickBot="1">
      <c r="B87" s="823" t="s">
        <v>953</v>
      </c>
      <c r="C87" s="824"/>
      <c r="D87" s="824"/>
      <c r="E87" s="824"/>
      <c r="F87" s="824"/>
      <c r="G87" s="824"/>
      <c r="H87" s="824"/>
      <c r="I87" s="824"/>
      <c r="J87" s="824"/>
      <c r="K87" s="824"/>
      <c r="L87" s="824"/>
      <c r="M87" s="825"/>
      <c r="N87" s="52">
        <f>L84+L85+L86</f>
        <v>145774.74898762372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631690.57894636947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8.5" customHeight="1" thickBot="1">
      <c r="A31" t="s">
        <v>1845</v>
      </c>
      <c r="B31" s="80" t="s">
        <v>1701</v>
      </c>
      <c r="C31" s="963" t="s">
        <v>1702</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5035.4284539490154</v>
      </c>
      <c r="N48" s="271">
        <f>K48*M48</f>
        <v>6546.0569901337203</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6546.0569901337203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8162.1082082057601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1632.4216416411521</v>
      </c>
      <c r="M84" s="858"/>
      <c r="N84" s="51"/>
    </row>
    <row r="85" spans="1:14">
      <c r="B85" s="89" t="s">
        <v>973</v>
      </c>
      <c r="C85" s="90"/>
      <c r="D85" s="90"/>
      <c r="E85" s="90"/>
      <c r="F85" s="90"/>
      <c r="G85" s="90"/>
      <c r="H85" s="90"/>
      <c r="I85" s="87"/>
      <c r="J85" s="88"/>
      <c r="K85" s="303">
        <v>0.05</v>
      </c>
      <c r="L85" s="857">
        <f>N79*K85</f>
        <v>408.10541041028802</v>
      </c>
      <c r="M85" s="858"/>
      <c r="N85" s="51"/>
    </row>
    <row r="86" spans="1:14" ht="15.75" thickBot="1">
      <c r="B86" s="91" t="s">
        <v>974</v>
      </c>
      <c r="C86" s="92"/>
      <c r="D86" s="92"/>
      <c r="E86" s="92"/>
      <c r="F86" s="92"/>
      <c r="G86" s="92"/>
      <c r="H86" s="92"/>
      <c r="I86" s="93"/>
      <c r="J86" s="94"/>
      <c r="K86" s="304">
        <v>0.05</v>
      </c>
      <c r="L86" s="859">
        <f>N79*K86</f>
        <v>408.10541041028802</v>
      </c>
      <c r="M86" s="860"/>
      <c r="N86" s="51"/>
    </row>
    <row r="87" spans="1:14" ht="15.75" thickBot="1">
      <c r="B87" s="823" t="s">
        <v>953</v>
      </c>
      <c r="C87" s="824"/>
      <c r="D87" s="824"/>
      <c r="E87" s="824"/>
      <c r="F87" s="824"/>
      <c r="G87" s="824"/>
      <c r="H87" s="824"/>
      <c r="I87" s="824"/>
      <c r="J87" s="824"/>
      <c r="K87" s="824"/>
      <c r="L87" s="824"/>
      <c r="M87" s="825"/>
      <c r="N87" s="52">
        <f>L84+L85+L86</f>
        <v>2448.6324624617282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10610.740670667488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 customHeight="1" thickBot="1">
      <c r="A31" t="s">
        <v>1845</v>
      </c>
      <c r="B31" s="80" t="s">
        <v>1703</v>
      </c>
      <c r="C31" s="963" t="s">
        <v>1704</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11833.256866780184</v>
      </c>
      <c r="N48" s="271">
        <f>K48*M48</f>
        <v>15383.23392681424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15383.23392681424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16999.285144886278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3399.857028977256</v>
      </c>
      <c r="M84" s="858"/>
      <c r="N84" s="51"/>
    </row>
    <row r="85" spans="1:14">
      <c r="B85" s="89" t="s">
        <v>973</v>
      </c>
      <c r="C85" s="90"/>
      <c r="D85" s="90"/>
      <c r="E85" s="90"/>
      <c r="F85" s="90"/>
      <c r="G85" s="90"/>
      <c r="H85" s="90"/>
      <c r="I85" s="87"/>
      <c r="J85" s="88"/>
      <c r="K85" s="303">
        <v>0.05</v>
      </c>
      <c r="L85" s="857">
        <f>N79*K85</f>
        <v>849.96425724431401</v>
      </c>
      <c r="M85" s="858"/>
      <c r="N85" s="51"/>
    </row>
    <row r="86" spans="1:14" ht="15.75" thickBot="1">
      <c r="B86" s="91" t="s">
        <v>974</v>
      </c>
      <c r="C86" s="92"/>
      <c r="D86" s="92"/>
      <c r="E86" s="92"/>
      <c r="F86" s="92"/>
      <c r="G86" s="92"/>
      <c r="H86" s="92"/>
      <c r="I86" s="93"/>
      <c r="J86" s="94"/>
      <c r="K86" s="304">
        <v>0.05</v>
      </c>
      <c r="L86" s="859">
        <f>N79*K86</f>
        <v>849.96425724431401</v>
      </c>
      <c r="M86" s="860"/>
      <c r="N86" s="51"/>
    </row>
    <row r="87" spans="1:14" ht="15.75" thickBot="1">
      <c r="B87" s="823" t="s">
        <v>953</v>
      </c>
      <c r="C87" s="824"/>
      <c r="D87" s="824"/>
      <c r="E87" s="824"/>
      <c r="F87" s="824"/>
      <c r="G87" s="824"/>
      <c r="H87" s="824"/>
      <c r="I87" s="824"/>
      <c r="J87" s="824"/>
      <c r="K87" s="824"/>
      <c r="L87" s="824"/>
      <c r="M87" s="825"/>
      <c r="N87" s="52">
        <f>L84+L85+L86</f>
        <v>5099.7855434658832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22099.070688352163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75" customHeight="1" thickBot="1">
      <c r="A31" t="s">
        <v>1845</v>
      </c>
      <c r="B31" s="80" t="s">
        <v>1705</v>
      </c>
      <c r="C31" s="963" t="s">
        <v>2159</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892</v>
      </c>
      <c r="B48" s="43" t="str">
        <f>VLOOKUP(A48,MATERIALES!A5:D373,3,FALSE)</f>
        <v>Geotextil Fortex BX-40</v>
      </c>
      <c r="C48" s="280"/>
      <c r="D48" s="280"/>
      <c r="E48" s="280"/>
      <c r="F48" s="280"/>
      <c r="G48" s="280"/>
      <c r="H48" s="280"/>
      <c r="I48" s="267"/>
      <c r="J48" s="223" t="str">
        <f>VLOOKUP(A48,MATERIALES!A4:D640,2,FALSE)</f>
        <v>M2</v>
      </c>
      <c r="K48" s="281">
        <v>1.3</v>
      </c>
      <c r="L48" s="266"/>
      <c r="M48" s="401">
        <f>VLOOKUP(A48,MATERIALES!A5:D396,4,FALSE)</f>
        <v>5035.4284539490154</v>
      </c>
      <c r="N48" s="271">
        <f>K48*M48</f>
        <v>6546.0569901337203</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6546.0569901337203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8162.1082082057601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1632.4216416411521</v>
      </c>
      <c r="M84" s="858"/>
      <c r="N84" s="51"/>
    </row>
    <row r="85" spans="1:14">
      <c r="B85" s="89" t="s">
        <v>973</v>
      </c>
      <c r="C85" s="90"/>
      <c r="D85" s="90"/>
      <c r="E85" s="90"/>
      <c r="F85" s="90"/>
      <c r="G85" s="90"/>
      <c r="H85" s="90"/>
      <c r="I85" s="87"/>
      <c r="J85" s="88"/>
      <c r="K85" s="303">
        <v>0.05</v>
      </c>
      <c r="L85" s="857">
        <f>N79*K85</f>
        <v>408.10541041028802</v>
      </c>
      <c r="M85" s="858"/>
      <c r="N85" s="51"/>
    </row>
    <row r="86" spans="1:14" ht="15.75" thickBot="1">
      <c r="B86" s="91" t="s">
        <v>974</v>
      </c>
      <c r="C86" s="92"/>
      <c r="D86" s="92"/>
      <c r="E86" s="92"/>
      <c r="F86" s="92"/>
      <c r="G86" s="92"/>
      <c r="H86" s="92"/>
      <c r="I86" s="93"/>
      <c r="J86" s="94"/>
      <c r="K86" s="304">
        <v>0.05</v>
      </c>
      <c r="L86" s="859">
        <f>N79*K86</f>
        <v>408.10541041028802</v>
      </c>
      <c r="M86" s="860"/>
      <c r="N86" s="51"/>
    </row>
    <row r="87" spans="1:14" ht="15.75" thickBot="1">
      <c r="B87" s="823" t="s">
        <v>953</v>
      </c>
      <c r="C87" s="824"/>
      <c r="D87" s="824"/>
      <c r="E87" s="824"/>
      <c r="F87" s="824"/>
      <c r="G87" s="824"/>
      <c r="H87" s="824"/>
      <c r="I87" s="824"/>
      <c r="J87" s="824"/>
      <c r="K87" s="824"/>
      <c r="L87" s="824"/>
      <c r="M87" s="825"/>
      <c r="N87" s="52">
        <f>L84+L85+L86</f>
        <v>2448.6324624617282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10610.740670667488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30" customHeight="1" thickBot="1">
      <c r="A31" t="s">
        <v>1845</v>
      </c>
      <c r="B31" s="80" t="s">
        <v>1706</v>
      </c>
      <c r="C31" s="963" t="s">
        <v>2160</v>
      </c>
      <c r="D31" s="964"/>
      <c r="E31" s="964"/>
      <c r="F31" s="964"/>
      <c r="G31" s="964"/>
      <c r="H31" s="964"/>
      <c r="I31" s="964"/>
      <c r="J31" s="990"/>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c r="C41" s="844"/>
      <c r="D41" s="844"/>
      <c r="E41" s="38"/>
      <c r="F41" s="39"/>
      <c r="G41" s="39"/>
      <c r="H41" s="40"/>
      <c r="I41" s="36"/>
      <c r="J41" s="37"/>
      <c r="K41" s="278"/>
      <c r="L41" s="275"/>
      <c r="M41" s="400"/>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907</v>
      </c>
      <c r="B48" s="43" t="str">
        <f>VLOOKUP(A48,MATERIALES!A5:D373,3,FALSE)</f>
        <v>Geomalla Forgrid UX100</v>
      </c>
      <c r="C48" s="280"/>
      <c r="D48" s="280"/>
      <c r="E48" s="280"/>
      <c r="F48" s="280"/>
      <c r="G48" s="280"/>
      <c r="H48" s="280"/>
      <c r="I48" s="267"/>
      <c r="J48" s="223" t="str">
        <f>VLOOKUP(A48,MATERIALES!A4:D640,2,FALSE)</f>
        <v>M2</v>
      </c>
      <c r="K48" s="281">
        <v>1.3</v>
      </c>
      <c r="L48" s="266"/>
      <c r="M48" s="401">
        <f>VLOOKUP(A48,MATERIALES!A5:D396,4,FALSE)</f>
        <v>11833.256866780184</v>
      </c>
      <c r="N48" s="271">
        <f>K48*M48</f>
        <v>15383.23392681424</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15383.23392681424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200</v>
      </c>
      <c r="N71" s="394">
        <f>K71/M71</f>
        <v>1082.6199999999999</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v>
      </c>
      <c r="N72" s="394">
        <f>K72/M72</f>
        <v>533.43121807203988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1616.0512180720398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16999.285144886278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3399.857028977256</v>
      </c>
      <c r="M84" s="858"/>
      <c r="N84" s="51"/>
    </row>
    <row r="85" spans="1:14">
      <c r="B85" s="89" t="s">
        <v>973</v>
      </c>
      <c r="C85" s="90"/>
      <c r="D85" s="90"/>
      <c r="E85" s="90"/>
      <c r="F85" s="90"/>
      <c r="G85" s="90"/>
      <c r="H85" s="90"/>
      <c r="I85" s="87"/>
      <c r="J85" s="88"/>
      <c r="K85" s="303">
        <v>0.05</v>
      </c>
      <c r="L85" s="857">
        <f>N79*K85</f>
        <v>849.96425724431401</v>
      </c>
      <c r="M85" s="858"/>
      <c r="N85" s="51"/>
    </row>
    <row r="86" spans="1:14" ht="15.75" thickBot="1">
      <c r="B86" s="91" t="s">
        <v>974</v>
      </c>
      <c r="C86" s="92"/>
      <c r="D86" s="92"/>
      <c r="E86" s="92"/>
      <c r="F86" s="92"/>
      <c r="G86" s="92"/>
      <c r="H86" s="92"/>
      <c r="I86" s="93"/>
      <c r="J86" s="94"/>
      <c r="K86" s="304">
        <v>0.05</v>
      </c>
      <c r="L86" s="859">
        <f>N79*K86</f>
        <v>849.96425724431401</v>
      </c>
      <c r="M86" s="860"/>
      <c r="N86" s="51"/>
    </row>
    <row r="87" spans="1:14" ht="15.75" thickBot="1">
      <c r="B87" s="823" t="s">
        <v>953</v>
      </c>
      <c r="C87" s="824"/>
      <c r="D87" s="824"/>
      <c r="E87" s="824"/>
      <c r="F87" s="824"/>
      <c r="G87" s="824"/>
      <c r="H87" s="824"/>
      <c r="I87" s="824"/>
      <c r="J87" s="824"/>
      <c r="K87" s="824"/>
      <c r="L87" s="824"/>
      <c r="M87" s="825"/>
      <c r="N87" s="52">
        <f>L84+L85+L86</f>
        <v>5099.7855434658832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22099.070688352163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1707</v>
      </c>
      <c r="C31" s="81" t="s">
        <v>2161</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152</v>
      </c>
      <c r="B36" s="836" t="str">
        <f>VLOOKUP(A36,EQUIPOS!A6:D154,3,FALSE)</f>
        <v xml:space="preserve">Carrotanque de agua(1000 Galones) </v>
      </c>
      <c r="C36" s="837"/>
      <c r="D36" s="837"/>
      <c r="E36" s="837"/>
      <c r="F36" s="837"/>
      <c r="G36" s="837"/>
      <c r="H36" s="838"/>
      <c r="I36" s="266"/>
      <c r="J36" s="267"/>
      <c r="K36" s="268">
        <f>VLOOKUP(A36,EQUIPOS!A6:D163,4,FALSE)</f>
        <v>241978.6289522633</v>
      </c>
      <c r="L36" s="269"/>
      <c r="M36" s="335">
        <v>15</v>
      </c>
      <c r="N36" s="271">
        <f>K36/M36</f>
        <v>16131.908596817553</v>
      </c>
    </row>
    <row r="37" spans="1:14">
      <c r="A37" s="113" t="s">
        <v>174</v>
      </c>
      <c r="B37" s="836" t="str">
        <f>VLOOKUP(A37,EQUIPOS!A7:D154,3,FALSE)</f>
        <v>Compactador vibratorio tipo DD-20</v>
      </c>
      <c r="C37" s="837"/>
      <c r="D37" s="837"/>
      <c r="E37" s="837"/>
      <c r="F37" s="837"/>
      <c r="G37" s="837"/>
      <c r="H37" s="838"/>
      <c r="I37" s="420"/>
      <c r="J37" s="421"/>
      <c r="K37" s="268">
        <f>VLOOKUP(A37,EQUIPOS!A7:D164,4,FALSE)</f>
        <v>203495.94012729594</v>
      </c>
      <c r="L37" s="334"/>
      <c r="M37" s="335">
        <v>15</v>
      </c>
      <c r="N37" s="271">
        <f>K37/M37</f>
        <v>13566.396008486396</v>
      </c>
    </row>
    <row r="38" spans="1:14">
      <c r="A38" s="113" t="s">
        <v>269</v>
      </c>
      <c r="B38" s="836" t="str">
        <f>VLOOKUP(A38,EQUIPOS!A8:D154,3,FALSE)</f>
        <v>Motoniveladora  potencia 215 HP, ancho de cuchilla 4,27 m, peso 18 ton.</v>
      </c>
      <c r="C38" s="837"/>
      <c r="D38" s="837"/>
      <c r="E38" s="837"/>
      <c r="F38" s="837"/>
      <c r="G38" s="837"/>
      <c r="H38" s="838"/>
      <c r="I38" s="327"/>
      <c r="J38" s="329"/>
      <c r="K38" s="268">
        <f>VLOOKUP(A38,EQUIPOS!A8:D165,4,FALSE)</f>
        <v>229200.69045916491</v>
      </c>
      <c r="L38" s="422"/>
      <c r="M38" s="423">
        <v>15</v>
      </c>
      <c r="N38" s="271">
        <f>K38/M38</f>
        <v>15280.046030610994</v>
      </c>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N75*M41</f>
        <v>44.846540602401326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SUM(N36:N41)</f>
        <v>45023.197176517351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550</v>
      </c>
      <c r="B48" s="43" t="str">
        <f>VLOOKUP(A48,MATERIALES!A5:D373,3,FALSE)</f>
        <v>Material seleccionado para Relleno</v>
      </c>
      <c r="C48" s="280"/>
      <c r="D48" s="280"/>
      <c r="E48" s="280"/>
      <c r="F48" s="280"/>
      <c r="G48" s="280"/>
      <c r="H48" s="280"/>
      <c r="I48" s="267"/>
      <c r="J48" s="223" t="str">
        <f>VLOOKUP(A48,MATERIALES!A4:D640,2,FALSE)</f>
        <v>m3</v>
      </c>
      <c r="K48" s="281">
        <v>1.3</v>
      </c>
      <c r="L48" s="266"/>
      <c r="M48" s="401">
        <f>VLOOKUP(A48,MATERIALES!A5:D396,4,FALSE)</f>
        <v>264359.99383232329</v>
      </c>
      <c r="N48" s="271">
        <f>K48*M48</f>
        <v>343667.99198202032</v>
      </c>
    </row>
    <row r="49" spans="1:14">
      <c r="A49" s="166" t="s">
        <v>774</v>
      </c>
      <c r="B49" s="43" t="str">
        <f>VLOOKUP(A49,MATERIALES!A6:D373,3,FALSE)</f>
        <v>Agua</v>
      </c>
      <c r="C49" s="424"/>
      <c r="D49" s="424"/>
      <c r="E49" s="424"/>
      <c r="F49" s="424"/>
      <c r="G49" s="424"/>
      <c r="H49" s="424"/>
      <c r="I49" s="424"/>
      <c r="J49" s="310" t="s">
        <v>422</v>
      </c>
      <c r="K49" s="396">
        <v>30</v>
      </c>
      <c r="L49" s="420"/>
      <c r="M49" s="401">
        <f>VLOOKUP(A49,MATERIALES!A6:D397,4,FALSE)</f>
        <v>629.42855674362693</v>
      </c>
      <c r="N49" s="271">
        <f>K49*M49</f>
        <v>18882.856702308807</v>
      </c>
    </row>
    <row r="50" spans="1:14">
      <c r="B50" s="319"/>
      <c r="C50" s="47"/>
      <c r="D50" s="47"/>
      <c r="E50" s="47"/>
      <c r="F50" s="47"/>
      <c r="G50" s="47"/>
      <c r="H50" s="47"/>
      <c r="I50" s="47"/>
      <c r="J50" s="287"/>
      <c r="K50" s="169"/>
      <c r="L50" s="317"/>
      <c r="M50" s="425"/>
      <c r="N50" s="272"/>
    </row>
    <row r="51" spans="1:14">
      <c r="B51" s="168"/>
      <c r="C51" s="316"/>
      <c r="D51" s="316"/>
      <c r="E51" s="316"/>
      <c r="F51" s="316"/>
      <c r="G51" s="316"/>
      <c r="H51" s="316"/>
      <c r="I51" s="316"/>
      <c r="J51" s="310"/>
      <c r="K51" s="44"/>
      <c r="L51" s="317"/>
      <c r="M51" s="425"/>
      <c r="N51" s="272"/>
    </row>
    <row r="52" spans="1:14" ht="15.75" thickBot="1">
      <c r="B52" s="449"/>
      <c r="C52" s="447"/>
      <c r="D52" s="447"/>
      <c r="E52" s="447"/>
      <c r="F52" s="447"/>
      <c r="G52" s="447"/>
      <c r="H52" s="447"/>
      <c r="I52" s="447"/>
      <c r="J52" s="448"/>
      <c r="K52" s="126"/>
      <c r="L52" s="445"/>
      <c r="M52" s="481"/>
      <c r="N52" s="482"/>
    </row>
    <row r="53" spans="1:14" ht="15.75" thickBot="1">
      <c r="B53" s="829" t="s">
        <v>953</v>
      </c>
      <c r="C53" s="830"/>
      <c r="D53" s="830"/>
      <c r="E53" s="830"/>
      <c r="F53" s="830"/>
      <c r="G53" s="830"/>
      <c r="H53" s="830"/>
      <c r="I53" s="830"/>
      <c r="J53" s="830"/>
      <c r="K53" s="830"/>
      <c r="L53" s="830"/>
      <c r="M53" s="831"/>
      <c r="N53" s="104">
        <f>SUM(N48:N52)</f>
        <v>362550.84868432913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2" t="s">
        <v>957</v>
      </c>
      <c r="C57" s="313"/>
      <c r="D57" s="313"/>
      <c r="E57" s="313"/>
      <c r="F57" s="313"/>
      <c r="G57" s="313"/>
      <c r="H57" s="73" t="s">
        <v>945</v>
      </c>
      <c r="I57" s="74" t="s">
        <v>958</v>
      </c>
      <c r="J57" s="75" t="s">
        <v>959</v>
      </c>
      <c r="K57" s="73" t="s">
        <v>960</v>
      </c>
      <c r="L57" s="826" t="s">
        <v>961</v>
      </c>
      <c r="M57" s="799"/>
      <c r="N57" s="76" t="s">
        <v>951</v>
      </c>
    </row>
    <row r="58" spans="1:14">
      <c r="A58" t="s">
        <v>1291</v>
      </c>
      <c r="B58" s="46" t="str">
        <f>VLOOKUP(A58,TRANSPORTE!A1:D117,3,FALSE)</f>
        <v>Transporte de material seleccionado para relleno</v>
      </c>
      <c r="C58" s="316"/>
      <c r="D58" s="316"/>
      <c r="E58" s="316"/>
      <c r="F58" s="316"/>
      <c r="G58" s="316"/>
      <c r="H58" s="310" t="s">
        <v>1999</v>
      </c>
      <c r="I58" s="278">
        <v>1.3</v>
      </c>
      <c r="J58" s="285">
        <v>1</v>
      </c>
      <c r="K58" s="278">
        <f>I58*J58</f>
        <v>1.3</v>
      </c>
      <c r="L58" s="827">
        <f>VLOOKUP(A58,TRANSPORTE!A1:D117,4,FALSE)</f>
        <v>1802.8023797317558</v>
      </c>
      <c r="M58" s="828"/>
      <c r="N58" s="286">
        <f>K58*L58</f>
        <v>2343.6430936512825</v>
      </c>
    </row>
    <row r="59" spans="1:14">
      <c r="B59" s="46"/>
      <c r="C59" s="47"/>
      <c r="D59" s="47"/>
      <c r="E59" s="47"/>
      <c r="F59" s="47"/>
      <c r="G59" s="47"/>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287"/>
      <c r="I62" s="278"/>
      <c r="J62" s="278"/>
      <c r="K62" s="278"/>
      <c r="L62" s="288"/>
      <c r="M62" s="289"/>
      <c r="N62" s="290"/>
    </row>
    <row r="63" spans="1:14" ht="15.75" thickBot="1">
      <c r="B63" s="446"/>
      <c r="C63" s="447"/>
      <c r="D63" s="447"/>
      <c r="E63" s="447"/>
      <c r="F63" s="447"/>
      <c r="G63" s="447"/>
      <c r="H63" s="48"/>
      <c r="I63" s="126"/>
      <c r="J63" s="126"/>
      <c r="K63" s="126"/>
      <c r="L63" s="812"/>
      <c r="M63" s="813"/>
      <c r="N63" s="127"/>
    </row>
    <row r="64" spans="1:14" ht="15.75" thickBot="1">
      <c r="B64" s="829" t="s">
        <v>953</v>
      </c>
      <c r="C64" s="830"/>
      <c r="D64" s="830"/>
      <c r="E64" s="830"/>
      <c r="F64" s="830"/>
      <c r="G64" s="830"/>
      <c r="H64" s="830"/>
      <c r="I64" s="830"/>
      <c r="J64" s="830"/>
      <c r="K64" s="830"/>
      <c r="L64" s="830"/>
      <c r="M64" s="831"/>
      <c r="N64" s="104">
        <f>N58+N59+N60+N61+N62</f>
        <v>2343.6430936512825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49" t="s">
        <v>963</v>
      </c>
      <c r="C68" s="850"/>
      <c r="D68" s="850"/>
      <c r="E68" s="850"/>
      <c r="F68" s="850"/>
      <c r="G68" s="850"/>
      <c r="H68" s="850"/>
      <c r="I68" s="73" t="s">
        <v>964</v>
      </c>
      <c r="J68" s="75" t="s">
        <v>1410</v>
      </c>
      <c r="K68" s="74" t="s">
        <v>966</v>
      </c>
      <c r="L68" s="851" t="s">
        <v>950</v>
      </c>
      <c r="M68" s="975"/>
      <c r="N68" s="98" t="s">
        <v>951</v>
      </c>
    </row>
    <row r="69" spans="1:15">
      <c r="A69" s="167" t="s">
        <v>9</v>
      </c>
      <c r="B69" s="49" t="str">
        <f>VLOOKUP(A69,'MANO DE OBRA'!A8:D68,3,FALSE)</f>
        <v>Obrero (3)</v>
      </c>
      <c r="C69" s="47"/>
      <c r="D69" s="47"/>
      <c r="E69" s="47"/>
      <c r="F69" s="47"/>
      <c r="G69" s="47"/>
      <c r="H69" s="47"/>
      <c r="I69" s="291">
        <f>K69/J69*100</f>
        <v>87780</v>
      </c>
      <c r="J69" s="292">
        <v>185</v>
      </c>
      <c r="K69" s="293">
        <f>VLOOKUP(A69,'MANO DE OBRA'!A8:D99,4,FALSE)</f>
        <v>162393</v>
      </c>
      <c r="L69" s="50"/>
      <c r="M69" s="433">
        <v>120</v>
      </c>
      <c r="N69" s="394">
        <f>K69/M69</f>
        <v>1353.2750000000001</v>
      </c>
      <c r="O69" s="106"/>
    </row>
    <row r="70" spans="1:15">
      <c r="A70" s="167" t="s">
        <v>30</v>
      </c>
      <c r="B70" s="49" t="str">
        <f>VLOOKUP(A70,'MANO DE OBRA'!A8:D69,3,FALSE)</f>
        <v>Oficial</v>
      </c>
      <c r="C70" s="47"/>
      <c r="D70" s="47"/>
      <c r="E70" s="47"/>
      <c r="F70" s="47"/>
      <c r="G70" s="47"/>
      <c r="H70" s="47"/>
      <c r="I70" s="291">
        <f>K70/J70*100</f>
        <v>57668.23979157189</v>
      </c>
      <c r="J70" s="292">
        <v>185</v>
      </c>
      <c r="K70" s="293">
        <f>VLOOKUP(A70,'MANO DE OBRA'!A8:D100,4,FALSE)</f>
        <v>106686.24361440798</v>
      </c>
      <c r="L70" s="50"/>
      <c r="M70" s="433">
        <v>120</v>
      </c>
      <c r="N70" s="394">
        <f>K70/M70</f>
        <v>889.05203012006655</v>
      </c>
    </row>
    <row r="71" spans="1:15">
      <c r="B71" s="49"/>
      <c r="C71" s="47"/>
      <c r="D71" s="47"/>
      <c r="E71" s="47"/>
      <c r="F71" s="47"/>
      <c r="G71" s="47"/>
      <c r="H71" s="47"/>
      <c r="I71" s="291"/>
      <c r="J71" s="292"/>
      <c r="K71" s="293"/>
      <c r="L71" s="50"/>
      <c r="M71" s="431"/>
      <c r="N71" s="394"/>
    </row>
    <row r="72" spans="1:15">
      <c r="B72" s="49"/>
      <c r="C72" s="47"/>
      <c r="D72" s="47"/>
      <c r="E72" s="47"/>
      <c r="F72" s="47"/>
      <c r="G72" s="47"/>
      <c r="H72" s="47"/>
      <c r="I72" s="278"/>
      <c r="J72" s="296"/>
      <c r="K72" s="297"/>
      <c r="L72" s="317"/>
      <c r="M72" s="299"/>
      <c r="N72" s="295"/>
    </row>
    <row r="73" spans="1:15">
      <c r="B73" s="49"/>
      <c r="C73" s="47"/>
      <c r="D73" s="47"/>
      <c r="E73" s="47"/>
      <c r="F73" s="47"/>
      <c r="G73" s="47"/>
      <c r="H73" s="47"/>
      <c r="I73" s="278"/>
      <c r="J73" s="296"/>
      <c r="K73" s="297"/>
      <c r="L73" s="317"/>
      <c r="M73" s="299"/>
      <c r="N73" s="295"/>
    </row>
    <row r="74" spans="1:15" ht="15.75" thickBot="1">
      <c r="B74" s="810"/>
      <c r="C74" s="811"/>
      <c r="D74" s="811"/>
      <c r="E74" s="811"/>
      <c r="F74" s="811"/>
      <c r="G74" s="811"/>
      <c r="H74" s="811"/>
      <c r="I74" s="126"/>
      <c r="J74" s="126"/>
      <c r="K74" s="126"/>
      <c r="L74" s="911"/>
      <c r="M74" s="911"/>
      <c r="N74" s="45"/>
    </row>
    <row r="75" spans="1:15" ht="15.75" thickBot="1">
      <c r="B75" s="829" t="s">
        <v>953</v>
      </c>
      <c r="C75" s="830"/>
      <c r="D75" s="830"/>
      <c r="E75" s="830"/>
      <c r="F75" s="830"/>
      <c r="G75" s="830"/>
      <c r="H75" s="830"/>
      <c r="I75" s="830"/>
      <c r="J75" s="830"/>
      <c r="K75" s="830"/>
      <c r="L75" s="830"/>
      <c r="M75" s="831"/>
      <c r="N75" s="300">
        <f>SUM(N69:N74)</f>
        <v>2242.3270301200664</v>
      </c>
    </row>
    <row r="76" spans="1:15" ht="15.75" thickBot="1">
      <c r="B76" s="33"/>
      <c r="C76" s="34"/>
      <c r="D76" s="34"/>
      <c r="E76" s="34"/>
      <c r="F76" s="34"/>
      <c r="G76" s="34"/>
      <c r="H76" s="34"/>
      <c r="I76" s="34"/>
      <c r="J76" s="34"/>
      <c r="K76" s="34"/>
      <c r="L76" s="34"/>
      <c r="M76" s="34"/>
      <c r="N76" s="35"/>
    </row>
    <row r="77" spans="1:15" ht="15.75" thickBot="1">
      <c r="B77" s="823" t="s">
        <v>967</v>
      </c>
      <c r="C77" s="824"/>
      <c r="D77" s="824"/>
      <c r="E77" s="824"/>
      <c r="F77" s="824"/>
      <c r="G77" s="824"/>
      <c r="H77" s="824"/>
      <c r="I77" s="824"/>
      <c r="J77" s="824"/>
      <c r="K77" s="824"/>
      <c r="L77" s="824"/>
      <c r="M77" s="825"/>
      <c r="N77" s="99">
        <f>N43+N53+N64+N75</f>
        <v>412160.01598461781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4" t="s">
        <v>969</v>
      </c>
      <c r="C81" s="815"/>
      <c r="D81" s="815"/>
      <c r="E81" s="815"/>
      <c r="F81" s="815"/>
      <c r="G81" s="815"/>
      <c r="H81" s="815"/>
      <c r="I81" s="313"/>
      <c r="J81" s="333"/>
      <c r="K81" s="301" t="s">
        <v>970</v>
      </c>
      <c r="L81" s="853" t="s">
        <v>971</v>
      </c>
      <c r="M81" s="854"/>
      <c r="N81" s="302"/>
    </row>
    <row r="82" spans="1:14">
      <c r="B82" s="855" t="s">
        <v>972</v>
      </c>
      <c r="C82" s="856"/>
      <c r="D82" s="856"/>
      <c r="E82" s="856"/>
      <c r="F82" s="856"/>
      <c r="G82" s="856"/>
      <c r="H82" s="856"/>
      <c r="I82" s="87"/>
      <c r="J82" s="88"/>
      <c r="K82" s="303">
        <v>0.2</v>
      </c>
      <c r="L82" s="857">
        <f>N77*K82</f>
        <v>82432.003196923572</v>
      </c>
      <c r="M82" s="858"/>
      <c r="N82" s="51"/>
    </row>
    <row r="83" spans="1:14">
      <c r="B83" s="89" t="s">
        <v>973</v>
      </c>
      <c r="C83" s="90"/>
      <c r="D83" s="90"/>
      <c r="E83" s="90"/>
      <c r="F83" s="90"/>
      <c r="G83" s="90"/>
      <c r="H83" s="90"/>
      <c r="I83" s="87"/>
      <c r="J83" s="88"/>
      <c r="K83" s="303">
        <v>0.05</v>
      </c>
      <c r="L83" s="857">
        <f>N77*K83</f>
        <v>20608.000799230893</v>
      </c>
      <c r="M83" s="858"/>
      <c r="N83" s="51"/>
    </row>
    <row r="84" spans="1:14" ht="15.75" thickBot="1">
      <c r="B84" s="91" t="s">
        <v>974</v>
      </c>
      <c r="C84" s="92"/>
      <c r="D84" s="92"/>
      <c r="E84" s="92"/>
      <c r="F84" s="92"/>
      <c r="G84" s="92"/>
      <c r="H84" s="92"/>
      <c r="I84" s="93"/>
      <c r="J84" s="94"/>
      <c r="K84" s="304">
        <v>0.05</v>
      </c>
      <c r="L84" s="859">
        <f>N77*K84</f>
        <v>20608.000799230893</v>
      </c>
      <c r="M84" s="860"/>
      <c r="N84" s="51"/>
    </row>
    <row r="85" spans="1:14" ht="15.75" thickBot="1">
      <c r="B85" s="823" t="s">
        <v>953</v>
      </c>
      <c r="C85" s="824"/>
      <c r="D85" s="824"/>
      <c r="E85" s="824"/>
      <c r="F85" s="824"/>
      <c r="G85" s="824"/>
      <c r="H85" s="824"/>
      <c r="I85" s="824"/>
      <c r="J85" s="824"/>
      <c r="K85" s="824"/>
      <c r="L85" s="824"/>
      <c r="M85" s="825"/>
      <c r="N85" s="52">
        <f>L82+L83+L84</f>
        <v>123648.00479538536</v>
      </c>
    </row>
    <row r="86" spans="1:14" ht="15.75" thickBot="1">
      <c r="B86" s="33"/>
      <c r="C86" s="34"/>
      <c r="D86" s="34"/>
      <c r="E86" s="34"/>
      <c r="F86" s="34"/>
      <c r="G86" s="34"/>
      <c r="H86" s="34"/>
      <c r="I86" s="34"/>
      <c r="J86" s="34"/>
      <c r="K86" s="34"/>
      <c r="L86" s="34"/>
      <c r="M86" s="34"/>
      <c r="N86" s="35"/>
    </row>
    <row r="87" spans="1:14" ht="15.75" thickBot="1">
      <c r="A87" t="s">
        <v>2016</v>
      </c>
      <c r="B87" s="823" t="s">
        <v>975</v>
      </c>
      <c r="C87" s="824"/>
      <c r="D87" s="824"/>
      <c r="E87" s="824"/>
      <c r="F87" s="824"/>
      <c r="G87" s="824"/>
      <c r="H87" s="824"/>
      <c r="I87" s="824"/>
      <c r="J87" s="824"/>
      <c r="K87" s="824"/>
      <c r="L87" s="824"/>
      <c r="M87" s="825"/>
      <c r="N87" s="187">
        <f>N77+N85</f>
        <v>535808.02078000316</v>
      </c>
    </row>
    <row r="88" spans="1:14">
      <c r="B88" s="238"/>
      <c r="C88" s="239"/>
      <c r="D88" s="239"/>
      <c r="E88" s="239"/>
      <c r="F88" s="239"/>
      <c r="G88" s="239"/>
      <c r="H88" s="239"/>
      <c r="I88" s="239"/>
      <c r="J88" s="239"/>
      <c r="K88" s="239"/>
      <c r="L88" s="239"/>
      <c r="M88" s="239"/>
      <c r="N88" s="240"/>
    </row>
    <row r="89" spans="1:14">
      <c r="B89" s="241"/>
      <c r="C89" s="242"/>
      <c r="D89" s="242"/>
      <c r="E89" s="242"/>
      <c r="F89" s="242"/>
      <c r="G89" s="242"/>
      <c r="H89" s="242"/>
      <c r="I89" s="242"/>
      <c r="J89" s="242"/>
      <c r="K89" s="242"/>
      <c r="L89" s="242"/>
      <c r="M89" s="242"/>
      <c r="N89" s="243"/>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416" t="s">
        <v>976</v>
      </c>
      <c r="F92" s="416"/>
      <c r="G92" s="416"/>
      <c r="H92" s="416"/>
      <c r="I92" s="416"/>
      <c r="J92" s="416"/>
      <c r="K92" s="242"/>
      <c r="L92" s="242"/>
      <c r="M92" s="242"/>
      <c r="N92" s="243"/>
    </row>
    <row r="93" spans="1:14">
      <c r="B93" s="241"/>
      <c r="C93" s="242"/>
      <c r="D93" s="242"/>
      <c r="E93" s="242" t="s">
        <v>977</v>
      </c>
      <c r="F93" s="242"/>
      <c r="G93" s="242"/>
      <c r="H93" s="242"/>
      <c r="I93" s="242"/>
      <c r="J93" s="242"/>
      <c r="K93" s="242"/>
      <c r="L93" s="242"/>
      <c r="M93" s="242"/>
      <c r="N93" s="243"/>
    </row>
    <row r="94" spans="1:14">
      <c r="B94" s="241"/>
      <c r="C94" s="242"/>
      <c r="D94" s="242"/>
      <c r="E94" s="242" t="s">
        <v>978</v>
      </c>
      <c r="F94" s="242"/>
      <c r="G94" s="242"/>
      <c r="H94" s="242"/>
      <c r="I94" s="242"/>
      <c r="J94" s="242"/>
      <c r="K94" s="242"/>
      <c r="L94" s="242"/>
      <c r="M94" s="242"/>
      <c r="N94" s="243"/>
    </row>
    <row r="95" spans="1:14">
      <c r="B95" s="241"/>
      <c r="C95" s="242"/>
      <c r="D95" s="242"/>
      <c r="E95" s="242" t="s">
        <v>979</v>
      </c>
      <c r="F95" s="242"/>
      <c r="G95" s="242"/>
      <c r="H95" s="242"/>
      <c r="I95" s="242"/>
      <c r="J95" s="242"/>
      <c r="K95" s="242"/>
      <c r="L95" s="242"/>
      <c r="M95" s="242"/>
      <c r="N95" s="243"/>
    </row>
    <row r="96" spans="1:14" ht="15.75" thickBot="1">
      <c r="B96" s="241"/>
      <c r="C96" s="242"/>
      <c r="D96" s="242"/>
      <c r="E96" s="242"/>
      <c r="F96" s="242" t="s">
        <v>980</v>
      </c>
      <c r="G96" s="242"/>
      <c r="H96" s="242"/>
      <c r="I96" s="242"/>
      <c r="J96" s="242"/>
      <c r="K96" s="242"/>
      <c r="L96" s="242"/>
      <c r="M96" s="242"/>
      <c r="N96" s="243"/>
    </row>
    <row r="97" spans="2:14">
      <c r="B97" s="226" t="s">
        <v>2216</v>
      </c>
      <c r="C97" s="227"/>
      <c r="D97" s="227"/>
      <c r="E97" s="227"/>
      <c r="F97" s="227"/>
      <c r="G97" s="227"/>
      <c r="H97" s="227"/>
      <c r="I97" s="227"/>
      <c r="J97" s="227"/>
      <c r="K97" s="227"/>
      <c r="L97" s="227"/>
      <c r="M97" s="227"/>
      <c r="N97" s="228"/>
    </row>
    <row r="98" spans="2:14">
      <c r="B98" s="244"/>
      <c r="C98" s="245"/>
      <c r="D98" s="245"/>
      <c r="E98" s="245"/>
      <c r="F98" s="245"/>
      <c r="G98" s="245"/>
      <c r="H98" s="245"/>
      <c r="I98" s="245"/>
      <c r="J98" s="245"/>
      <c r="K98" s="245"/>
      <c r="L98" s="245"/>
      <c r="M98" s="245"/>
      <c r="N98" s="246"/>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ht="15.75" thickBot="1">
      <c r="B101" s="247"/>
      <c r="C101" s="248"/>
      <c r="D101" s="248"/>
      <c r="E101" s="248"/>
      <c r="F101" s="248"/>
      <c r="G101" s="248"/>
      <c r="H101" s="248"/>
      <c r="I101" s="248"/>
      <c r="J101" s="248"/>
      <c r="K101" s="248"/>
      <c r="L101" s="248"/>
      <c r="M101" s="248"/>
      <c r="N101" s="249"/>
    </row>
    <row r="102" spans="2:14">
      <c r="B102" s="250"/>
      <c r="C102" s="251"/>
      <c r="D102" s="251"/>
      <c r="E102" s="251"/>
      <c r="F102" s="251"/>
      <c r="G102" s="251"/>
      <c r="H102" s="251"/>
      <c r="I102" s="251"/>
      <c r="J102" s="251"/>
      <c r="K102" s="251"/>
      <c r="L102" s="251"/>
      <c r="M102" s="251"/>
      <c r="N102" s="252"/>
    </row>
    <row r="103" spans="2:14">
      <c r="B103" s="253" t="s">
        <v>2217</v>
      </c>
      <c r="C103" s="254"/>
      <c r="D103" s="254"/>
      <c r="E103" s="254"/>
      <c r="F103" s="254"/>
      <c r="G103" s="254"/>
      <c r="H103" s="254"/>
      <c r="I103" s="254"/>
      <c r="J103" s="254"/>
      <c r="K103" s="254"/>
      <c r="L103" s="254"/>
      <c r="M103" s="254"/>
      <c r="N103" s="255"/>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53"/>
      <c r="C111" s="254"/>
      <c r="D111" s="254"/>
      <c r="E111" s="254"/>
      <c r="F111" s="254"/>
      <c r="G111" s="254"/>
      <c r="H111" s="254"/>
      <c r="I111" s="254"/>
      <c r="J111" s="254"/>
      <c r="K111" s="254"/>
      <c r="L111" s="254"/>
      <c r="M111" s="254"/>
      <c r="N111" s="255"/>
    </row>
    <row r="112" spans="2:14">
      <c r="B112" s="241"/>
      <c r="C112" s="242"/>
      <c r="D112" s="242"/>
      <c r="E112" s="242" t="s">
        <v>976</v>
      </c>
      <c r="F112" s="416"/>
      <c r="G112" s="416"/>
      <c r="H112" s="242"/>
      <c r="I112" s="242"/>
      <c r="J112" s="242"/>
      <c r="K112" s="242"/>
      <c r="L112" s="242"/>
      <c r="M112" s="242"/>
      <c r="N112" s="243"/>
    </row>
    <row r="113" spans="2:14">
      <c r="B113" s="241"/>
      <c r="C113" s="242"/>
      <c r="D113" s="242"/>
      <c r="E113" s="417" t="s">
        <v>977</v>
      </c>
      <c r="F113" s="242"/>
      <c r="G113" s="242"/>
      <c r="H113" s="417"/>
      <c r="I113" s="417"/>
      <c r="J113" s="417"/>
      <c r="K113" s="242"/>
      <c r="L113" s="242"/>
      <c r="M113" s="242"/>
      <c r="N113" s="243"/>
    </row>
    <row r="114" spans="2:14">
      <c r="B114" s="241"/>
      <c r="C114" s="242"/>
      <c r="D114" s="242"/>
      <c r="E114" s="256" t="s">
        <v>981</v>
      </c>
      <c r="F114" s="242"/>
      <c r="G114" s="242"/>
      <c r="H114" s="256"/>
      <c r="I114" s="256"/>
      <c r="J114" s="256"/>
      <c r="K114" s="242"/>
      <c r="L114" s="242"/>
      <c r="M114" s="242"/>
      <c r="N114" s="243"/>
    </row>
    <row r="115" spans="2:14">
      <c r="B115" s="257"/>
      <c r="C115" s="254"/>
      <c r="D115" s="254"/>
      <c r="E115" s="242" t="s">
        <v>979</v>
      </c>
      <c r="F115" s="242"/>
      <c r="G115" s="242"/>
      <c r="H115" s="242"/>
      <c r="I115" s="242"/>
      <c r="J115" s="242"/>
      <c r="K115" s="254"/>
      <c r="L115" s="254"/>
      <c r="M115" s="254"/>
      <c r="N115" s="255"/>
    </row>
    <row r="116" spans="2:14">
      <c r="B116" s="257"/>
      <c r="C116" s="254"/>
      <c r="D116" s="254"/>
      <c r="E116" s="254"/>
      <c r="F116" s="242"/>
      <c r="G116" s="242"/>
      <c r="H116" s="242"/>
      <c r="I116" s="242"/>
      <c r="J116" s="242"/>
      <c r="K116" s="254"/>
      <c r="L116" s="254"/>
      <c r="M116" s="254"/>
      <c r="N116" s="255"/>
    </row>
    <row r="117" spans="2:14">
      <c r="B117" s="257" t="s">
        <v>2220</v>
      </c>
      <c r="C117" s="256"/>
      <c r="D117" s="256"/>
      <c r="E117" s="242"/>
      <c r="F117" s="242"/>
      <c r="G117" s="242"/>
      <c r="H117" s="242"/>
      <c r="I117" s="242"/>
      <c r="J117" s="971"/>
      <c r="K117" s="971"/>
      <c r="L117" s="971"/>
      <c r="M117" s="971"/>
      <c r="N117" s="972"/>
    </row>
    <row r="118" spans="2:14" ht="15.75" thickBot="1">
      <c r="B118" s="418" t="s">
        <v>2221</v>
      </c>
      <c r="C118" s="419"/>
      <c r="D118" s="419"/>
      <c r="E118" s="258"/>
      <c r="F118" s="258"/>
      <c r="G118" s="258"/>
      <c r="H118" s="258"/>
      <c r="I118" s="258"/>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2047</v>
      </c>
      <c r="C31" s="81" t="s">
        <v>1454</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106.68624361440799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106.68624361440799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1709</v>
      </c>
      <c r="B48" s="43" t="str">
        <f>VLOOKUP(A48,MATERIALES!A5:D373,3,FALSE)</f>
        <v>Impermeabilizante para concreto</v>
      </c>
      <c r="C48" s="280"/>
      <c r="D48" s="280"/>
      <c r="E48" s="280"/>
      <c r="F48" s="280"/>
      <c r="G48" s="280"/>
      <c r="H48" s="280"/>
      <c r="I48" s="267"/>
      <c r="J48" s="310" t="str">
        <f>VLOOKUP(A48,MATERIALES!A4:D640,2,FALSE)</f>
        <v>kg</v>
      </c>
      <c r="K48" s="441">
        <v>0.7</v>
      </c>
      <c r="L48" s="266"/>
      <c r="M48" s="401">
        <f>VLOOKUP(A48,MATERIALES!A5:D396,4,FALSE)</f>
        <v>12495.331525928452</v>
      </c>
      <c r="N48" s="271">
        <f>K48*M48</f>
        <v>8746.732068149915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8746.732068149915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50</v>
      </c>
      <c r="N71" s="394">
        <f>K71/M71</f>
        <v>2133.7248722881595</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45"/>
    </row>
    <row r="77" spans="1:15" ht="15.75" thickBot="1">
      <c r="B77" s="829" t="s">
        <v>953</v>
      </c>
      <c r="C77" s="830"/>
      <c r="D77" s="830"/>
      <c r="E77" s="830"/>
      <c r="F77" s="830"/>
      <c r="G77" s="830"/>
      <c r="H77" s="830"/>
      <c r="I77" s="830"/>
      <c r="J77" s="830"/>
      <c r="K77" s="830"/>
      <c r="L77" s="830"/>
      <c r="M77" s="831"/>
      <c r="N77" s="300">
        <f>SUM(N71:N76)</f>
        <v>2133.7248722881595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10987.143184052482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2197.4286368104963</v>
      </c>
      <c r="M84" s="858"/>
      <c r="N84" s="51"/>
    </row>
    <row r="85" spans="1:14">
      <c r="B85" s="89" t="s">
        <v>973</v>
      </c>
      <c r="C85" s="90"/>
      <c r="D85" s="90"/>
      <c r="E85" s="90"/>
      <c r="F85" s="90"/>
      <c r="G85" s="90"/>
      <c r="H85" s="90"/>
      <c r="I85" s="87"/>
      <c r="J85" s="88"/>
      <c r="K85" s="303">
        <v>0.05</v>
      </c>
      <c r="L85" s="857">
        <f>N79*K85</f>
        <v>549.35715920262408</v>
      </c>
      <c r="M85" s="858"/>
      <c r="N85" s="51"/>
    </row>
    <row r="86" spans="1:14" ht="15.75" thickBot="1">
      <c r="B86" s="91" t="s">
        <v>974</v>
      </c>
      <c r="C86" s="92"/>
      <c r="D86" s="92"/>
      <c r="E86" s="92"/>
      <c r="F86" s="92"/>
      <c r="G86" s="92"/>
      <c r="H86" s="92"/>
      <c r="I86" s="93"/>
      <c r="J86" s="94"/>
      <c r="K86" s="304">
        <v>0.05</v>
      </c>
      <c r="L86" s="859">
        <f>N79*K86</f>
        <v>549.35715920262408</v>
      </c>
      <c r="M86" s="860"/>
      <c r="N86" s="51"/>
    </row>
    <row r="87" spans="1:14" ht="15.75" thickBot="1">
      <c r="B87" s="823" t="s">
        <v>953</v>
      </c>
      <c r="C87" s="824"/>
      <c r="D87" s="824"/>
      <c r="E87" s="824"/>
      <c r="F87" s="824"/>
      <c r="G87" s="824"/>
      <c r="H87" s="824"/>
      <c r="I87" s="824"/>
      <c r="J87" s="824"/>
      <c r="K87" s="824"/>
      <c r="L87" s="824"/>
      <c r="M87" s="825"/>
      <c r="N87" s="52">
        <f>L84+L85+L86</f>
        <v>3296.1429552157447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52">
        <f>N79+N87</f>
        <v>14283.286139268226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1710</v>
      </c>
      <c r="C31" s="81" t="s">
        <v>2162</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537.37060903602003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537.37060903602003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7" t="s">
        <v>479</v>
      </c>
      <c r="B48" s="43" t="str">
        <f>VLOOKUP(A48,MATERIALES!A5:D373,3,FALSE)</f>
        <v>Imprimante y puente de adherencia</v>
      </c>
      <c r="C48" s="280"/>
      <c r="D48" s="280"/>
      <c r="E48" s="280"/>
      <c r="F48" s="280"/>
      <c r="G48" s="280"/>
      <c r="H48" s="280"/>
      <c r="I48" s="280"/>
      <c r="J48" s="310" t="str">
        <f>VLOOKUP(A48,MATERIALES!A4:D640,2,FALSE)</f>
        <v>kg</v>
      </c>
      <c r="K48" s="442">
        <v>0.2</v>
      </c>
      <c r="L48" s="266"/>
      <c r="M48" s="401">
        <f>VLOOKUP(A48,MATERIALES!A5:D396,4,FALSE)</f>
        <v>55187.714239517329</v>
      </c>
      <c r="N48" s="271">
        <f>K48*M48</f>
        <v>11037.542847903467</v>
      </c>
    </row>
    <row r="49" spans="1:14">
      <c r="A49" s="166" t="s">
        <v>481</v>
      </c>
      <c r="B49" s="43" t="str">
        <f>VLOOKUP(A49,MATERIALES!A6:D373,3,FALSE)</f>
        <v>Láminas impermeabilizantes</v>
      </c>
      <c r="C49" s="424"/>
      <c r="D49" s="424"/>
      <c r="E49" s="424"/>
      <c r="F49" s="424"/>
      <c r="G49" s="424"/>
      <c r="H49" s="424"/>
      <c r="I49" s="424"/>
      <c r="J49" s="50" t="str">
        <f>VLOOKUP(A49,MATERIALES!A5:D641,2,FALSE)</f>
        <v>m2</v>
      </c>
      <c r="K49" s="396">
        <v>1.05</v>
      </c>
      <c r="L49" s="420"/>
      <c r="M49" s="401">
        <f>VLOOKUP(A49,MATERIALES!A6:D397,4,FALSE)</f>
        <v>2895.3713610206842</v>
      </c>
      <c r="N49" s="271">
        <f>K49*M49</f>
        <v>3040.1399290717186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49"/>
      <c r="C54" s="447"/>
      <c r="D54" s="447"/>
      <c r="E54" s="447"/>
      <c r="F54" s="447"/>
      <c r="G54" s="447"/>
      <c r="H54" s="447"/>
      <c r="I54" s="447"/>
      <c r="J54" s="448"/>
      <c r="K54" s="126"/>
      <c r="L54" s="445"/>
      <c r="M54" s="481"/>
      <c r="N54" s="482"/>
    </row>
    <row r="55" spans="1:14" ht="15.75" thickBot="1">
      <c r="B55" s="829" t="s">
        <v>953</v>
      </c>
      <c r="C55" s="830"/>
      <c r="D55" s="830"/>
      <c r="E55" s="830"/>
      <c r="F55" s="830"/>
      <c r="G55" s="830"/>
      <c r="H55" s="830"/>
      <c r="I55" s="830"/>
      <c r="J55" s="830"/>
      <c r="K55" s="830"/>
      <c r="L55" s="830"/>
      <c r="M55" s="831"/>
      <c r="N55" s="104">
        <f>SUM(N48:N54)</f>
        <v>14077.682776975185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46"/>
      <c r="C65" s="447"/>
      <c r="D65" s="447"/>
      <c r="E65" s="447"/>
      <c r="F65" s="447"/>
      <c r="G65" s="447"/>
      <c r="H65" s="48"/>
      <c r="I65" s="126"/>
      <c r="J65" s="126"/>
      <c r="K65" s="126"/>
      <c r="L65" s="812"/>
      <c r="M65" s="813"/>
      <c r="N65" s="127"/>
    </row>
    <row r="66" spans="1:15" ht="15.75" thickBot="1">
      <c r="B66" s="829" t="s">
        <v>953</v>
      </c>
      <c r="C66" s="830"/>
      <c r="D66" s="830"/>
      <c r="E66" s="830"/>
      <c r="F66" s="830"/>
      <c r="G66" s="830"/>
      <c r="H66" s="830"/>
      <c r="I66" s="830"/>
      <c r="J66" s="830"/>
      <c r="K66" s="830"/>
      <c r="L66" s="830"/>
      <c r="M66" s="831"/>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20</v>
      </c>
      <c r="N71" s="394">
        <f>K71/M71</f>
        <v>5334.3121807203988</v>
      </c>
      <c r="O71" s="106"/>
    </row>
    <row r="72" spans="1:15">
      <c r="A72" s="167"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20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810"/>
      <c r="C76" s="811"/>
      <c r="D76" s="811"/>
      <c r="E76" s="811"/>
      <c r="F76" s="811"/>
      <c r="G76" s="811"/>
      <c r="H76" s="811"/>
      <c r="I76" s="126"/>
      <c r="J76" s="126"/>
      <c r="K76" s="126"/>
      <c r="L76" s="911"/>
      <c r="M76" s="911"/>
      <c r="N76" s="127"/>
    </row>
    <row r="77" spans="1:15" ht="15.75" thickBot="1">
      <c r="B77" s="829" t="s">
        <v>953</v>
      </c>
      <c r="C77" s="830"/>
      <c r="D77" s="830"/>
      <c r="E77" s="830"/>
      <c r="F77" s="830"/>
      <c r="G77" s="830"/>
      <c r="H77" s="830"/>
      <c r="I77" s="830"/>
      <c r="J77" s="830"/>
      <c r="K77" s="830"/>
      <c r="L77" s="830"/>
      <c r="M77" s="831"/>
      <c r="N77" s="459">
        <f>SUM(N71:N76)</f>
        <v>10747.412180720399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25362.465566731604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5072.4931133463215</v>
      </c>
      <c r="M84" s="858"/>
      <c r="N84" s="51"/>
    </row>
    <row r="85" spans="1:14">
      <c r="B85" s="89" t="s">
        <v>973</v>
      </c>
      <c r="C85" s="90"/>
      <c r="D85" s="90"/>
      <c r="E85" s="90"/>
      <c r="F85" s="90"/>
      <c r="G85" s="90"/>
      <c r="H85" s="90"/>
      <c r="I85" s="87"/>
      <c r="J85" s="88"/>
      <c r="K85" s="303">
        <v>0.05</v>
      </c>
      <c r="L85" s="857">
        <f>N79*K85</f>
        <v>1268.1232783365804</v>
      </c>
      <c r="M85" s="858"/>
      <c r="N85" s="51"/>
    </row>
    <row r="86" spans="1:14" ht="15.75" thickBot="1">
      <c r="B86" s="91" t="s">
        <v>974</v>
      </c>
      <c r="C86" s="92"/>
      <c r="D86" s="92"/>
      <c r="E86" s="92"/>
      <c r="F86" s="92"/>
      <c r="G86" s="92"/>
      <c r="H86" s="92"/>
      <c r="I86" s="93"/>
      <c r="J86" s="94"/>
      <c r="K86" s="304">
        <v>0.05</v>
      </c>
      <c r="L86" s="859">
        <f>N79*K86</f>
        <v>1268.1232783365804</v>
      </c>
      <c r="M86" s="860"/>
      <c r="N86" s="51"/>
    </row>
    <row r="87" spans="1:14" ht="15.75" thickBot="1">
      <c r="B87" s="823" t="s">
        <v>953</v>
      </c>
      <c r="C87" s="824"/>
      <c r="D87" s="824"/>
      <c r="E87" s="824"/>
      <c r="F87" s="824"/>
      <c r="G87" s="824"/>
      <c r="H87" s="824"/>
      <c r="I87" s="824"/>
      <c r="J87" s="824"/>
      <c r="K87" s="824"/>
      <c r="L87" s="824"/>
      <c r="M87" s="825"/>
      <c r="N87" s="52">
        <f>L84+L85+L86</f>
        <v>7608.7396700194822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32971.205236751084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1146</v>
      </c>
      <c r="C31" s="81" t="s">
        <v>2163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1500</v>
      </c>
      <c r="N36" s="271">
        <f>K36/M36</f>
        <v>40.330153493194658</v>
      </c>
    </row>
    <row r="37" spans="1:14">
      <c r="A37" s="113" t="s">
        <v>361</v>
      </c>
      <c r="B37" s="836" t="str">
        <f>VLOOKUP(A37,EQUIPOS!A7:D154,3,FALSE)</f>
        <v>Vehículo delineador</v>
      </c>
      <c r="C37" s="837"/>
      <c r="D37" s="837"/>
      <c r="E37" s="837"/>
      <c r="F37" s="837"/>
      <c r="G37" s="837"/>
      <c r="H37" s="838"/>
      <c r="I37" s="420"/>
      <c r="J37" s="421"/>
      <c r="K37" s="268">
        <f>VLOOKUP(A37,EQUIPOS!A7:D164,4,FALSE)</f>
        <v>180330.51923946175</v>
      </c>
      <c r="L37" s="334"/>
      <c r="M37" s="335">
        <v>1500</v>
      </c>
      <c r="N37" s="271">
        <f>K37/M37</f>
        <v>120.22034615964117</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0.22423270301200668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160.77473235584782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4.5999999999999999E-2</v>
      </c>
      <c r="L48" s="266"/>
      <c r="M48" s="401">
        <f>VLOOKUP(A48,MATERIALES!A5:D396,4,FALSE)</f>
        <v>4499.5443818367839</v>
      </c>
      <c r="N48" s="271">
        <f>K48*M48</f>
        <v>206.97904156449206</v>
      </c>
    </row>
    <row r="49" spans="1:14">
      <c r="A49" s="166" t="s">
        <v>605</v>
      </c>
      <c r="B49" s="43" t="str">
        <f>VLOOKUP(A49,MATERIALES!A6:D373,3,FALSE)</f>
        <v>Pintura acrílica pura para tráfico</v>
      </c>
      <c r="C49" s="424"/>
      <c r="D49" s="424"/>
      <c r="E49" s="424"/>
      <c r="F49" s="424"/>
      <c r="G49" s="424"/>
      <c r="H49" s="424"/>
      <c r="I49" s="424"/>
      <c r="J49" s="311" t="str">
        <f>VLOOKUP(A49,MATERIALES!A5:D641,2,FALSE)</f>
        <v>gal</v>
      </c>
      <c r="K49" s="396">
        <v>1.4E-2</v>
      </c>
      <c r="L49" s="420"/>
      <c r="M49" s="401">
        <f>VLOOKUP(A49,MATERIALES!A6:D397,4,FALSE)</f>
        <v>61435.38000248155</v>
      </c>
      <c r="N49" s="271">
        <f>K49*M49</f>
        <v>860.09532003474169</v>
      </c>
    </row>
    <row r="50" spans="1:14">
      <c r="A50" s="166" t="s">
        <v>841</v>
      </c>
      <c r="B50" s="43" t="str">
        <f>VLOOKUP(A50,MATERIALES!A6:D373,3,FALSE)</f>
        <v>Disolvente para pintura Trafico (acrílico)</v>
      </c>
      <c r="C50" s="424"/>
      <c r="D50" s="424"/>
      <c r="E50" s="424"/>
      <c r="F50" s="424"/>
      <c r="G50" s="424"/>
      <c r="H50" s="424"/>
      <c r="I50" s="424"/>
      <c r="J50" s="311" t="str">
        <f>VLOOKUP(A50,MATERIALES!A6:D642,2,FALSE)</f>
        <v>gal</v>
      </c>
      <c r="K50" s="443">
        <v>4.2999999999999999E-4</v>
      </c>
      <c r="L50" s="420"/>
      <c r="M50" s="401">
        <f>VLOOKUP(A50,MATERIALES!A6:D398,4,FALSE)</f>
        <v>31529.886550426127</v>
      </c>
      <c r="N50" s="271">
        <f>K50*M50</f>
        <v>13.557851216683234</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1080.632212815917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12000</v>
      </c>
      <c r="N71" s="394">
        <f>K71/M71</f>
        <v>13.53275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12000</v>
      </c>
      <c r="N72" s="394">
        <f>K72/M72</f>
        <v>8.8905203012006648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22.423270301200667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1263.8302154729656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252.76604309459313</v>
      </c>
      <c r="M84" s="858"/>
      <c r="N84" s="51"/>
    </row>
    <row r="85" spans="1:14">
      <c r="B85" s="89" t="s">
        <v>973</v>
      </c>
      <c r="C85" s="90"/>
      <c r="D85" s="90"/>
      <c r="E85" s="90"/>
      <c r="F85" s="90"/>
      <c r="G85" s="90"/>
      <c r="H85" s="90"/>
      <c r="I85" s="87"/>
      <c r="J85" s="88"/>
      <c r="K85" s="303">
        <v>0.05</v>
      </c>
      <c r="L85" s="857">
        <f>N79*K85</f>
        <v>63.191510773648282</v>
      </c>
      <c r="M85" s="858"/>
      <c r="N85" s="51"/>
    </row>
    <row r="86" spans="1:14" ht="15.75" thickBot="1">
      <c r="B86" s="91" t="s">
        <v>974</v>
      </c>
      <c r="C86" s="92"/>
      <c r="D86" s="92"/>
      <c r="E86" s="92"/>
      <c r="F86" s="92"/>
      <c r="G86" s="92"/>
      <c r="H86" s="92"/>
      <c r="I86" s="93"/>
      <c r="J86" s="94"/>
      <c r="K86" s="304">
        <v>0.05</v>
      </c>
      <c r="L86" s="859">
        <f>N79*K86</f>
        <v>63.191510773648282</v>
      </c>
      <c r="M86" s="860"/>
      <c r="N86" s="51"/>
    </row>
    <row r="87" spans="1:14" ht="15.75" thickBot="1">
      <c r="B87" s="823" t="s">
        <v>953</v>
      </c>
      <c r="C87" s="824"/>
      <c r="D87" s="824"/>
      <c r="E87" s="824"/>
      <c r="F87" s="824"/>
      <c r="G87" s="824"/>
      <c r="H87" s="824"/>
      <c r="I87" s="824"/>
      <c r="J87" s="824"/>
      <c r="K87" s="824"/>
      <c r="L87" s="824"/>
      <c r="M87" s="825"/>
      <c r="N87" s="52">
        <f>L84+L85+L86</f>
        <v>379.14906464188971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1642.9792801148553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1147</v>
      </c>
      <c r="C31" s="81" t="s">
        <v>2164</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1200</v>
      </c>
      <c r="N36" s="271">
        <f>K36/M36</f>
        <v>50.412691866493319</v>
      </c>
    </row>
    <row r="37" spans="1:14">
      <c r="A37" s="113" t="s">
        <v>201</v>
      </c>
      <c r="B37" s="836" t="str">
        <f>VLOOKUP(A37,EQUIPOS!A7:D154,3,FALSE)</f>
        <v>Equipo autopropulsado para pintura termoplástica</v>
      </c>
      <c r="C37" s="837"/>
      <c r="D37" s="837"/>
      <c r="E37" s="837"/>
      <c r="F37" s="837"/>
      <c r="G37" s="837"/>
      <c r="H37" s="838"/>
      <c r="I37" s="420"/>
      <c r="J37" s="421"/>
      <c r="K37" s="268">
        <f>VLOOKUP(A37,EQUIPOS!A7:D164,4,FALSE)</f>
        <v>119933.68550837485</v>
      </c>
      <c r="L37" s="334"/>
      <c r="M37" s="335">
        <v>1200</v>
      </c>
      <c r="N37" s="271">
        <f>K37/M37</f>
        <v>99.944737923645704</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0.39306379543167497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150.75049358557069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0.108</v>
      </c>
      <c r="L48" s="266"/>
      <c r="M48" s="401">
        <f>VLOOKUP(A48,MATERIALES!A5:D396,4,FALSE)</f>
        <v>4499.5443818367839</v>
      </c>
      <c r="N48" s="271">
        <f>K48*M48</f>
        <v>485.95079323837268</v>
      </c>
    </row>
    <row r="49" spans="1:14">
      <c r="A49" s="166" t="s">
        <v>626</v>
      </c>
      <c r="B49" s="43" t="str">
        <f>VLOOKUP(A49,MATERIALES!A6:D373,3,FALSE)</f>
        <v xml:space="preserve">Resina termoplástica </v>
      </c>
      <c r="C49" s="424"/>
      <c r="D49" s="424"/>
      <c r="E49" s="424"/>
      <c r="F49" s="424"/>
      <c r="G49" s="424"/>
      <c r="H49" s="424"/>
      <c r="I49" s="424"/>
      <c r="J49" s="311" t="str">
        <f>VLOOKUP(A49,MATERIALES!A5:D641,2,FALSE)</f>
        <v>kg</v>
      </c>
      <c r="K49" s="396">
        <v>7.8E-2</v>
      </c>
      <c r="L49" s="420"/>
      <c r="M49" s="401">
        <f>VLOOKUP(A49,MATERIALES!A6:D397,4,FALSE)</f>
        <v>26435.999383232331</v>
      </c>
      <c r="N49" s="271">
        <f>K49*M49</f>
        <v>2062.0079518921216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2547.9587451304942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9600</v>
      </c>
      <c r="N71" s="394">
        <f>K71/M71</f>
        <v>28.193229166666665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9600</v>
      </c>
      <c r="N72" s="394">
        <f>K72/M72</f>
        <v>11.113150376500831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39.306379543167495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2738.0156182592327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547.60312365184654</v>
      </c>
      <c r="M84" s="858"/>
      <c r="N84" s="51"/>
    </row>
    <row r="85" spans="1:14">
      <c r="B85" s="89" t="s">
        <v>973</v>
      </c>
      <c r="C85" s="90"/>
      <c r="D85" s="90"/>
      <c r="E85" s="90"/>
      <c r="F85" s="90"/>
      <c r="G85" s="90"/>
      <c r="H85" s="90"/>
      <c r="I85" s="87"/>
      <c r="J85" s="88"/>
      <c r="K85" s="303">
        <v>0.05</v>
      </c>
      <c r="L85" s="857">
        <f>N79*K85</f>
        <v>136.90078091296164</v>
      </c>
      <c r="M85" s="858"/>
      <c r="N85" s="51"/>
    </row>
    <row r="86" spans="1:14" ht="15.75" thickBot="1">
      <c r="B86" s="91" t="s">
        <v>974</v>
      </c>
      <c r="C86" s="92"/>
      <c r="D86" s="92"/>
      <c r="E86" s="92"/>
      <c r="F86" s="92"/>
      <c r="G86" s="92"/>
      <c r="H86" s="92"/>
      <c r="I86" s="93"/>
      <c r="J86" s="94"/>
      <c r="K86" s="304">
        <v>0.05</v>
      </c>
      <c r="L86" s="859">
        <f>N79*K86</f>
        <v>136.90078091296164</v>
      </c>
      <c r="M86" s="860"/>
      <c r="N86" s="51"/>
    </row>
    <row r="87" spans="1:14" ht="15.75" thickBot="1">
      <c r="B87" s="823" t="s">
        <v>953</v>
      </c>
      <c r="C87" s="824"/>
      <c r="D87" s="824"/>
      <c r="E87" s="824"/>
      <c r="F87" s="824"/>
      <c r="G87" s="824"/>
      <c r="H87" s="824"/>
      <c r="I87" s="824"/>
      <c r="J87" s="824"/>
      <c r="K87" s="824"/>
      <c r="L87" s="824"/>
      <c r="M87" s="825"/>
      <c r="N87" s="52">
        <f>L84+L85+L86</f>
        <v>821.40468547776982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3559.4203037370025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1148</v>
      </c>
      <c r="C31" s="81" t="s">
        <v>2165</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199</v>
      </c>
      <c r="B36" s="836" t="str">
        <f>VLOOKUP(A36,EQUIPOS!A6:D154,3,FALSE)</f>
        <v xml:space="preserve">Equipo de pintura (Compresor), Presión máxima de trabajo 3300 psi.
</v>
      </c>
      <c r="C36" s="837"/>
      <c r="D36" s="837"/>
      <c r="E36" s="837"/>
      <c r="F36" s="837"/>
      <c r="G36" s="837"/>
      <c r="H36" s="838"/>
      <c r="I36" s="266"/>
      <c r="J36" s="267"/>
      <c r="K36" s="268">
        <f>VLOOKUP(A36,EQUIPOS!A6:D163,4,FALSE)</f>
        <v>57300.172614791227</v>
      </c>
      <c r="L36" s="269"/>
      <c r="M36" s="335">
        <v>6.1</v>
      </c>
      <c r="N36" s="271">
        <f>K36/M36</f>
        <v>9393.4709204575793</v>
      </c>
    </row>
    <row r="37" spans="1:14">
      <c r="A37" s="113" t="s">
        <v>138</v>
      </c>
      <c r="B37" s="836" t="str">
        <f>VLOOKUP(A37,EQUIPOS!A7:D154,3,FALSE)</f>
        <v>Camioneta D-300</v>
      </c>
      <c r="C37" s="837"/>
      <c r="D37" s="837"/>
      <c r="E37" s="837"/>
      <c r="F37" s="837"/>
      <c r="G37" s="837"/>
      <c r="H37" s="838"/>
      <c r="I37" s="420"/>
      <c r="J37" s="421"/>
      <c r="K37" s="268">
        <f>VLOOKUP(A37,EQUIPOS!A7:D164,4,FALSE)</f>
        <v>60495.230239791985</v>
      </c>
      <c r="L37" s="334"/>
      <c r="M37" s="335">
        <v>6.1</v>
      </c>
      <c r="N37" s="271">
        <f>K37/M37</f>
        <v>9917.2508589822937</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77.324025330821314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19388.045804770696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80"/>
      <c r="J48" s="310" t="str">
        <f>VLOOKUP(A48,MATERIALES!A4:D640,2,FALSE)</f>
        <v>kg</v>
      </c>
      <c r="K48" s="281">
        <v>0.38200000000000001</v>
      </c>
      <c r="L48" s="266"/>
      <c r="M48" s="401">
        <f>VLOOKUP(A48,MATERIALES!A5:D396,4,FALSE)</f>
        <v>4499.5443818367839</v>
      </c>
      <c r="N48" s="271">
        <f>K48*M48</f>
        <v>1718.8259538616514</v>
      </c>
    </row>
    <row r="49" spans="1:14">
      <c r="A49" s="166" t="s">
        <v>841</v>
      </c>
      <c r="B49" s="43" t="str">
        <f>VLOOKUP(A49,MATERIALES!A6:D373,3,FALSE)</f>
        <v>Disolvente para pintura Trafico (acrílico)</v>
      </c>
      <c r="C49" s="424"/>
      <c r="D49" s="424"/>
      <c r="E49" s="424"/>
      <c r="F49" s="424"/>
      <c r="G49" s="424"/>
      <c r="H49" s="424"/>
      <c r="I49" s="424"/>
      <c r="J49" s="311" t="str">
        <f>VLOOKUP(A49,MATERIALES!A5:D641,2,FALSE)</f>
        <v>gal</v>
      </c>
      <c r="K49" s="396">
        <v>0.05</v>
      </c>
      <c r="L49" s="420"/>
      <c r="M49" s="401">
        <f>VLOOKUP(A49,MATERIALES!A6:D397,4,FALSE)</f>
        <v>31529.886550426127</v>
      </c>
      <c r="N49" s="271">
        <f>K49*M49</f>
        <v>1576.4943275213063</v>
      </c>
    </row>
    <row r="50" spans="1:14">
      <c r="A50" s="166" t="s">
        <v>605</v>
      </c>
      <c r="B50" s="43" t="str">
        <f>VLOOKUP(A50,MATERIALES!A6:D373,3,FALSE)</f>
        <v>Pintura acrílica pura para tráfico</v>
      </c>
      <c r="C50" s="424"/>
      <c r="D50" s="424"/>
      <c r="E50" s="424"/>
      <c r="F50" s="424"/>
      <c r="G50" s="424"/>
      <c r="H50" s="424"/>
      <c r="I50" s="424"/>
      <c r="J50" s="311" t="str">
        <f>VLOOKUP(A50,MATERIALES!A6:D642,2,FALSE)</f>
        <v>gal</v>
      </c>
      <c r="K50" s="396">
        <v>0.12</v>
      </c>
      <c r="L50" s="420"/>
      <c r="M50" s="401">
        <f>VLOOKUP(A50,MATERIALES!A6:D398,4,FALSE)</f>
        <v>61435.38000248155</v>
      </c>
      <c r="N50" s="271">
        <f>K50*M50</f>
        <v>7372.245600297786</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10667.565881680744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852"/>
      <c r="N70" s="98" t="s">
        <v>951</v>
      </c>
    </row>
    <row r="71" spans="1:15">
      <c r="A71" s="167" t="s">
        <v>13</v>
      </c>
      <c r="B71" s="49" t="str">
        <f>VLOOKUP(A71,'MANO DE OBRA'!A8:D68,3,FALSE)</f>
        <v>Obrero (5)</v>
      </c>
      <c r="C71" s="47"/>
      <c r="D71" s="47"/>
      <c r="E71" s="47"/>
      <c r="F71" s="47"/>
      <c r="G71" s="47"/>
      <c r="H71" s="47"/>
      <c r="I71" s="291">
        <f>K71/J71*100</f>
        <v>146300</v>
      </c>
      <c r="J71" s="292">
        <v>185</v>
      </c>
      <c r="K71" s="293">
        <f>VLOOKUP(A71,'MANO DE OBRA'!A8:D99,4,FALSE)</f>
        <v>270655</v>
      </c>
      <c r="L71" s="50"/>
      <c r="M71" s="433">
        <v>48.8</v>
      </c>
      <c r="N71" s="394">
        <f>K71/M71</f>
        <v>5546.2090163934427</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48.8</v>
      </c>
      <c r="N72" s="394">
        <f>K72/M72</f>
        <v>2186.1935166886883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7732.4025330821314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37788.014219533572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7557.602843906715</v>
      </c>
      <c r="M84" s="858"/>
      <c r="N84" s="51"/>
    </row>
    <row r="85" spans="1:14">
      <c r="B85" s="89" t="s">
        <v>973</v>
      </c>
      <c r="C85" s="90"/>
      <c r="D85" s="90"/>
      <c r="E85" s="90"/>
      <c r="F85" s="90"/>
      <c r="G85" s="90"/>
      <c r="H85" s="90"/>
      <c r="I85" s="87"/>
      <c r="J85" s="88"/>
      <c r="K85" s="303">
        <v>0.05</v>
      </c>
      <c r="L85" s="857">
        <f>N79*K85</f>
        <v>1889.4007109766787</v>
      </c>
      <c r="M85" s="858"/>
      <c r="N85" s="51"/>
    </row>
    <row r="86" spans="1:14" ht="15.75" thickBot="1">
      <c r="B86" s="91" t="s">
        <v>974</v>
      </c>
      <c r="C86" s="92"/>
      <c r="D86" s="92"/>
      <c r="E86" s="92"/>
      <c r="F86" s="92"/>
      <c r="G86" s="92"/>
      <c r="H86" s="92"/>
      <c r="I86" s="93"/>
      <c r="J86" s="94"/>
      <c r="K86" s="304">
        <v>0.05</v>
      </c>
      <c r="L86" s="859">
        <f>N79*K86</f>
        <v>1889.4007109766787</v>
      </c>
      <c r="M86" s="860"/>
      <c r="N86" s="51"/>
    </row>
    <row r="87" spans="1:14" ht="15.75" thickBot="1">
      <c r="B87" s="823" t="s">
        <v>953</v>
      </c>
      <c r="C87" s="824"/>
      <c r="D87" s="824"/>
      <c r="E87" s="824"/>
      <c r="F87" s="824"/>
      <c r="G87" s="824"/>
      <c r="H87" s="824"/>
      <c r="I87" s="824"/>
      <c r="J87" s="824"/>
      <c r="K87" s="824"/>
      <c r="L87" s="824"/>
      <c r="M87" s="825"/>
      <c r="N87" s="52">
        <f>L84+L85+L86</f>
        <v>11336.404265860072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49124.418485393646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1149</v>
      </c>
      <c r="C31" s="81" t="s">
        <v>2166</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6</v>
      </c>
      <c r="N36" s="271">
        <f>K36/M36</f>
        <v>10082.538373298665</v>
      </c>
    </row>
    <row r="37" spans="1:14">
      <c r="A37" s="113" t="s">
        <v>1711</v>
      </c>
      <c r="B37" s="836" t="str">
        <f>VLOOKUP(A37,EQUIPOS!A7:D154,3,FALSE)</f>
        <v>Caldera para pintura termoplástica</v>
      </c>
      <c r="C37" s="837"/>
      <c r="D37" s="837"/>
      <c r="E37" s="837"/>
      <c r="F37" s="837"/>
      <c r="G37" s="837"/>
      <c r="H37" s="838"/>
      <c r="I37" s="420"/>
      <c r="J37" s="421"/>
      <c r="K37" s="268">
        <f>VLOOKUP(A37,EQUIPOS!A7:D164,4,FALSE)</f>
        <v>64604.289125348594</v>
      </c>
      <c r="L37" s="334"/>
      <c r="M37" s="335">
        <v>6</v>
      </c>
      <c r="N37" s="271">
        <f>K37/M37</f>
        <v>10767.381520891433</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89.890050753001674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20939.809944943099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447</v>
      </c>
      <c r="B48" s="43" t="str">
        <f>VLOOKUP(A48,MATERIALES!A5:D373,3,FALSE)</f>
        <v>Esferas reflectivas</v>
      </c>
      <c r="C48" s="280"/>
      <c r="D48" s="280"/>
      <c r="E48" s="280"/>
      <c r="F48" s="280"/>
      <c r="G48" s="280"/>
      <c r="H48" s="280"/>
      <c r="I48" s="267"/>
      <c r="J48" s="223" t="str">
        <f>VLOOKUP(A48,MATERIALES!A4:D640,2,FALSE)</f>
        <v>kg</v>
      </c>
      <c r="K48" s="281">
        <v>0.9</v>
      </c>
      <c r="L48" s="266"/>
      <c r="M48" s="401">
        <f>VLOOKUP(A48,MATERIALES!A5:D396,4,FALSE)</f>
        <v>4499.5443818367839</v>
      </c>
      <c r="N48" s="271">
        <f>K48*M48</f>
        <v>4049.5899436531058</v>
      </c>
    </row>
    <row r="49" spans="1:14">
      <c r="A49" s="166" t="s">
        <v>626</v>
      </c>
      <c r="B49" s="43" t="str">
        <f>VLOOKUP(A49,MATERIALES!A6:D373,3,FALSE)</f>
        <v xml:space="preserve">Resina termoplástica </v>
      </c>
      <c r="C49" s="424"/>
      <c r="D49" s="424"/>
      <c r="E49" s="424"/>
      <c r="F49" s="424"/>
      <c r="G49" s="424"/>
      <c r="H49" s="424"/>
      <c r="I49" s="424"/>
      <c r="J49" s="310" t="str">
        <f>VLOOKUP(A49,MATERIALES!A5:D641,2,FALSE)</f>
        <v>kg</v>
      </c>
      <c r="K49" s="396">
        <v>0.65</v>
      </c>
      <c r="L49" s="420"/>
      <c r="M49" s="401">
        <f>VLOOKUP(A49,MATERIALES!A6:D397,4,FALSE)</f>
        <v>26435.999383232331</v>
      </c>
      <c r="N49" s="271">
        <f>K49*M49</f>
        <v>17183.399599101016</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21232.989542754123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15</v>
      </c>
      <c r="B71" s="49" t="str">
        <f>VLOOKUP(A71,'MANO DE OBRA'!A8:D68,3,FALSE)</f>
        <v>Obrero (6)</v>
      </c>
      <c r="C71" s="47"/>
      <c r="D71" s="47"/>
      <c r="E71" s="47"/>
      <c r="F71" s="47"/>
      <c r="G71" s="47"/>
      <c r="H71" s="47"/>
      <c r="I71" s="291">
        <f>K71/J71*100</f>
        <v>175560</v>
      </c>
      <c r="J71" s="292">
        <v>185</v>
      </c>
      <c r="K71" s="293">
        <f>VLOOKUP(A71,'MANO DE OBRA'!A8:D99,4,FALSE)</f>
        <v>324786</v>
      </c>
      <c r="L71" s="50"/>
      <c r="M71" s="433">
        <v>48</v>
      </c>
      <c r="N71" s="394">
        <f>K71/M71</f>
        <v>6766.375</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48</v>
      </c>
      <c r="N72" s="394">
        <f>K72/M72</f>
        <v>2222.6300753001665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8989.0050753001669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51161.804562997393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10232.360912599479</v>
      </c>
      <c r="M84" s="858"/>
      <c r="N84" s="51"/>
    </row>
    <row r="85" spans="1:14">
      <c r="B85" s="89" t="s">
        <v>973</v>
      </c>
      <c r="C85" s="90"/>
      <c r="D85" s="90"/>
      <c r="E85" s="90"/>
      <c r="F85" s="90"/>
      <c r="G85" s="90"/>
      <c r="H85" s="90"/>
      <c r="I85" s="87"/>
      <c r="J85" s="88"/>
      <c r="K85" s="303">
        <v>0.05</v>
      </c>
      <c r="L85" s="857">
        <f>N79*K85</f>
        <v>2558.0902281498697</v>
      </c>
      <c r="M85" s="858"/>
      <c r="N85" s="51"/>
    </row>
    <row r="86" spans="1:14" ht="15.75" thickBot="1">
      <c r="B86" s="91" t="s">
        <v>974</v>
      </c>
      <c r="C86" s="92"/>
      <c r="D86" s="92"/>
      <c r="E86" s="92"/>
      <c r="F86" s="92"/>
      <c r="G86" s="92"/>
      <c r="H86" s="92"/>
      <c r="I86" s="93"/>
      <c r="J86" s="94"/>
      <c r="K86" s="304">
        <v>0.05</v>
      </c>
      <c r="L86" s="859">
        <f>N79*K86</f>
        <v>2558.0902281498697</v>
      </c>
      <c r="M86" s="860"/>
      <c r="N86" s="51"/>
    </row>
    <row r="87" spans="1:14" ht="15.75" thickBot="1">
      <c r="B87" s="823" t="s">
        <v>953</v>
      </c>
      <c r="C87" s="824"/>
      <c r="D87" s="824"/>
      <c r="E87" s="824"/>
      <c r="F87" s="824"/>
      <c r="G87" s="824"/>
      <c r="H87" s="824"/>
      <c r="I87" s="824"/>
      <c r="J87" s="824"/>
      <c r="K87" s="824"/>
      <c r="L87" s="824"/>
      <c r="M87" s="825"/>
      <c r="N87" s="52">
        <f>L84+L85+L86</f>
        <v>15348.541368899218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66510.345931896605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1150</v>
      </c>
      <c r="C31" s="81" t="s">
        <v>2167</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250</v>
      </c>
      <c r="N36" s="271">
        <f>K36/M36</f>
        <v>241.98092095916795</v>
      </c>
    </row>
    <row r="37" spans="1:14">
      <c r="A37" s="113" t="s">
        <v>251</v>
      </c>
      <c r="B37" s="836" t="str">
        <f>VLOOKUP(A37,EQUIPOS!A7:D154,3,FALSE)</f>
        <v>Maquina térmica pegatachas</v>
      </c>
      <c r="C37" s="837"/>
      <c r="D37" s="837"/>
      <c r="E37" s="837"/>
      <c r="F37" s="837"/>
      <c r="G37" s="837"/>
      <c r="H37" s="838"/>
      <c r="I37" s="420"/>
      <c r="J37" s="421"/>
      <c r="K37" s="268">
        <f>VLOOKUP(A37,EQUIPOS!A7:D164,4,FALSE)</f>
        <v>25151.055837336797</v>
      </c>
      <c r="L37" s="334"/>
      <c r="M37" s="335">
        <v>250</v>
      </c>
      <c r="N37" s="271">
        <f>K37/M37</f>
        <v>100.60422334934718</v>
      </c>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1.0747412180720399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343.65988552658717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626</v>
      </c>
      <c r="B48" s="43" t="str">
        <f>VLOOKUP(A48,MATERIALES!A5:D373,3,FALSE)</f>
        <v xml:space="preserve">Resina termoplástica </v>
      </c>
      <c r="C48" s="280"/>
      <c r="D48" s="280"/>
      <c r="E48" s="280"/>
      <c r="F48" s="280"/>
      <c r="G48" s="280"/>
      <c r="H48" s="280"/>
      <c r="I48" s="267"/>
      <c r="J48" s="223" t="str">
        <f>VLOOKUP(A48,MATERIALES!A4:D640,2,FALSE)</f>
        <v>kg</v>
      </c>
      <c r="K48" s="281">
        <v>0.08</v>
      </c>
      <c r="L48" s="266"/>
      <c r="M48" s="401">
        <f>VLOOKUP(A48,MATERIALES!A5:D396,4,FALSE)</f>
        <v>26435.999383232331</v>
      </c>
      <c r="N48" s="271">
        <f>K48*M48</f>
        <v>2114.8799506585865</v>
      </c>
    </row>
    <row r="49" spans="1:14">
      <c r="A49" s="166" t="s">
        <v>681</v>
      </c>
      <c r="B49" s="43" t="str">
        <f>VLOOKUP(A49,MATERIALES!A6:D373,3,FALSE)</f>
        <v>Tacha reflectiva</v>
      </c>
      <c r="C49" s="424"/>
      <c r="D49" s="424"/>
      <c r="E49" s="424"/>
      <c r="F49" s="424"/>
      <c r="G49" s="424"/>
      <c r="H49" s="424"/>
      <c r="I49" s="421"/>
      <c r="J49" s="223" t="str">
        <f>VLOOKUP(A49,MATERIALES!A5:D641,2,FALSE)</f>
        <v>u</v>
      </c>
      <c r="K49" s="396">
        <v>1</v>
      </c>
      <c r="L49" s="420"/>
      <c r="M49" s="401">
        <f>VLOOKUP(A49,MATERIALES!A6:D397,4,FALSE)</f>
        <v>4498.3193493342424</v>
      </c>
      <c r="N49" s="271">
        <f>K49*M49</f>
        <v>4498.3193493342424</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6613.1992999928289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2000</v>
      </c>
      <c r="N71" s="394">
        <f>K71/M71</f>
        <v>54.131</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2000</v>
      </c>
      <c r="N72" s="394">
        <f>K72/M72</f>
        <v>53.343121807203993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107.474121807204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7064.3333073266203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1412.8666614653241</v>
      </c>
      <c r="M84" s="858"/>
      <c r="N84" s="51"/>
    </row>
    <row r="85" spans="1:14">
      <c r="B85" s="89" t="s">
        <v>973</v>
      </c>
      <c r="C85" s="90"/>
      <c r="D85" s="90"/>
      <c r="E85" s="90"/>
      <c r="F85" s="90"/>
      <c r="G85" s="90"/>
      <c r="H85" s="90"/>
      <c r="I85" s="87"/>
      <c r="J85" s="88"/>
      <c r="K85" s="303">
        <v>0.05</v>
      </c>
      <c r="L85" s="857">
        <f>N79*K85</f>
        <v>353.21666536633103</v>
      </c>
      <c r="M85" s="858"/>
      <c r="N85" s="51"/>
    </row>
    <row r="86" spans="1:14" ht="15.75" thickBot="1">
      <c r="B86" s="91" t="s">
        <v>974</v>
      </c>
      <c r="C86" s="92"/>
      <c r="D86" s="92"/>
      <c r="E86" s="92"/>
      <c r="F86" s="92"/>
      <c r="G86" s="92"/>
      <c r="H86" s="92"/>
      <c r="I86" s="93"/>
      <c r="J86" s="94"/>
      <c r="K86" s="304">
        <v>0.05</v>
      </c>
      <c r="L86" s="859">
        <f>N79*K86</f>
        <v>353.21666536633103</v>
      </c>
      <c r="M86" s="860"/>
      <c r="N86" s="51"/>
    </row>
    <row r="87" spans="1:14" ht="15.75" thickBot="1">
      <c r="B87" s="823" t="s">
        <v>953</v>
      </c>
      <c r="C87" s="824"/>
      <c r="D87" s="824"/>
      <c r="E87" s="824"/>
      <c r="F87" s="824"/>
      <c r="G87" s="824"/>
      <c r="H87" s="824"/>
      <c r="I87" s="824"/>
      <c r="J87" s="824"/>
      <c r="K87" s="824"/>
      <c r="L87" s="824"/>
      <c r="M87" s="825"/>
      <c r="N87" s="52">
        <f>L84+L85+L86</f>
        <v>2119.2999921979863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9183.6332995246066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1713</v>
      </c>
      <c r="C31" s="81" t="s">
        <v>2168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3.75</v>
      </c>
      <c r="N36" s="271">
        <f>K36/M36</f>
        <v>16132.061397277863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89.693081204802652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16221.754478482666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64992.384376862516</v>
      </c>
      <c r="N48" s="271">
        <f>K48*M48</f>
        <v>64992.384376862516</v>
      </c>
    </row>
    <row r="49" spans="1:14">
      <c r="A49" s="166" t="s">
        <v>653</v>
      </c>
      <c r="B49" s="43" t="str">
        <f>VLOOKUP(A49,MATERIALES!A6:D373,3,FALSE)</f>
        <v>Señal (grupo 1). Tablero en lámina galvanizada de 75cm*75cm, calibre 16, reflectivo tipo 1/ incluye poste )</v>
      </c>
      <c r="C49" s="424"/>
      <c r="D49" s="424"/>
      <c r="E49" s="424"/>
      <c r="F49" s="424"/>
      <c r="G49" s="424"/>
      <c r="H49" s="424"/>
      <c r="I49" s="424"/>
      <c r="J49" s="311" t="str">
        <f>VLOOKUP(A49,MATERIALES!A5:D641,2,FALSE)</f>
        <v>u</v>
      </c>
      <c r="K49" s="396">
        <v>1</v>
      </c>
      <c r="L49" s="420"/>
      <c r="M49" s="401">
        <f>VLOOKUP(A49,MATERIALES!A6:D397,4,FALSE)</f>
        <v>192636.36102473029</v>
      </c>
      <c r="N49" s="271">
        <f>K49*M49</f>
        <v>192636.36102473029</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952769.02885204437</v>
      </c>
      <c r="N50" s="271">
        <f>K50*M50</f>
        <v>28583.070865561331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286211.81626715412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311402.87886611704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62280.575773223412</v>
      </c>
      <c r="M84" s="858"/>
      <c r="N84" s="51"/>
    </row>
    <row r="85" spans="1:14">
      <c r="B85" s="89" t="s">
        <v>973</v>
      </c>
      <c r="C85" s="90"/>
      <c r="D85" s="90"/>
      <c r="E85" s="90"/>
      <c r="F85" s="90"/>
      <c r="G85" s="90"/>
      <c r="H85" s="90"/>
      <c r="I85" s="87"/>
      <c r="J85" s="88"/>
      <c r="K85" s="303">
        <v>0.05</v>
      </c>
      <c r="L85" s="857">
        <f>N79*K85</f>
        <v>15570.143943305853</v>
      </c>
      <c r="M85" s="858"/>
      <c r="N85" s="51"/>
    </row>
    <row r="86" spans="1:14" ht="15.75" thickBot="1">
      <c r="B86" s="91" t="s">
        <v>974</v>
      </c>
      <c r="C86" s="92"/>
      <c r="D86" s="92"/>
      <c r="E86" s="92"/>
      <c r="F86" s="92"/>
      <c r="G86" s="92"/>
      <c r="H86" s="92"/>
      <c r="I86" s="93"/>
      <c r="J86" s="94"/>
      <c r="K86" s="304">
        <v>0.05</v>
      </c>
      <c r="L86" s="859">
        <f>N79*K86</f>
        <v>15570.143943305853</v>
      </c>
      <c r="M86" s="860"/>
      <c r="N86" s="51"/>
    </row>
    <row r="87" spans="1:14" ht="15.75" thickBot="1">
      <c r="B87" s="823" t="s">
        <v>953</v>
      </c>
      <c r="C87" s="824"/>
      <c r="D87" s="824"/>
      <c r="E87" s="824"/>
      <c r="F87" s="824"/>
      <c r="G87" s="824"/>
      <c r="H87" s="824"/>
      <c r="I87" s="824"/>
      <c r="J87" s="824"/>
      <c r="K87" s="824"/>
      <c r="L87" s="824"/>
      <c r="M87" s="825"/>
      <c r="N87" s="52">
        <f>L84+L85+L86</f>
        <v>93420.863659835115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404823.74252595217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8.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1151</v>
      </c>
      <c r="C31" s="81" t="s">
        <v>2169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3.75</v>
      </c>
      <c r="N36" s="271">
        <f>K36/M36</f>
        <v>16132.061397277863</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89.693081204802652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16221.754478482666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615</v>
      </c>
      <c r="B48" s="43" t="str">
        <f>VLOOKUP(A48,MATERIALES!A5:D373,3,FALSE)</f>
        <v>Poste en angulo de 2*2*1/4 de 3,5m para señal</v>
      </c>
      <c r="C48" s="280"/>
      <c r="D48" s="280"/>
      <c r="E48" s="280"/>
      <c r="F48" s="280"/>
      <c r="G48" s="280"/>
      <c r="H48" s="280"/>
      <c r="I48" s="280"/>
      <c r="J48" s="310" t="str">
        <f>VLOOKUP(A48,MATERIALES!A4:D640,2,FALSE)</f>
        <v>u</v>
      </c>
      <c r="K48" s="281">
        <v>1</v>
      </c>
      <c r="L48" s="266"/>
      <c r="M48" s="401">
        <f>VLOOKUP(A48,MATERIALES!A5:D396,4,FALSE)</f>
        <v>64992.384376862516</v>
      </c>
      <c r="N48" s="271">
        <f>K48*M48</f>
        <v>64992.384376862516</v>
      </c>
    </row>
    <row r="49" spans="1:14">
      <c r="A49" s="166" t="s">
        <v>654</v>
      </c>
      <c r="B49" s="43" t="str">
        <f>VLOOKUP(A49,MATERIALES!A6:D373,3,FALSE)</f>
        <v xml:space="preserve">Señal (grupo 2). Tablero en lámina galvanizado de 1,2m*0,4m, calibre 16, reflectivo tipo 1. </v>
      </c>
      <c r="C49" s="424"/>
      <c r="D49" s="424"/>
      <c r="E49" s="424"/>
      <c r="F49" s="424"/>
      <c r="G49" s="424"/>
      <c r="H49" s="424"/>
      <c r="I49" s="424"/>
      <c r="J49" s="311" t="str">
        <f>VLOOKUP(A49,MATERIALES!A5:D641,2,FALSE)</f>
        <v>u</v>
      </c>
      <c r="K49" s="396">
        <v>1</v>
      </c>
      <c r="L49" s="420"/>
      <c r="M49" s="401">
        <f>VLOOKUP(A49,MATERIALES!A6:D397,4,FALSE)</f>
        <v>223874.68983955143</v>
      </c>
      <c r="N49" s="271">
        <f>K49*M49</f>
        <v>223874.68983955143</v>
      </c>
    </row>
    <row r="50" spans="1:14">
      <c r="A50" s="166" t="s">
        <v>833</v>
      </c>
      <c r="B50" s="43" t="str">
        <f>VLOOKUP(A50,MATERIALES!A6:D373,3,FALSE)</f>
        <v>Concreto Resistencia  14 (Mpa)</v>
      </c>
      <c r="C50" s="424"/>
      <c r="D50" s="424"/>
      <c r="E50" s="424"/>
      <c r="F50" s="424"/>
      <c r="G50" s="424"/>
      <c r="H50" s="424"/>
      <c r="I50" s="424"/>
      <c r="J50" s="311" t="str">
        <f>VLOOKUP(A50,MATERIALES!A6:D642,2,FALSE)</f>
        <v>m3</v>
      </c>
      <c r="K50" s="396">
        <v>0.03</v>
      </c>
      <c r="L50" s="420"/>
      <c r="M50" s="401">
        <f>VLOOKUP(A50,MATERIALES!A6:D398,4,FALSE)</f>
        <v>952769.02885204437</v>
      </c>
      <c r="N50" s="271">
        <f>K50*M50</f>
        <v>28583.070865561331</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317450.14508197526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30</v>
      </c>
      <c r="N71" s="394">
        <f>K71/M71</f>
        <v>3556.2081204802662</v>
      </c>
      <c r="O71" s="106"/>
    </row>
    <row r="72" spans="1:15">
      <c r="A72" s="167"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30</v>
      </c>
      <c r="N72" s="394">
        <f>K72/M72</f>
        <v>5413.1</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8969.3081204802656</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342641.20768093818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68528.241536187634</v>
      </c>
      <c r="M84" s="858"/>
      <c r="N84" s="51"/>
    </row>
    <row r="85" spans="1:14">
      <c r="B85" s="89" t="s">
        <v>973</v>
      </c>
      <c r="C85" s="90"/>
      <c r="D85" s="90"/>
      <c r="E85" s="90"/>
      <c r="F85" s="90"/>
      <c r="G85" s="90"/>
      <c r="H85" s="90"/>
      <c r="I85" s="87"/>
      <c r="J85" s="88"/>
      <c r="K85" s="303">
        <v>0.05</v>
      </c>
      <c r="L85" s="857">
        <f>N79*K85</f>
        <v>17132.060384046908</v>
      </c>
      <c r="M85" s="858"/>
      <c r="N85" s="51"/>
    </row>
    <row r="86" spans="1:14" ht="15.75" thickBot="1">
      <c r="B86" s="91" t="s">
        <v>974</v>
      </c>
      <c r="C86" s="92"/>
      <c r="D86" s="92"/>
      <c r="E86" s="92"/>
      <c r="F86" s="92"/>
      <c r="G86" s="92"/>
      <c r="H86" s="92"/>
      <c r="I86" s="93"/>
      <c r="J86" s="94"/>
      <c r="K86" s="304">
        <v>0.05</v>
      </c>
      <c r="L86" s="859">
        <f>N79*K86</f>
        <v>17132.060384046908</v>
      </c>
      <c r="M86" s="860"/>
      <c r="N86" s="51"/>
    </row>
    <row r="87" spans="1:14" ht="15.75" thickBot="1">
      <c r="B87" s="823" t="s">
        <v>953</v>
      </c>
      <c r="C87" s="824"/>
      <c r="D87" s="824"/>
      <c r="E87" s="824"/>
      <c r="F87" s="824"/>
      <c r="G87" s="824"/>
      <c r="H87" s="824"/>
      <c r="I87" s="824"/>
      <c r="J87" s="824"/>
      <c r="K87" s="824"/>
      <c r="L87" s="824"/>
      <c r="M87" s="825"/>
      <c r="N87" s="52">
        <f>L84+L85+L86</f>
        <v>102792.36230428146</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445433.56998521963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1152</v>
      </c>
      <c r="C31" s="81" t="s">
        <v>2170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3</v>
      </c>
      <c r="N36" s="271">
        <f>K36/M36</f>
        <v>20165.076746597329</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45.109166666666674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20210.185913263995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616</v>
      </c>
      <c r="B48" s="43" t="str">
        <f>VLOOKUP(A48,MATERIALES!A5:D373,3,FALSE)</f>
        <v>Poste kilometraje</v>
      </c>
      <c r="C48" s="280"/>
      <c r="D48" s="280"/>
      <c r="E48" s="280"/>
      <c r="F48" s="280"/>
      <c r="G48" s="280"/>
      <c r="H48" s="280"/>
      <c r="I48" s="280"/>
      <c r="J48" s="310" t="str">
        <f>VLOOKUP(A48,MATERIALES!A4:D640,2,FALSE)</f>
        <v>u</v>
      </c>
      <c r="K48" s="281">
        <v>1</v>
      </c>
      <c r="L48" s="266"/>
      <c r="M48" s="401">
        <f>VLOOKUP(A48,MATERIALES!A5:D396,4,FALSE)</f>
        <v>132179.99691616165</v>
      </c>
      <c r="N48" s="271">
        <f>K48*M48</f>
        <v>132179.99691616165</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0.06</v>
      </c>
      <c r="L49" s="420"/>
      <c r="M49" s="401">
        <f>VLOOKUP(A49,MATERIALES!A6:D397,4,FALSE)</f>
        <v>952769.02885204437</v>
      </c>
      <c r="N49" s="271">
        <f>K49*M49</f>
        <v>57166.141731122661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189346.1386472843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24</v>
      </c>
      <c r="N71" s="394">
        <f>K71/M71</f>
        <v>4510.916666666667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4510.916666666667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214067.24122721495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42813.448245442996</v>
      </c>
      <c r="M84" s="858"/>
      <c r="N84" s="51"/>
    </row>
    <row r="85" spans="1:14">
      <c r="B85" s="89" t="s">
        <v>973</v>
      </c>
      <c r="C85" s="90"/>
      <c r="D85" s="90"/>
      <c r="E85" s="90"/>
      <c r="F85" s="90"/>
      <c r="G85" s="90"/>
      <c r="H85" s="90"/>
      <c r="I85" s="87"/>
      <c r="J85" s="88"/>
      <c r="K85" s="303">
        <v>0.05</v>
      </c>
      <c r="L85" s="857">
        <f>N79*K85</f>
        <v>10703.362061360749</v>
      </c>
      <c r="M85" s="858"/>
      <c r="N85" s="51"/>
    </row>
    <row r="86" spans="1:14" ht="15.75" thickBot="1">
      <c r="B86" s="91" t="s">
        <v>974</v>
      </c>
      <c r="C86" s="92"/>
      <c r="D86" s="92"/>
      <c r="E86" s="92"/>
      <c r="F86" s="92"/>
      <c r="G86" s="92"/>
      <c r="H86" s="92"/>
      <c r="I86" s="93"/>
      <c r="J86" s="94"/>
      <c r="K86" s="304">
        <v>0.05</v>
      </c>
      <c r="L86" s="859">
        <f>N79*K86</f>
        <v>10703.362061360749</v>
      </c>
      <c r="M86" s="860"/>
      <c r="N86" s="51"/>
    </row>
    <row r="87" spans="1:14" ht="15.75" thickBot="1">
      <c r="B87" s="823" t="s">
        <v>953</v>
      </c>
      <c r="C87" s="824"/>
      <c r="D87" s="824"/>
      <c r="E87" s="824"/>
      <c r="F87" s="824"/>
      <c r="G87" s="824"/>
      <c r="H87" s="824"/>
      <c r="I87" s="824"/>
      <c r="J87" s="824"/>
      <c r="K87" s="824"/>
      <c r="L87" s="824"/>
      <c r="M87" s="825"/>
      <c r="N87" s="52">
        <f>L84+L85+L86</f>
        <v>64220.172368164494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278287.41359537945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1153</v>
      </c>
      <c r="C31" s="81" t="s">
        <v>2171</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135</v>
      </c>
      <c r="B36" s="836" t="str">
        <f>VLOOKUP(A36,EQUIPOS!A6:D154,3,FALSE)</f>
        <v>Camión 350</v>
      </c>
      <c r="C36" s="837"/>
      <c r="D36" s="837"/>
      <c r="E36" s="837"/>
      <c r="F36" s="837"/>
      <c r="G36" s="837"/>
      <c r="H36" s="838"/>
      <c r="I36" s="266"/>
      <c r="J36" s="267"/>
      <c r="K36" s="268">
        <f>VLOOKUP(A36,EQUIPOS!A6:D163,4,FALSE)</f>
        <v>59676.983774852757</v>
      </c>
      <c r="L36" s="269"/>
      <c r="M36" s="335">
        <v>6.25</v>
      </c>
      <c r="N36" s="271">
        <f>K36/M36</f>
        <v>9548.3174039764417</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323.210243614408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9871.5276475908504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204" t="s">
        <v>619</v>
      </c>
      <c r="B48" s="43" t="str">
        <f>VLOOKUP(A48,MATERIALES!A5:D373,3,FALSE)</f>
        <v>Postes para defensa metálica (1,80m)</v>
      </c>
      <c r="C48" s="280"/>
      <c r="D48" s="280"/>
      <c r="E48" s="280"/>
      <c r="F48" s="280"/>
      <c r="G48" s="280"/>
      <c r="H48" s="280"/>
      <c r="I48" s="280"/>
      <c r="J48" s="310" t="str">
        <f>VLOOKUP(A48,MATERIALES!A4:D640,2,FALSE)</f>
        <v>u</v>
      </c>
      <c r="K48" s="281">
        <v>0.25</v>
      </c>
      <c r="L48" s="266"/>
      <c r="M48" s="401">
        <f>VLOOKUP(A48,MATERIALES!A5:D396,4,FALSE)</f>
        <v>124086.97227348681</v>
      </c>
      <c r="N48" s="271">
        <f>K48*M48</f>
        <v>31021.743068371703</v>
      </c>
    </row>
    <row r="49" spans="1:14">
      <c r="A49" s="166" t="s">
        <v>438</v>
      </c>
      <c r="B49" s="43" t="str">
        <f>VLOOKUP(A49,MATERIALES!A6:D373,3,FALSE)</f>
        <v>Defensa Metálica De 4,13 M Galvanizada</v>
      </c>
      <c r="C49" s="424"/>
      <c r="D49" s="424"/>
      <c r="E49" s="424"/>
      <c r="F49" s="424"/>
      <c r="G49" s="424"/>
      <c r="H49" s="424"/>
      <c r="I49" s="424"/>
      <c r="J49" s="311" t="str">
        <f>VLOOKUP(A49,MATERIALES!A5:D641,2,FALSE)</f>
        <v>u</v>
      </c>
      <c r="K49" s="396">
        <v>0.24213075060532688</v>
      </c>
      <c r="L49" s="420"/>
      <c r="M49" s="401">
        <f>VLOOKUP(A49,MATERIALES!A6:D397,4,FALSE)</f>
        <v>447070.75058425841</v>
      </c>
      <c r="N49" s="271">
        <f>K49*M49</f>
        <v>108249.57641265336</v>
      </c>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139271.31948102507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50</v>
      </c>
      <c r="N71" s="394">
        <f>K71/M71</f>
        <v>4330.4799999999996</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50</v>
      </c>
      <c r="N72" s="394">
        <f>K72/M72</f>
        <v>2133.7248722881595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6464.2048722881591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155607.05200090408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31121.410400180815</v>
      </c>
      <c r="M84" s="858"/>
      <c r="N84" s="51"/>
    </row>
    <row r="85" spans="1:14">
      <c r="B85" s="89" t="s">
        <v>973</v>
      </c>
      <c r="C85" s="90"/>
      <c r="D85" s="90"/>
      <c r="E85" s="90"/>
      <c r="F85" s="90"/>
      <c r="G85" s="90"/>
      <c r="H85" s="90"/>
      <c r="I85" s="87"/>
      <c r="J85" s="88"/>
      <c r="K85" s="303">
        <v>0.05</v>
      </c>
      <c r="L85" s="857">
        <f>N79*K85</f>
        <v>7780.3526000452039</v>
      </c>
      <c r="M85" s="858"/>
      <c r="N85" s="51"/>
    </row>
    <row r="86" spans="1:14" ht="15.75" thickBot="1">
      <c r="B86" s="91" t="s">
        <v>974</v>
      </c>
      <c r="C86" s="92"/>
      <c r="D86" s="92"/>
      <c r="E86" s="92"/>
      <c r="F86" s="92"/>
      <c r="G86" s="92"/>
      <c r="H86" s="92"/>
      <c r="I86" s="93"/>
      <c r="J86" s="94"/>
      <c r="K86" s="304">
        <v>0.05</v>
      </c>
      <c r="L86" s="859">
        <f>N79*K86</f>
        <v>7780.3526000452039</v>
      </c>
      <c r="M86" s="860"/>
      <c r="N86" s="51"/>
    </row>
    <row r="87" spans="1:14" ht="15.75" thickBot="1">
      <c r="B87" s="823" t="s">
        <v>953</v>
      </c>
      <c r="C87" s="824"/>
      <c r="D87" s="824"/>
      <c r="E87" s="824"/>
      <c r="F87" s="824"/>
      <c r="G87" s="824"/>
      <c r="H87" s="824"/>
      <c r="I87" s="824"/>
      <c r="J87" s="824"/>
      <c r="K87" s="824"/>
      <c r="L87" s="824"/>
      <c r="M87" s="825"/>
      <c r="N87" s="52">
        <f>L84+L85+L86</f>
        <v>46682.115600271223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202289.16760117532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1154</v>
      </c>
      <c r="C31" s="81" t="s">
        <v>2172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36.087333333333333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36.087333333333333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629</v>
      </c>
      <c r="B48" s="43" t="str">
        <f>VLOOKUP(A48,MATERIALES!A5:D373,3,FALSE)</f>
        <v>Sección final de defensa metálica</v>
      </c>
      <c r="C48" s="280"/>
      <c r="D48" s="280"/>
      <c r="E48" s="280"/>
      <c r="F48" s="280"/>
      <c r="G48" s="280"/>
      <c r="H48" s="280"/>
      <c r="I48" s="267"/>
      <c r="J48" s="223" t="str">
        <f>VLOOKUP(A48,MATERIALES!A4:D640,2,FALSE)</f>
        <v>u</v>
      </c>
      <c r="K48" s="281">
        <v>1</v>
      </c>
      <c r="L48" s="266"/>
      <c r="M48" s="401">
        <f>VLOOKUP(A48,MATERIALES!A5:D396,4,FALSE)</f>
        <v>44163.70800076695</v>
      </c>
      <c r="N48" s="271">
        <f>K48*M48</f>
        <v>44163.70800076695</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44163.70800076695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30</v>
      </c>
      <c r="N71" s="394">
        <f>K71/M71</f>
        <v>3608.7333333333331</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3608.7333333333331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47808.528667433617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9561.7057334867241</v>
      </c>
      <c r="M84" s="858"/>
      <c r="N84" s="51"/>
    </row>
    <row r="85" spans="1:14">
      <c r="B85" s="89" t="s">
        <v>973</v>
      </c>
      <c r="C85" s="90"/>
      <c r="D85" s="90"/>
      <c r="E85" s="90"/>
      <c r="F85" s="90"/>
      <c r="G85" s="90"/>
      <c r="H85" s="90"/>
      <c r="I85" s="87"/>
      <c r="J85" s="88"/>
      <c r="K85" s="303">
        <v>0.05</v>
      </c>
      <c r="L85" s="857">
        <f>N79*K85</f>
        <v>2390.426433371681</v>
      </c>
      <c r="M85" s="858"/>
      <c r="N85" s="51"/>
    </row>
    <row r="86" spans="1:14" ht="15.75" thickBot="1">
      <c r="B86" s="91" t="s">
        <v>974</v>
      </c>
      <c r="C86" s="92"/>
      <c r="D86" s="92"/>
      <c r="E86" s="92"/>
      <c r="F86" s="92"/>
      <c r="G86" s="92"/>
      <c r="H86" s="92"/>
      <c r="I86" s="93"/>
      <c r="J86" s="94"/>
      <c r="K86" s="304">
        <v>0.05</v>
      </c>
      <c r="L86" s="859">
        <f>N79*K86</f>
        <v>2390.426433371681</v>
      </c>
      <c r="M86" s="860"/>
      <c r="N86" s="51"/>
    </row>
    <row r="87" spans="1:14" ht="15.75" thickBot="1">
      <c r="B87" s="823" t="s">
        <v>953</v>
      </c>
      <c r="C87" s="824"/>
      <c r="D87" s="824"/>
      <c r="E87" s="824"/>
      <c r="F87" s="824"/>
      <c r="G87" s="824"/>
      <c r="H87" s="824"/>
      <c r="I87" s="824"/>
      <c r="J87" s="824"/>
      <c r="K87" s="824"/>
      <c r="L87" s="824"/>
      <c r="M87" s="825"/>
      <c r="N87" s="52">
        <f>L84+L85+L86</f>
        <v>14342.558600230088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62151.087267663708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1155</v>
      </c>
      <c r="C31" s="81" t="s">
        <v>2048</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37.331724137931033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2" t="s">
        <v>631</v>
      </c>
      <c r="B48" s="43" t="str">
        <f>VLOOKUP(A48,MATERIALES!A5:D373,3,FALSE)</f>
        <v>Sección tope</v>
      </c>
      <c r="C48" s="280"/>
      <c r="D48" s="280"/>
      <c r="E48" s="280"/>
      <c r="F48" s="280"/>
      <c r="G48" s="280"/>
      <c r="H48" s="280"/>
      <c r="I48" s="267"/>
      <c r="J48" s="223" t="str">
        <f>VLOOKUP(A48,MATERIALES!A4:D640,2,FALSE)</f>
        <v>u</v>
      </c>
      <c r="K48" s="281">
        <v>1</v>
      </c>
      <c r="L48" s="266"/>
      <c r="M48" s="401">
        <f>VLOOKUP(A48,MATERIALES!A5:D396,4,FALSE)</f>
        <v>22982.038509063903</v>
      </c>
      <c r="N48" s="271">
        <f>K48*M48</f>
        <v>22982.038509063903</v>
      </c>
    </row>
    <row r="49" spans="1:14">
      <c r="A49" s="172"/>
      <c r="B49" s="43"/>
      <c r="C49" s="424"/>
      <c r="D49" s="424"/>
      <c r="E49" s="424"/>
      <c r="F49" s="424"/>
      <c r="G49" s="424"/>
      <c r="H49" s="424"/>
      <c r="I49" s="424"/>
      <c r="J49" s="310"/>
      <c r="K49" s="396"/>
      <c r="L49" s="420"/>
      <c r="M49" s="401"/>
      <c r="N49" s="271"/>
    </row>
    <row r="50" spans="1:14">
      <c r="A50" s="172"/>
      <c r="B50" s="43"/>
      <c r="C50" s="424"/>
      <c r="D50" s="424"/>
      <c r="E50" s="424"/>
      <c r="F50" s="424"/>
      <c r="G50" s="424"/>
      <c r="H50" s="424"/>
      <c r="I50" s="424"/>
      <c r="J50" s="311"/>
      <c r="K50" s="396"/>
      <c r="L50" s="420"/>
      <c r="M50" s="401"/>
      <c r="N50" s="271"/>
    </row>
    <row r="51" spans="1:14">
      <c r="A51" s="172"/>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22982.038509063903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3"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73"/>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26752.542646994938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5350.5085293989878</v>
      </c>
      <c r="M84" s="858"/>
      <c r="N84" s="51"/>
    </row>
    <row r="85" spans="1:14">
      <c r="B85" s="89" t="s">
        <v>973</v>
      </c>
      <c r="C85" s="90"/>
      <c r="D85" s="90"/>
      <c r="E85" s="90"/>
      <c r="F85" s="90"/>
      <c r="G85" s="90"/>
      <c r="H85" s="90"/>
      <c r="I85" s="87"/>
      <c r="J85" s="88"/>
      <c r="K85" s="303">
        <v>0.05</v>
      </c>
      <c r="L85" s="857">
        <f>N79*K85</f>
        <v>1337.6271323497469</v>
      </c>
      <c r="M85" s="858"/>
      <c r="N85" s="51"/>
    </row>
    <row r="86" spans="1:14" ht="15.75" thickBot="1">
      <c r="B86" s="91" t="s">
        <v>974</v>
      </c>
      <c r="C86" s="92"/>
      <c r="D86" s="92"/>
      <c r="E86" s="92"/>
      <c r="F86" s="92"/>
      <c r="G86" s="92"/>
      <c r="H86" s="92"/>
      <c r="I86" s="93"/>
      <c r="J86" s="94"/>
      <c r="K86" s="304">
        <v>0.05</v>
      </c>
      <c r="L86" s="859">
        <f>N79*K86</f>
        <v>1337.6271323497469</v>
      </c>
      <c r="M86" s="860"/>
      <c r="N86" s="51"/>
    </row>
    <row r="87" spans="1:14" ht="15.75" thickBot="1">
      <c r="B87" s="823" t="s">
        <v>953</v>
      </c>
      <c r="C87" s="824"/>
      <c r="D87" s="824"/>
      <c r="E87" s="824"/>
      <c r="F87" s="824"/>
      <c r="G87" s="824"/>
      <c r="H87" s="824"/>
      <c r="I87" s="824"/>
      <c r="J87" s="824"/>
      <c r="K87" s="824"/>
      <c r="L87" s="824"/>
      <c r="M87" s="825"/>
      <c r="N87" s="52">
        <f>L84+L85+L86</f>
        <v>8025.7627940984812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34778.30544109342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1714</v>
      </c>
      <c r="C31" s="81" t="s">
        <v>1715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37.331724137931033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37.331724137931033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896</v>
      </c>
      <c r="B48" s="43" t="str">
        <f>VLOOKUP(A48,MATERIALES!A5:D373,3,FALSE)</f>
        <v>Amortiguadores (Para Defensas Metálicas), Incluye Tornillos</v>
      </c>
      <c r="C48" s="280"/>
      <c r="D48" s="280"/>
      <c r="E48" s="280"/>
      <c r="F48" s="280"/>
      <c r="G48" s="280"/>
      <c r="H48" s="280"/>
      <c r="I48" s="267"/>
      <c r="J48" s="223" t="str">
        <f>VLOOKUP(A48,MATERIALES!A4:D640,2,FALSE)</f>
        <v>u</v>
      </c>
      <c r="K48" s="281">
        <v>1</v>
      </c>
      <c r="L48" s="266"/>
      <c r="M48" s="401">
        <f>VLOOKUP(A48,MATERIALES!A5:D396,4,FALSE)</f>
        <v>98826.165918625542</v>
      </c>
      <c r="N48" s="271">
        <f>K48*M48</f>
        <v>98826.165918625542</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1"/>
      <c r="K50" s="396"/>
      <c r="L50" s="420"/>
      <c r="M50" s="401"/>
      <c r="N50" s="271"/>
    </row>
    <row r="51" spans="1:14">
      <c r="A51" s="166"/>
      <c r="B51" s="43"/>
      <c r="C51" s="424"/>
      <c r="D51" s="424"/>
      <c r="E51" s="424"/>
      <c r="F51" s="424"/>
      <c r="G51" s="424"/>
      <c r="H51" s="424"/>
      <c r="I51" s="424"/>
      <c r="J51" s="311"/>
      <c r="K51" s="396"/>
      <c r="L51" s="420"/>
      <c r="M51" s="401"/>
      <c r="N51" s="271"/>
    </row>
    <row r="52" spans="1:14">
      <c r="B52" s="43"/>
      <c r="C52" s="47"/>
      <c r="D52" s="47"/>
      <c r="E52" s="47"/>
      <c r="F52" s="47"/>
      <c r="G52" s="47"/>
      <c r="H52" s="47"/>
      <c r="I52" s="47"/>
      <c r="J52" s="311"/>
      <c r="K52" s="169"/>
      <c r="L52" s="317"/>
      <c r="M52" s="401"/>
      <c r="N52" s="271"/>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98826.165918625542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29</v>
      </c>
      <c r="N71" s="394">
        <f>K71/M71</f>
        <v>3733.1724137931033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3733.1724137931033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102596.67005655657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20519.334011311315</v>
      </c>
      <c r="M84" s="858"/>
      <c r="N84" s="51"/>
    </row>
    <row r="85" spans="1:14">
      <c r="B85" s="89" t="s">
        <v>973</v>
      </c>
      <c r="C85" s="90"/>
      <c r="D85" s="90"/>
      <c r="E85" s="90"/>
      <c r="F85" s="90"/>
      <c r="G85" s="90"/>
      <c r="H85" s="90"/>
      <c r="I85" s="87"/>
      <c r="J85" s="88"/>
      <c r="K85" s="303">
        <v>0.05</v>
      </c>
      <c r="L85" s="857">
        <f>N79*K85</f>
        <v>5129.8335028278289</v>
      </c>
      <c r="M85" s="858"/>
      <c r="N85" s="51"/>
    </row>
    <row r="86" spans="1:14" ht="15.75" thickBot="1">
      <c r="B86" s="91" t="s">
        <v>974</v>
      </c>
      <c r="C86" s="92"/>
      <c r="D86" s="92"/>
      <c r="E86" s="92"/>
      <c r="F86" s="92"/>
      <c r="G86" s="92"/>
      <c r="H86" s="92"/>
      <c r="I86" s="93"/>
      <c r="J86" s="94"/>
      <c r="K86" s="304">
        <v>0.05</v>
      </c>
      <c r="L86" s="859">
        <f>N79*K86</f>
        <v>5129.8335028278289</v>
      </c>
      <c r="M86" s="860"/>
      <c r="N86" s="51"/>
    </row>
    <row r="87" spans="1:14" ht="15.75" thickBot="1">
      <c r="B87" s="823" t="s">
        <v>953</v>
      </c>
      <c r="C87" s="824"/>
      <c r="D87" s="824"/>
      <c r="E87" s="824"/>
      <c r="F87" s="824"/>
      <c r="G87" s="824"/>
      <c r="H87" s="824"/>
      <c r="I87" s="824"/>
      <c r="J87" s="824"/>
      <c r="K87" s="824"/>
      <c r="L87" s="824"/>
      <c r="M87" s="825"/>
      <c r="N87" s="52">
        <f>L84+L85+L86</f>
        <v>30779.001016966977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133375.67107352355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1156</v>
      </c>
      <c r="C31" s="81" t="s">
        <v>2173</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363</v>
      </c>
      <c r="B36" s="836" t="str">
        <f>VLOOKUP(A36,EQUIPOS!A6:D154,3,FALSE)</f>
        <v>Vibrador de concreto, Motor de 3 hp a 18.000 rpm Mangueras de 4 mt</v>
      </c>
      <c r="C36" s="837"/>
      <c r="D36" s="837"/>
      <c r="E36" s="837"/>
      <c r="F36" s="837"/>
      <c r="G36" s="837"/>
      <c r="H36" s="838"/>
      <c r="I36" s="266"/>
      <c r="J36" s="267"/>
      <c r="K36" s="268">
        <f>VLOOKUP(A36,EQUIPOS!A6:D163,4,FALSE)</f>
        <v>11460.034522958244</v>
      </c>
      <c r="L36" s="269"/>
      <c r="M36" s="335">
        <v>1.25</v>
      </c>
      <c r="N36" s="271">
        <f>K36/M36</f>
        <v>9168.0276183665956</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0.02</v>
      </c>
      <c r="N41" s="343">
        <f>N77*M41</f>
        <v>538.15848722881594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9706.1861055954123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745</v>
      </c>
      <c r="B48" s="43" t="str">
        <f>VLOOKUP(A48,MATERIALES!A5:D373,3,FALSE)</f>
        <v>Acero PDR-60</v>
      </c>
      <c r="C48" s="280"/>
      <c r="D48" s="280"/>
      <c r="E48" s="280"/>
      <c r="F48" s="280"/>
      <c r="G48" s="280"/>
      <c r="H48" s="280"/>
      <c r="I48" s="280"/>
      <c r="J48" s="310" t="str">
        <f>VLOOKUP(A48,MATERIALES!A4:D640,2,FALSE)</f>
        <v>kg</v>
      </c>
      <c r="K48" s="281">
        <v>9.6</v>
      </c>
      <c r="L48" s="266"/>
      <c r="M48" s="401">
        <f>VLOOKUP(A48,MATERIALES!A5:D396,4,FALSE)</f>
        <v>3210.2589245364511</v>
      </c>
      <c r="N48" s="271">
        <f>K48*M48</f>
        <v>30818.485675549928</v>
      </c>
    </row>
    <row r="49" spans="1:14">
      <c r="A49" s="166" t="s">
        <v>832</v>
      </c>
      <c r="B49" s="43" t="str">
        <f>VLOOKUP(A49,MATERIALES!A6:D373,3,FALSE)</f>
        <v>Concreto Resistencia  21 (Mpa)</v>
      </c>
      <c r="C49" s="424"/>
      <c r="D49" s="424"/>
      <c r="E49" s="424"/>
      <c r="F49" s="424"/>
      <c r="G49" s="424"/>
      <c r="H49" s="424"/>
      <c r="I49" s="424"/>
      <c r="J49" s="311" t="str">
        <f>VLOOKUP(A49,MATERIALES!A5:D641,2,FALSE)</f>
        <v>m3</v>
      </c>
      <c r="K49" s="396">
        <v>0.12</v>
      </c>
      <c r="L49" s="420"/>
      <c r="M49" s="401">
        <f>VLOOKUP(A49,MATERIALES!A6:D397,4,FALSE)</f>
        <v>952769.02885204437</v>
      </c>
      <c r="N49" s="271">
        <f>K49*M49</f>
        <v>114332.28346224532</v>
      </c>
    </row>
    <row r="50" spans="1:14">
      <c r="A50" s="166" t="s">
        <v>869</v>
      </c>
      <c r="B50" s="43" t="str">
        <f>VLOOKUP(A50,MATERIALES!A6:D373,3,FALSE)</f>
        <v>Formaleta para baranda de concreto</v>
      </c>
      <c r="C50" s="424"/>
      <c r="D50" s="424"/>
      <c r="E50" s="424"/>
      <c r="F50" s="424"/>
      <c r="G50" s="424"/>
      <c r="H50" s="424"/>
      <c r="I50" s="424"/>
      <c r="J50" s="311" t="str">
        <f>VLOOKUP(A50,MATERIALES!A6:D642,2,FALSE)</f>
        <v>m</v>
      </c>
      <c r="K50" s="396">
        <v>0.5</v>
      </c>
      <c r="L50" s="420"/>
      <c r="M50" s="401">
        <f>VLOOKUP(A50,MATERIALES!A6:D398,4,FALSE)</f>
        <v>53501.427323208285</v>
      </c>
      <c r="N50" s="271">
        <f>K50*M50</f>
        <v>26750.713661604143</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171901.48279939941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v>
      </c>
      <c r="N71" s="394">
        <f>K71/M71</f>
        <v>16239.3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26907.924361440797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208515.59326643561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41703.118653287122</v>
      </c>
      <c r="M84" s="858"/>
      <c r="N84" s="51"/>
    </row>
    <row r="85" spans="1:14">
      <c r="B85" s="89" t="s">
        <v>973</v>
      </c>
      <c r="C85" s="90"/>
      <c r="D85" s="90"/>
      <c r="E85" s="90"/>
      <c r="F85" s="90"/>
      <c r="G85" s="90"/>
      <c r="H85" s="90"/>
      <c r="I85" s="87"/>
      <c r="J85" s="88"/>
      <c r="K85" s="303">
        <v>0.05</v>
      </c>
      <c r="L85" s="857">
        <f>N79*K85</f>
        <v>10425.77966332178</v>
      </c>
      <c r="M85" s="858"/>
      <c r="N85" s="51"/>
    </row>
    <row r="86" spans="1:14" ht="15.75" thickBot="1">
      <c r="B86" s="91" t="s">
        <v>974</v>
      </c>
      <c r="C86" s="92"/>
      <c r="D86" s="92"/>
      <c r="E86" s="92"/>
      <c r="F86" s="92"/>
      <c r="G86" s="92"/>
      <c r="H86" s="92"/>
      <c r="I86" s="93"/>
      <c r="J86" s="94"/>
      <c r="K86" s="304">
        <v>0.05</v>
      </c>
      <c r="L86" s="859">
        <f>N79*K86</f>
        <v>10425.77966332178</v>
      </c>
      <c r="M86" s="860"/>
      <c r="N86" s="51"/>
    </row>
    <row r="87" spans="1:14" ht="15.75" thickBot="1">
      <c r="B87" s="823" t="s">
        <v>953</v>
      </c>
      <c r="C87" s="824"/>
      <c r="D87" s="824"/>
      <c r="E87" s="824"/>
      <c r="F87" s="824"/>
      <c r="G87" s="824"/>
      <c r="H87" s="824"/>
      <c r="I87" s="824"/>
      <c r="J87" s="824"/>
      <c r="K87" s="824"/>
      <c r="L87" s="824"/>
      <c r="M87" s="825"/>
      <c r="N87" s="52">
        <f>L84+L85+L86</f>
        <v>62554.677979930682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271070.27124636632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1157</v>
      </c>
      <c r="C31" s="81" t="s">
        <v>1716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7.7329999999999997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7.7329999999999997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408</v>
      </c>
      <c r="B48" s="43" t="str">
        <f>VLOOKUP(A48,MATERIALES!A5:D373,3,FALSE)</f>
        <v>Captafaro, Incluye Tornillos</v>
      </c>
      <c r="C48" s="280"/>
      <c r="D48" s="280"/>
      <c r="E48" s="280"/>
      <c r="F48" s="280"/>
      <c r="G48" s="280"/>
      <c r="H48" s="280"/>
      <c r="I48" s="267"/>
      <c r="J48" s="223" t="str">
        <f>VLOOKUP(A48,MATERIALES!A4:D640,2,FALSE)</f>
        <v>u</v>
      </c>
      <c r="K48" s="281">
        <v>1</v>
      </c>
      <c r="L48" s="266"/>
      <c r="M48" s="401">
        <f>VLOOKUP(A48,MATERIALES!A5:D396,4,FALSE)</f>
        <v>10412.776271607043</v>
      </c>
      <c r="N48" s="271">
        <f>K48*M48</f>
        <v>10412.776271607043</v>
      </c>
    </row>
    <row r="49" spans="1:14">
      <c r="A49" s="166"/>
      <c r="B49" s="43"/>
      <c r="C49" s="424"/>
      <c r="D49" s="424"/>
      <c r="E49" s="424"/>
      <c r="F49" s="424"/>
      <c r="G49" s="424"/>
      <c r="H49" s="424"/>
      <c r="I49" s="424"/>
      <c r="J49" s="310"/>
      <c r="K49" s="396"/>
      <c r="L49" s="420"/>
      <c r="M49" s="401"/>
      <c r="N49" s="271"/>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10412.776271607043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33">
        <v>70</v>
      </c>
      <c r="N71" s="394">
        <f>K71/M71</f>
        <v>773.3</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773.3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11193.809271607042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2238.7618543214085</v>
      </c>
      <c r="M84" s="858"/>
      <c r="N84" s="51"/>
    </row>
    <row r="85" spans="1:14">
      <c r="B85" s="89" t="s">
        <v>973</v>
      </c>
      <c r="C85" s="90"/>
      <c r="D85" s="90"/>
      <c r="E85" s="90"/>
      <c r="F85" s="90"/>
      <c r="G85" s="90"/>
      <c r="H85" s="90"/>
      <c r="I85" s="87"/>
      <c r="J85" s="88"/>
      <c r="K85" s="303">
        <v>0.05</v>
      </c>
      <c r="L85" s="857">
        <f>N79*K85</f>
        <v>559.69046358035212</v>
      </c>
      <c r="M85" s="858"/>
      <c r="N85" s="51"/>
    </row>
    <row r="86" spans="1:14" ht="15.75" thickBot="1">
      <c r="B86" s="91" t="s">
        <v>974</v>
      </c>
      <c r="C86" s="92"/>
      <c r="D86" s="92"/>
      <c r="E86" s="92"/>
      <c r="F86" s="92"/>
      <c r="G86" s="92"/>
      <c r="H86" s="92"/>
      <c r="I86" s="93"/>
      <c r="J86" s="94"/>
      <c r="K86" s="304">
        <v>0.05</v>
      </c>
      <c r="L86" s="859">
        <f>N79*K86</f>
        <v>559.69046358035212</v>
      </c>
      <c r="M86" s="860"/>
      <c r="N86" s="51"/>
    </row>
    <row r="87" spans="1:14" ht="15.75" thickBot="1">
      <c r="B87" s="823" t="s">
        <v>953</v>
      </c>
      <c r="C87" s="824"/>
      <c r="D87" s="824"/>
      <c r="E87" s="824"/>
      <c r="F87" s="824"/>
      <c r="G87" s="824"/>
      <c r="H87" s="824"/>
      <c r="I87" s="824"/>
      <c r="J87" s="824"/>
      <c r="K87" s="824"/>
      <c r="L87" s="824"/>
      <c r="M87" s="825"/>
      <c r="N87" s="52">
        <f>L84+L85+L86</f>
        <v>3358.1427814821127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14551.952053089155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2"/>
      <c r="C1" s="924"/>
      <c r="D1" s="925"/>
      <c r="E1" s="925"/>
      <c r="F1" s="925"/>
      <c r="G1" s="925"/>
      <c r="H1" s="925"/>
      <c r="I1" s="925"/>
      <c r="J1" s="926"/>
      <c r="K1" s="927" t="s">
        <v>933</v>
      </c>
      <c r="L1" s="929" t="s">
        <v>2198</v>
      </c>
      <c r="M1" s="930"/>
      <c r="N1" s="931"/>
    </row>
    <row r="2" spans="2:14" ht="24.75" customHeight="1">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1717</v>
      </c>
      <c r="C31" s="81" t="s">
        <v>2174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160</v>
      </c>
      <c r="N36" s="271">
        <f>K36/M36</f>
        <v>378.09518899869988</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20.102155451800996</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398.19734445050085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439</v>
      </c>
      <c r="B48" s="43" t="str">
        <f>VLOOKUP(A48,MATERIALES!A5:D373,3,FALSE)</f>
        <v>Delineador de corona en forma de A de lámina galvanizada calibre 16 de (1.55*25) cm</v>
      </c>
      <c r="C48" s="280"/>
      <c r="D48" s="280"/>
      <c r="E48" s="280"/>
      <c r="F48" s="280"/>
      <c r="G48" s="280"/>
      <c r="H48" s="280"/>
      <c r="I48" s="280"/>
      <c r="J48" s="310" t="str">
        <f>VLOOKUP(A48,MATERIALES!A4:D640,2,FALSE)</f>
        <v>u</v>
      </c>
      <c r="K48" s="281">
        <v>1</v>
      </c>
      <c r="L48" s="266"/>
      <c r="M48" s="401">
        <f>VLOOKUP(A48,MATERIALES!A5:D396,4,FALSE)</f>
        <v>193234.5669202935</v>
      </c>
      <c r="N48" s="271">
        <f>K48*M48</f>
        <v>193234.5669202935</v>
      </c>
    </row>
    <row r="49" spans="1:14">
      <c r="A49" s="166" t="s">
        <v>833</v>
      </c>
      <c r="B49" s="43" t="str">
        <f>VLOOKUP(A49,MATERIALES!A6:D373,3,FALSE)</f>
        <v>Concreto Resistencia  14 (Mpa)</v>
      </c>
      <c r="C49" s="424"/>
      <c r="D49" s="424"/>
      <c r="E49" s="424"/>
      <c r="F49" s="424"/>
      <c r="G49" s="424"/>
      <c r="H49" s="424"/>
      <c r="I49" s="424"/>
      <c r="J49" s="311" t="str">
        <f>VLOOKUP(A49,MATERIALES!A5:D641,2,FALSE)</f>
        <v>m3</v>
      </c>
      <c r="K49" s="396">
        <v>0.03</v>
      </c>
      <c r="L49" s="420"/>
      <c r="M49" s="401">
        <f>VLOOKUP(A49,MATERIALES!A6:D397,4,FALSE)</f>
        <v>952769.02885204437</v>
      </c>
      <c r="N49" s="271">
        <f>K49*M49</f>
        <v>28583.070865561331</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221817.63778585484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80</v>
      </c>
      <c r="N71" s="394">
        <f>K71/M71</f>
        <v>1333.5780451800997</v>
      </c>
      <c r="O71" s="106"/>
    </row>
    <row r="72" spans="1:15">
      <c r="A72" s="167" t="s">
        <v>6</v>
      </c>
      <c r="B72" s="49" t="str">
        <f>VLOOKUP(A72,'MANO DE OBRA'!A8:D69,3,FALSE)</f>
        <v xml:space="preserve">Obrero </v>
      </c>
      <c r="C72" s="47"/>
      <c r="D72" s="47"/>
      <c r="E72" s="47"/>
      <c r="F72" s="47"/>
      <c r="G72" s="47"/>
      <c r="H72" s="47"/>
      <c r="I72" s="291">
        <f>K72/J72*100</f>
        <v>29260.000000000004</v>
      </c>
      <c r="J72" s="292">
        <v>185</v>
      </c>
      <c r="K72" s="293">
        <f>VLOOKUP(A72,'MANO DE OBRA'!A8:D100,4,FALSE)</f>
        <v>54131</v>
      </c>
      <c r="L72" s="50"/>
      <c r="M72" s="433">
        <v>80</v>
      </c>
      <c r="N72" s="394">
        <f>K72/M72</f>
        <v>676.63750000000005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2010.2155451800998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224226.05067548546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44845.210135097092</v>
      </c>
      <c r="M84" s="858"/>
      <c r="N84" s="51"/>
    </row>
    <row r="85" spans="1:14">
      <c r="B85" s="89" t="s">
        <v>973</v>
      </c>
      <c r="C85" s="90"/>
      <c r="D85" s="90"/>
      <c r="E85" s="90"/>
      <c r="F85" s="90"/>
      <c r="G85" s="90"/>
      <c r="H85" s="90"/>
      <c r="I85" s="87"/>
      <c r="J85" s="88"/>
      <c r="K85" s="303">
        <v>0.05</v>
      </c>
      <c r="L85" s="857">
        <f>N79*K85</f>
        <v>11211.302533774273</v>
      </c>
      <c r="M85" s="858"/>
      <c r="N85" s="51"/>
    </row>
    <row r="86" spans="1:14" ht="15.75" thickBot="1">
      <c r="B86" s="91" t="s">
        <v>974</v>
      </c>
      <c r="C86" s="92"/>
      <c r="D86" s="92"/>
      <c r="E86" s="92"/>
      <c r="F86" s="92"/>
      <c r="G86" s="92"/>
      <c r="H86" s="92"/>
      <c r="I86" s="93"/>
      <c r="J86" s="94"/>
      <c r="K86" s="304">
        <v>0.05</v>
      </c>
      <c r="L86" s="859">
        <f>N79*K86</f>
        <v>11211.302533774273</v>
      </c>
      <c r="M86" s="860"/>
      <c r="N86" s="51"/>
    </row>
    <row r="87" spans="1:14" ht="15.75" thickBot="1">
      <c r="B87" s="823" t="s">
        <v>953</v>
      </c>
      <c r="C87" s="824"/>
      <c r="D87" s="824"/>
      <c r="E87" s="824"/>
      <c r="F87" s="824"/>
      <c r="G87" s="824"/>
      <c r="H87" s="824"/>
      <c r="I87" s="824"/>
      <c r="J87" s="824"/>
      <c r="K87" s="824"/>
      <c r="L87" s="824"/>
      <c r="M87" s="825"/>
      <c r="N87" s="52">
        <f>L84+L85+L86</f>
        <v>67267.815202645637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291493.86587813112</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1158</v>
      </c>
      <c r="C31" s="81" t="s">
        <v>2175</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72.174666666666667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0.04</v>
      </c>
      <c r="L48" s="266"/>
      <c r="M48" s="401">
        <f>VLOOKUP(A48,MATERIALES!A5:D396,4,FALSE)</f>
        <v>8850.8598308659857</v>
      </c>
      <c r="N48" s="271">
        <f>K48*M48</f>
        <v>354.03439323463942</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15106.285361847045</v>
      </c>
      <c r="N49" s="271">
        <f>K49*M49</f>
        <v>6042.5141447388187</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465.01233769961829</v>
      </c>
      <c r="N50" s="271">
        <f>K50*M50</f>
        <v>1395.0370130988549</v>
      </c>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7791.5855510723131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8585.5068844056459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1717.1013768811292</v>
      </c>
      <c r="M84" s="858"/>
      <c r="N84" s="51"/>
    </row>
    <row r="85" spans="1:14">
      <c r="B85" s="89" t="s">
        <v>973</v>
      </c>
      <c r="C85" s="90"/>
      <c r="D85" s="90"/>
      <c r="E85" s="90"/>
      <c r="F85" s="90"/>
      <c r="G85" s="90"/>
      <c r="H85" s="90"/>
      <c r="I85" s="87"/>
      <c r="J85" s="88"/>
      <c r="K85" s="303">
        <v>0.05</v>
      </c>
      <c r="L85" s="857">
        <f>N79*K85</f>
        <v>429.27534422028231</v>
      </c>
      <c r="M85" s="858"/>
      <c r="N85" s="51"/>
    </row>
    <row r="86" spans="1:14" ht="15.75" thickBot="1">
      <c r="B86" s="91" t="s">
        <v>974</v>
      </c>
      <c r="C86" s="92"/>
      <c r="D86" s="92"/>
      <c r="E86" s="92"/>
      <c r="F86" s="92"/>
      <c r="G86" s="92"/>
      <c r="H86" s="92"/>
      <c r="I86" s="93"/>
      <c r="J86" s="94"/>
      <c r="K86" s="304">
        <v>0.05</v>
      </c>
      <c r="L86" s="859">
        <f>N79*K86</f>
        <v>429.27534422028231</v>
      </c>
      <c r="M86" s="860"/>
      <c r="N86" s="51"/>
    </row>
    <row r="87" spans="1:14" ht="15.75" thickBot="1">
      <c r="B87" s="823" t="s">
        <v>953</v>
      </c>
      <c r="C87" s="824"/>
      <c r="D87" s="824"/>
      <c r="E87" s="824"/>
      <c r="F87" s="824"/>
      <c r="G87" s="824"/>
      <c r="H87" s="824"/>
      <c r="I87" s="824"/>
      <c r="J87" s="824"/>
      <c r="K87" s="824"/>
      <c r="L87" s="824"/>
      <c r="M87" s="825"/>
      <c r="N87" s="52">
        <f>L84+L85+L86</f>
        <v>2575.652065321694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11161.15894972734</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1159</v>
      </c>
      <c r="C31" s="81" t="s">
        <v>2176</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72.174666666666667</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72.174666666666667</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48088.3417352131</v>
      </c>
      <c r="N48" s="271">
        <f>K48*M48</f>
        <v>19235.336694085239</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465.01233769961829</v>
      </c>
      <c r="N49" s="271">
        <f>K49*M49</f>
        <v>1395.0370130988549</v>
      </c>
    </row>
    <row r="50" spans="1:14">
      <c r="A50" s="166"/>
      <c r="B50" s="43"/>
      <c r="C50" s="424"/>
      <c r="D50" s="424"/>
      <c r="E50" s="424"/>
      <c r="F50" s="424"/>
      <c r="G50" s="424"/>
      <c r="H50" s="424"/>
      <c r="I50" s="424"/>
      <c r="J50" s="310"/>
      <c r="K50" s="396"/>
      <c r="L50" s="420"/>
      <c r="M50" s="401"/>
      <c r="N50" s="271"/>
    </row>
    <row r="51" spans="1:14">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20630.373707184095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150</v>
      </c>
      <c r="N71" s="394">
        <f>K71/M71</f>
        <v>721.74666666666667</v>
      </c>
      <c r="O71" s="106"/>
    </row>
    <row r="72" spans="1:15">
      <c r="A72" s="167"/>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721.74666666666667</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21424.295040517427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4284.8590081034854</v>
      </c>
      <c r="M84" s="858"/>
      <c r="N84" s="51"/>
    </row>
    <row r="85" spans="1:14">
      <c r="B85" s="89" t="s">
        <v>973</v>
      </c>
      <c r="C85" s="90"/>
      <c r="D85" s="90"/>
      <c r="E85" s="90"/>
      <c r="F85" s="90"/>
      <c r="G85" s="90"/>
      <c r="H85" s="90"/>
      <c r="I85" s="87"/>
      <c r="J85" s="88"/>
      <c r="K85" s="303">
        <v>0.05</v>
      </c>
      <c r="L85" s="857">
        <f>N79*K85</f>
        <v>1071.2147520258713</v>
      </c>
      <c r="M85" s="858"/>
      <c r="N85" s="51"/>
    </row>
    <row r="86" spans="1:14" ht="15.75" thickBot="1">
      <c r="B86" s="91" t="s">
        <v>974</v>
      </c>
      <c r="C86" s="92"/>
      <c r="D86" s="92"/>
      <c r="E86" s="92"/>
      <c r="F86" s="92"/>
      <c r="G86" s="92"/>
      <c r="H86" s="92"/>
      <c r="I86" s="93"/>
      <c r="J86" s="94"/>
      <c r="K86" s="304">
        <v>0.05</v>
      </c>
      <c r="L86" s="859">
        <f>N79*K86</f>
        <v>1071.2147520258713</v>
      </c>
      <c r="M86" s="860"/>
      <c r="N86" s="51"/>
    </row>
    <row r="87" spans="1:14" ht="15.75" thickBot="1">
      <c r="B87" s="823" t="s">
        <v>953</v>
      </c>
      <c r="C87" s="824"/>
      <c r="D87" s="824"/>
      <c r="E87" s="824"/>
      <c r="F87" s="824"/>
      <c r="G87" s="824"/>
      <c r="H87" s="824"/>
      <c r="I87" s="824"/>
      <c r="J87" s="824"/>
      <c r="K87" s="824"/>
      <c r="L87" s="824"/>
      <c r="M87" s="825"/>
      <c r="N87" s="52">
        <f>L84+L85+L86</f>
        <v>6427.2885121552281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27851.583552672655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1160</v>
      </c>
      <c r="C31" s="81" t="s">
        <v>2177</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286.59765815254394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472</v>
      </c>
      <c r="B48" s="43" t="str">
        <f>VLOOKUP(A48,MATERIALES!A5:D373,3,FALSE)</f>
        <v>Grapas</v>
      </c>
      <c r="C48" s="280"/>
      <c r="D48" s="280"/>
      <c r="E48" s="280"/>
      <c r="F48" s="280"/>
      <c r="G48" s="280"/>
      <c r="H48" s="280"/>
      <c r="I48" s="280"/>
      <c r="J48" s="310" t="str">
        <f>VLOOKUP(A48,MATERIALES!A4:D640,2,FALSE)</f>
        <v>kg</v>
      </c>
      <c r="K48" s="281">
        <v>0.08</v>
      </c>
      <c r="L48" s="266"/>
      <c r="M48" s="401">
        <f>VLOOKUP(A48,MATERIALES!A5:D396,4,FALSE)</f>
        <v>8850.8598308659857</v>
      </c>
      <c r="N48" s="271">
        <f>K48*M48</f>
        <v>708.06878646927885</v>
      </c>
    </row>
    <row r="49" spans="1:14">
      <c r="A49" s="166" t="s">
        <v>613</v>
      </c>
      <c r="B49" s="43" t="str">
        <f>VLOOKUP(A49,MATERIALES!A6:D373,3,FALSE)</f>
        <v xml:space="preserve">Poste de madera para cercas </v>
      </c>
      <c r="C49" s="424"/>
      <c r="D49" s="424"/>
      <c r="E49" s="424"/>
      <c r="F49" s="424"/>
      <c r="G49" s="424"/>
      <c r="H49" s="424"/>
      <c r="I49" s="424"/>
      <c r="J49" s="311" t="str">
        <f>VLOOKUP(A49,MATERIALES!A5:D641,2,FALSE)</f>
        <v>u</v>
      </c>
      <c r="K49" s="396">
        <v>0.4</v>
      </c>
      <c r="L49" s="420"/>
      <c r="M49" s="401">
        <f>VLOOKUP(A49,MATERIALES!A6:D397,4,FALSE)</f>
        <v>15106.285361847045</v>
      </c>
      <c r="N49" s="271">
        <f>K49*M49</f>
        <v>6042.5141447388187</v>
      </c>
    </row>
    <row r="50" spans="1:14">
      <c r="A50" s="166" t="s">
        <v>779</v>
      </c>
      <c r="B50" s="43" t="str">
        <f>VLOOKUP(A50,MATERIALES!A6:D373,3,FALSE)</f>
        <v>Alambre de púa calibre 12 (350 m)</v>
      </c>
      <c r="C50" s="424"/>
      <c r="D50" s="424"/>
      <c r="E50" s="424"/>
      <c r="F50" s="424"/>
      <c r="G50" s="424"/>
      <c r="H50" s="424"/>
      <c r="I50" s="424"/>
      <c r="J50" s="311" t="str">
        <f>VLOOKUP(A50,MATERIALES!A6:D642,2,FALSE)</f>
        <v>m</v>
      </c>
      <c r="K50" s="396">
        <v>3</v>
      </c>
      <c r="L50" s="420"/>
      <c r="M50" s="401">
        <f>VLOOKUP(A50,MATERIALES!A6:D398,4,FALSE)</f>
        <v>465.01233769961829</v>
      </c>
      <c r="N50" s="271">
        <f>K50*M50</f>
        <v>1395.0370130988549</v>
      </c>
    </row>
    <row r="51" spans="1:14">
      <c r="A51" s="166" t="s">
        <v>920</v>
      </c>
      <c r="B51" s="43" t="str">
        <f>VLOOKUP(A51,MATERIALES!A6:D373,3,FALSE)</f>
        <v>Malla eslabonada, calibre 10, 6 ojos</v>
      </c>
      <c r="C51" s="424"/>
      <c r="D51" s="424"/>
      <c r="E51" s="424"/>
      <c r="F51" s="424"/>
      <c r="G51" s="424"/>
      <c r="H51" s="424"/>
      <c r="I51" s="424"/>
      <c r="J51" s="311" t="str">
        <f>VLOOKUP(A51,MATERIALES!A6:D643,2,FALSE)</f>
        <v>m2</v>
      </c>
      <c r="K51" s="396">
        <v>1.5</v>
      </c>
      <c r="L51" s="420"/>
      <c r="M51" s="401">
        <f>VLOOKUP(A51,MATERIALES!A6:D399,4,FALSE)</f>
        <v>29583.142166950467</v>
      </c>
      <c r="N51" s="271">
        <f>K51*M51</f>
        <v>44374.713250425702</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52520.333194732651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0">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55672.907434410634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11134.581486882127</v>
      </c>
      <c r="M84" s="858"/>
      <c r="N84" s="51"/>
    </row>
    <row r="85" spans="1:14">
      <c r="B85" s="89" t="s">
        <v>973</v>
      </c>
      <c r="C85" s="90"/>
      <c r="D85" s="90"/>
      <c r="E85" s="90"/>
      <c r="F85" s="90"/>
      <c r="G85" s="90"/>
      <c r="H85" s="90"/>
      <c r="I85" s="87"/>
      <c r="J85" s="88"/>
      <c r="K85" s="303">
        <v>0.05</v>
      </c>
      <c r="L85" s="857">
        <f>N79*K85</f>
        <v>2783.6453717205318</v>
      </c>
      <c r="M85" s="858"/>
      <c r="N85" s="51"/>
    </row>
    <row r="86" spans="1:14" ht="15.75" thickBot="1">
      <c r="B86" s="91" t="s">
        <v>974</v>
      </c>
      <c r="C86" s="92"/>
      <c r="D86" s="92"/>
      <c r="E86" s="92"/>
      <c r="F86" s="92"/>
      <c r="G86" s="92"/>
      <c r="H86" s="92"/>
      <c r="I86" s="93"/>
      <c r="J86" s="94"/>
      <c r="K86" s="304">
        <v>0.05</v>
      </c>
      <c r="L86" s="859">
        <f>N79*K86</f>
        <v>2783.6453717205318</v>
      </c>
      <c r="M86" s="860"/>
      <c r="N86" s="51"/>
    </row>
    <row r="87" spans="1:14" ht="15.75" thickBot="1">
      <c r="B87" s="823" t="s">
        <v>953</v>
      </c>
      <c r="C87" s="824"/>
      <c r="D87" s="824"/>
      <c r="E87" s="824"/>
      <c r="F87" s="824"/>
      <c r="G87" s="824"/>
      <c r="H87" s="824"/>
      <c r="I87" s="824"/>
      <c r="J87" s="824"/>
      <c r="K87" s="824"/>
      <c r="L87" s="824"/>
      <c r="M87" s="825"/>
      <c r="N87" s="52">
        <f>L84+L85+L86</f>
        <v>16701.872230323192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72374.779664733825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1161</v>
      </c>
      <c r="C31" s="81" t="s">
        <v>2178</v>
      </c>
      <c r="D31" s="82"/>
      <c r="E31" s="82"/>
      <c r="F31" s="82"/>
      <c r="G31" s="82"/>
      <c r="H31" s="82"/>
      <c r="I31" s="82"/>
      <c r="J31" s="82"/>
      <c r="K31" s="452"/>
      <c r="L31" s="305" t="s">
        <v>144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286.59765815254394</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286.59765815254394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66" t="s">
        <v>618</v>
      </c>
      <c r="B48" s="43" t="str">
        <f>VLOOKUP(A48,MATERIALES!A5:D373,3,FALSE)</f>
        <v>Postes de concreto para cercas</v>
      </c>
      <c r="C48" s="280"/>
      <c r="D48" s="280"/>
      <c r="E48" s="280"/>
      <c r="F48" s="280"/>
      <c r="G48" s="280"/>
      <c r="H48" s="280"/>
      <c r="I48" s="280"/>
      <c r="J48" s="310" t="str">
        <f>VLOOKUP(A48,MATERIALES!A4:D640,2,FALSE)</f>
        <v>u</v>
      </c>
      <c r="K48" s="281">
        <v>0.4</v>
      </c>
      <c r="L48" s="266"/>
      <c r="M48" s="401">
        <f>VLOOKUP(A48,MATERIALES!A5:D396,4,FALSE)</f>
        <v>48088.3417352131</v>
      </c>
      <c r="N48" s="271">
        <f>K48*M48</f>
        <v>19235.336694085239</v>
      </c>
    </row>
    <row r="49" spans="1:14">
      <c r="A49" s="166" t="s">
        <v>779</v>
      </c>
      <c r="B49" s="43" t="str">
        <f>VLOOKUP(A49,MATERIALES!A6:D373,3,FALSE)</f>
        <v>Alambre de púa calibre 12 (350 m)</v>
      </c>
      <c r="C49" s="424"/>
      <c r="D49" s="424"/>
      <c r="E49" s="424"/>
      <c r="F49" s="424"/>
      <c r="G49" s="424"/>
      <c r="H49" s="424"/>
      <c r="I49" s="424"/>
      <c r="J49" s="311" t="str">
        <f>VLOOKUP(A49,MATERIALES!A5:D641,2,FALSE)</f>
        <v>m</v>
      </c>
      <c r="K49" s="396">
        <v>3</v>
      </c>
      <c r="L49" s="420"/>
      <c r="M49" s="401">
        <f>VLOOKUP(A49,MATERIALES!A6:D397,4,FALSE)</f>
        <v>465.01233769961829</v>
      </c>
      <c r="N49" s="271">
        <f>K49*M49</f>
        <v>1395.0370130988549</v>
      </c>
    </row>
    <row r="50" spans="1:14">
      <c r="A50" s="166" t="s">
        <v>920</v>
      </c>
      <c r="B50" s="43" t="str">
        <f>VLOOKUP(A50,MATERIALES!A6:D373,3,FALSE)</f>
        <v>Malla eslabonada, calibre 10, 6 ojos</v>
      </c>
      <c r="C50" s="424"/>
      <c r="D50" s="424"/>
      <c r="E50" s="424"/>
      <c r="F50" s="424"/>
      <c r="G50" s="424"/>
      <c r="H50" s="424"/>
      <c r="I50" s="424"/>
      <c r="J50" s="311" t="str">
        <f>VLOOKUP(A50,MATERIALES!A6:D642,2,FALSE)</f>
        <v>m2</v>
      </c>
      <c r="K50" s="396">
        <v>1.5</v>
      </c>
      <c r="L50" s="420"/>
      <c r="M50" s="401">
        <f>VLOOKUP(A50,MATERIALES!A6:D398,4,FALSE)</f>
        <v>29583.142166950467</v>
      </c>
      <c r="N50" s="271">
        <f>K50*M50</f>
        <v>44374.713250425702</v>
      </c>
    </row>
    <row r="51" spans="1:14" ht="15.75" customHeight="1">
      <c r="A51" s="166"/>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65005.086957609798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67"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75</v>
      </c>
      <c r="N71" s="394">
        <f>K71/M71</f>
        <v>1443.4933333333333</v>
      </c>
      <c r="O71" s="106"/>
    </row>
    <row r="72" spans="1:15">
      <c r="A72" s="167"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75</v>
      </c>
      <c r="N72" s="394">
        <f>K72/M72</f>
        <v>1422.4832481921064</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2865.9765815254395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68157.661197287787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13631.532239457558</v>
      </c>
      <c r="M84" s="858"/>
      <c r="N84" s="51"/>
    </row>
    <row r="85" spans="1:14">
      <c r="B85" s="89" t="s">
        <v>973</v>
      </c>
      <c r="C85" s="90"/>
      <c r="D85" s="90"/>
      <c r="E85" s="90"/>
      <c r="F85" s="90"/>
      <c r="G85" s="90"/>
      <c r="H85" s="90"/>
      <c r="I85" s="87"/>
      <c r="J85" s="88"/>
      <c r="K85" s="303">
        <v>0.05</v>
      </c>
      <c r="L85" s="857">
        <f>N79*K85</f>
        <v>3407.8830598643895</v>
      </c>
      <c r="M85" s="858"/>
      <c r="N85" s="51"/>
    </row>
    <row r="86" spans="1:14" ht="15.75" thickBot="1">
      <c r="B86" s="91" t="s">
        <v>974</v>
      </c>
      <c r="C86" s="92"/>
      <c r="D86" s="92"/>
      <c r="E86" s="92"/>
      <c r="F86" s="92"/>
      <c r="G86" s="92"/>
      <c r="H86" s="92"/>
      <c r="I86" s="93"/>
      <c r="J86" s="94"/>
      <c r="K86" s="304">
        <v>0.05</v>
      </c>
      <c r="L86" s="859">
        <f>N79*K86</f>
        <v>3407.8830598643895</v>
      </c>
      <c r="M86" s="860"/>
      <c r="N86" s="51"/>
    </row>
    <row r="87" spans="1:14" ht="15.75" thickBot="1">
      <c r="B87" s="823" t="s">
        <v>953</v>
      </c>
      <c r="C87" s="824"/>
      <c r="D87" s="824"/>
      <c r="E87" s="824"/>
      <c r="F87" s="824"/>
      <c r="G87" s="824"/>
      <c r="H87" s="824"/>
      <c r="I87" s="824"/>
      <c r="J87" s="824"/>
      <c r="K87" s="824"/>
      <c r="L87" s="824"/>
      <c r="M87" s="825"/>
      <c r="N87" s="52">
        <f>L84+L85+L86</f>
        <v>20447.298359186338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88604.959556474118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1718</v>
      </c>
      <c r="C31" s="81" t="s">
        <v>2179</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241</v>
      </c>
      <c r="B36" s="836" t="str">
        <f>VLOOKUP(A36,EQUIPOS!A6:D154,3,FALSE)</f>
        <v>Grúa (capacidad 15 ton)</v>
      </c>
      <c r="C36" s="837"/>
      <c r="D36" s="837"/>
      <c r="E36" s="837"/>
      <c r="F36" s="837"/>
      <c r="G36" s="837"/>
      <c r="H36" s="838"/>
      <c r="I36" s="266"/>
      <c r="J36" s="267"/>
      <c r="K36" s="268">
        <f>VLOOKUP(A36,EQUIPOS!A6:D163,4,FALSE)</f>
        <v>181484.54471592366</v>
      </c>
      <c r="L36" s="269"/>
      <c r="M36" s="335">
        <v>0.75</v>
      </c>
      <c r="N36" s="271">
        <f>K36/M36</f>
        <v>241979.39295456489</v>
      </c>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0.2</v>
      </c>
      <c r="N41" s="343">
        <f>N77*M41</f>
        <v>8969.3081204802675</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250948.70107504516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23162.970888165473</v>
      </c>
      <c r="N48" s="271">
        <f>K48*M48</f>
        <v>23162.970888165473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23162.970888165473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v>
      </c>
      <c r="N71" s="394">
        <f>K71/M71</f>
        <v>17781.040602401332</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v>
      </c>
      <c r="N72" s="394">
        <f>K72/M72</f>
        <v>27065.5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44846.540602401335</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318958.21256561193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63791.642513122388</v>
      </c>
      <c r="M84" s="858"/>
      <c r="N84" s="51"/>
    </row>
    <row r="85" spans="1:14">
      <c r="B85" s="89" t="s">
        <v>973</v>
      </c>
      <c r="C85" s="90"/>
      <c r="D85" s="90"/>
      <c r="E85" s="90"/>
      <c r="F85" s="90"/>
      <c r="G85" s="90"/>
      <c r="H85" s="90"/>
      <c r="I85" s="87"/>
      <c r="J85" s="88"/>
      <c r="K85" s="303">
        <v>0.05</v>
      </c>
      <c r="L85" s="857">
        <f>N79*K85</f>
        <v>15947.910628280597</v>
      </c>
      <c r="M85" s="858"/>
      <c r="N85" s="51"/>
    </row>
    <row r="86" spans="1:14" ht="15.75" thickBot="1">
      <c r="B86" s="91" t="s">
        <v>974</v>
      </c>
      <c r="C86" s="92"/>
      <c r="D86" s="92"/>
      <c r="E86" s="92"/>
      <c r="F86" s="92"/>
      <c r="G86" s="92"/>
      <c r="H86" s="92"/>
      <c r="I86" s="93"/>
      <c r="J86" s="94"/>
      <c r="K86" s="304">
        <v>0.05</v>
      </c>
      <c r="L86" s="859">
        <f>N79*K86</f>
        <v>15947.910628280597</v>
      </c>
      <c r="M86" s="860"/>
      <c r="N86" s="51"/>
    </row>
    <row r="87" spans="1:14" ht="15.75" thickBot="1">
      <c r="B87" s="823" t="s">
        <v>953</v>
      </c>
      <c r="C87" s="824"/>
      <c r="D87" s="824"/>
      <c r="E87" s="824"/>
      <c r="F87" s="824"/>
      <c r="G87" s="824"/>
      <c r="H87" s="824"/>
      <c r="I87" s="824"/>
      <c r="J87" s="824"/>
      <c r="K87" s="824"/>
      <c r="L87" s="824"/>
      <c r="M87" s="825"/>
      <c r="N87" s="52">
        <f>L84+L85+L86</f>
        <v>95687.463769683585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414645.67633529555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1719</v>
      </c>
      <c r="C31" s="81" t="s">
        <v>2180</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0.2</v>
      </c>
      <c r="N41" s="343">
        <f>N77*M41</f>
        <v>6726.9810903601992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6726.9810903601992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23162.970888165473</v>
      </c>
      <c r="N48" s="271">
        <f>K48*M48</f>
        <v>23162.970888165473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23162.970888165473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8</v>
      </c>
      <c r="N71" s="394">
        <f>K71/M71</f>
        <v>13335.780451800998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8</v>
      </c>
      <c r="N72" s="394">
        <f>K72/M72</f>
        <v>20299.125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0">
        <f>SUM(N71:N76)</f>
        <v>33634.905451800994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63524.857430326665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12704.971486065333</v>
      </c>
      <c r="M84" s="858"/>
      <c r="N84" s="51"/>
    </row>
    <row r="85" spans="1:14">
      <c r="B85" s="89" t="s">
        <v>973</v>
      </c>
      <c r="C85" s="90"/>
      <c r="D85" s="90"/>
      <c r="E85" s="90"/>
      <c r="F85" s="90"/>
      <c r="G85" s="90"/>
      <c r="H85" s="90"/>
      <c r="I85" s="87"/>
      <c r="J85" s="88"/>
      <c r="K85" s="303">
        <v>0.05</v>
      </c>
      <c r="L85" s="857">
        <f>N79*K85</f>
        <v>3176.2428715163333</v>
      </c>
      <c r="M85" s="858"/>
      <c r="N85" s="51"/>
    </row>
    <row r="86" spans="1:14" ht="15.75" thickBot="1">
      <c r="B86" s="91" t="s">
        <v>974</v>
      </c>
      <c r="C86" s="92"/>
      <c r="D86" s="92"/>
      <c r="E86" s="92"/>
      <c r="F86" s="92"/>
      <c r="G86" s="92"/>
      <c r="H86" s="92"/>
      <c r="I86" s="93"/>
      <c r="J86" s="94"/>
      <c r="K86" s="304">
        <v>0.05</v>
      </c>
      <c r="L86" s="859">
        <f>N79*K86</f>
        <v>3176.2428715163333</v>
      </c>
      <c r="M86" s="860"/>
      <c r="N86" s="51"/>
    </row>
    <row r="87" spans="1:14" ht="15.75" thickBot="1">
      <c r="B87" s="823" t="s">
        <v>953</v>
      </c>
      <c r="C87" s="824"/>
      <c r="D87" s="824"/>
      <c r="E87" s="824"/>
      <c r="F87" s="824"/>
      <c r="G87" s="824"/>
      <c r="H87" s="824"/>
      <c r="I87" s="824"/>
      <c r="J87" s="824"/>
      <c r="K87" s="824"/>
      <c r="L87" s="824"/>
      <c r="M87" s="825"/>
      <c r="N87" s="52">
        <f>L84+L85+L86</f>
        <v>19057.457229098</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82582.314659424665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1720</v>
      </c>
      <c r="C31" s="81" t="s">
        <v>2181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2686.8530451800998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2686.8530451800998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412</v>
      </c>
      <c r="B48" s="43" t="str">
        <f>VLOOKUP(A48,MATERIALES!A5:D373,3,FALSE)</f>
        <v>Cicatrizante (para remoción de especies vegetales)</v>
      </c>
      <c r="C48" s="280"/>
      <c r="D48" s="280"/>
      <c r="E48" s="280"/>
      <c r="F48" s="280"/>
      <c r="G48" s="280"/>
      <c r="H48" s="280"/>
      <c r="I48" s="267"/>
      <c r="J48" s="223" t="str">
        <f>VLOOKUP(A48,MATERIALES!A4:D640,2,FALSE)</f>
        <v>kg</v>
      </c>
      <c r="K48" s="281">
        <v>1</v>
      </c>
      <c r="L48" s="266"/>
      <c r="M48" s="401">
        <f>VLOOKUP(A48,MATERIALES!A5:D396,4,FALSE)</f>
        <v>23162.970888165473</v>
      </c>
      <c r="N48" s="271">
        <f>K48*M48</f>
        <v>23162.970888165473</v>
      </c>
    </row>
    <row r="49" spans="1:14">
      <c r="A49" s="170"/>
      <c r="B49" s="43"/>
      <c r="C49" s="424"/>
      <c r="D49" s="424"/>
      <c r="E49" s="424"/>
      <c r="F49" s="424"/>
      <c r="G49" s="424"/>
      <c r="H49" s="424"/>
      <c r="I49" s="424"/>
      <c r="J49" s="310"/>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23162.970888165473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12</v>
      </c>
      <c r="N71" s="394">
        <f>K71/M71</f>
        <v>8890.5203012006659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12</v>
      </c>
      <c r="N72" s="394">
        <f>K72/M72</f>
        <v>9021.8333333333339</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5"/>
    </row>
    <row r="77" spans="1:15" ht="15.75" thickBot="1">
      <c r="B77" s="823" t="s">
        <v>953</v>
      </c>
      <c r="C77" s="824"/>
      <c r="D77" s="824"/>
      <c r="E77" s="824"/>
      <c r="F77" s="824"/>
      <c r="G77" s="824"/>
      <c r="H77" s="824"/>
      <c r="I77" s="824"/>
      <c r="J77" s="824"/>
      <c r="K77" s="824"/>
      <c r="L77" s="824"/>
      <c r="M77" s="825"/>
      <c r="N77" s="300">
        <f>SUM(N71:N76)</f>
        <v>17912.353634534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43762.177567879568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8752.4355135759142</v>
      </c>
      <c r="M84" s="858"/>
      <c r="N84" s="51"/>
    </row>
    <row r="85" spans="1:14">
      <c r="B85" s="89" t="s">
        <v>973</v>
      </c>
      <c r="C85" s="90"/>
      <c r="D85" s="90"/>
      <c r="E85" s="90"/>
      <c r="F85" s="90"/>
      <c r="G85" s="90"/>
      <c r="H85" s="90"/>
      <c r="I85" s="87"/>
      <c r="J85" s="88"/>
      <c r="K85" s="303">
        <v>0.05</v>
      </c>
      <c r="L85" s="857">
        <f>N79*K85</f>
        <v>2188.1088783939786</v>
      </c>
      <c r="M85" s="858"/>
      <c r="N85" s="51"/>
    </row>
    <row r="86" spans="1:14" ht="15.75" thickBot="1">
      <c r="B86" s="91" t="s">
        <v>974</v>
      </c>
      <c r="C86" s="92"/>
      <c r="D86" s="92"/>
      <c r="E86" s="92"/>
      <c r="F86" s="92"/>
      <c r="G86" s="92"/>
      <c r="H86" s="92"/>
      <c r="I86" s="93"/>
      <c r="J86" s="94"/>
      <c r="K86" s="304">
        <v>0.05</v>
      </c>
      <c r="L86" s="859">
        <f>N79*K86</f>
        <v>2188.1088783939786</v>
      </c>
      <c r="M86" s="860"/>
      <c r="N86" s="51"/>
    </row>
    <row r="87" spans="1:14" ht="15.75" thickBot="1">
      <c r="B87" s="823" t="s">
        <v>953</v>
      </c>
      <c r="C87" s="824"/>
      <c r="D87" s="824"/>
      <c r="E87" s="824"/>
      <c r="F87" s="824"/>
      <c r="G87" s="824"/>
      <c r="H87" s="824"/>
      <c r="I87" s="824"/>
      <c r="J87" s="824"/>
      <c r="K87" s="824"/>
      <c r="L87" s="824"/>
      <c r="M87" s="825"/>
      <c r="N87" s="52">
        <f>L84+L85+L86</f>
        <v>13128.65327036387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56890.830838243433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1721</v>
      </c>
      <c r="C31" s="81" t="s">
        <v>2182</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2015.1397838850748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2015.1397838850748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204" t="s">
        <v>412</v>
      </c>
      <c r="B48" s="43" t="str">
        <f>VLOOKUP(A48,MATERIALES!A5:D373,3,FALSE)</f>
        <v>Cicatrizante (para remoción de especies vegetales)</v>
      </c>
      <c r="C48" s="280"/>
      <c r="D48" s="280"/>
      <c r="E48" s="280"/>
      <c r="F48" s="280"/>
      <c r="G48" s="280"/>
      <c r="H48" s="280"/>
      <c r="I48" s="280"/>
      <c r="J48" s="310" t="str">
        <f>VLOOKUP(A48,MATERIALES!A4:D640,2,FALSE)</f>
        <v>kg</v>
      </c>
      <c r="K48" s="281">
        <v>1</v>
      </c>
      <c r="L48" s="266"/>
      <c r="M48" s="401">
        <f>VLOOKUP(A48,MATERIALES!A5:D396,4,FALSE)</f>
        <v>23162.970888165473</v>
      </c>
      <c r="N48" s="271">
        <f>K48*M48</f>
        <v>23162.970888165473</v>
      </c>
    </row>
    <row r="49" spans="1:14">
      <c r="A49" s="170"/>
      <c r="B49" s="43"/>
      <c r="C49" s="424"/>
      <c r="D49" s="424"/>
      <c r="E49" s="424"/>
      <c r="F49" s="424"/>
      <c r="G49" s="424"/>
      <c r="H49" s="424"/>
      <c r="I49" s="424"/>
      <c r="J49" s="311"/>
      <c r="K49" s="396"/>
      <c r="L49" s="420"/>
      <c r="M49" s="401"/>
      <c r="N49" s="271"/>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23162.970888165473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16</v>
      </c>
      <c r="N71" s="394">
        <f>K71/M71</f>
        <v>6667.890225900499</v>
      </c>
      <c r="O71" s="106"/>
    </row>
    <row r="72" spans="1:15">
      <c r="A72" s="171" t="s">
        <v>7</v>
      </c>
      <c r="B72" s="49" t="str">
        <f>VLOOKUP(A72,'MANO DE OBRA'!A8:D69,3,FALSE)</f>
        <v>Obrero (2)</v>
      </c>
      <c r="C72" s="47"/>
      <c r="D72" s="47"/>
      <c r="E72" s="47"/>
      <c r="F72" s="47"/>
      <c r="G72" s="47"/>
      <c r="H72" s="47"/>
      <c r="I72" s="291">
        <f>K72/J72*100</f>
        <v>58520.000000000007</v>
      </c>
      <c r="J72" s="292">
        <v>185</v>
      </c>
      <c r="K72" s="293">
        <f>VLOOKUP(A72,'MANO DE OBRA'!A8:D100,4,FALSE)</f>
        <v>108262</v>
      </c>
      <c r="L72" s="50"/>
      <c r="M72" s="433">
        <v>16</v>
      </c>
      <c r="N72" s="394">
        <f>K72/M72</f>
        <v>6766.375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13434.265225900499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38612.375897951046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7722.4751795902093</v>
      </c>
      <c r="M84" s="858"/>
      <c r="N84" s="51"/>
    </row>
    <row r="85" spans="1:14">
      <c r="B85" s="89" t="s">
        <v>973</v>
      </c>
      <c r="C85" s="90"/>
      <c r="D85" s="90"/>
      <c r="E85" s="90"/>
      <c r="F85" s="90"/>
      <c r="G85" s="90"/>
      <c r="H85" s="90"/>
      <c r="I85" s="87"/>
      <c r="J85" s="88"/>
      <c r="K85" s="303">
        <v>0.05</v>
      </c>
      <c r="L85" s="857">
        <f>N79*K85</f>
        <v>1930.6187948975523</v>
      </c>
      <c r="M85" s="858"/>
      <c r="N85" s="51"/>
    </row>
    <row r="86" spans="1:14" ht="15.75" thickBot="1">
      <c r="B86" s="91" t="s">
        <v>974</v>
      </c>
      <c r="C86" s="92"/>
      <c r="D86" s="92"/>
      <c r="E86" s="92"/>
      <c r="F86" s="92"/>
      <c r="G86" s="92"/>
      <c r="H86" s="92"/>
      <c r="I86" s="93"/>
      <c r="J86" s="94"/>
      <c r="K86" s="304">
        <v>0.05</v>
      </c>
      <c r="L86" s="859">
        <f>N79*K86</f>
        <v>1930.6187948975523</v>
      </c>
      <c r="M86" s="860"/>
      <c r="N86" s="51"/>
    </row>
    <row r="87" spans="1:14" ht="15.75" thickBot="1">
      <c r="B87" s="823" t="s">
        <v>953</v>
      </c>
      <c r="C87" s="824"/>
      <c r="D87" s="824"/>
      <c r="E87" s="824"/>
      <c r="F87" s="824"/>
      <c r="G87" s="824"/>
      <c r="H87" s="824"/>
      <c r="I87" s="824"/>
      <c r="J87" s="824"/>
      <c r="K87" s="824"/>
      <c r="L87" s="824"/>
      <c r="M87" s="825"/>
      <c r="N87" s="52">
        <f>L84+L85+L86</f>
        <v>11583.712769385314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50196.088667336357</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1722</v>
      </c>
      <c r="C31" s="81" t="s">
        <v>2183</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11305.850572033949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2.1</v>
      </c>
      <c r="L48" s="266"/>
      <c r="M48" s="401">
        <f>VLOOKUP(A48,MATERIALES!A5:D396,4,FALSE)</f>
        <v>88560.597933828321</v>
      </c>
      <c r="N48" s="271">
        <f>K48*M48</f>
        <v>185977.2556610395</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23162.970888165473</v>
      </c>
      <c r="N49" s="271">
        <f>K49*M49</f>
        <v>23162.970888165473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209140.22654920496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295818.41426813195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59163.682853626393</v>
      </c>
      <c r="M84" s="858"/>
      <c r="N84" s="51"/>
    </row>
    <row r="85" spans="1:14">
      <c r="B85" s="89" t="s">
        <v>973</v>
      </c>
      <c r="C85" s="90"/>
      <c r="D85" s="90"/>
      <c r="E85" s="90"/>
      <c r="F85" s="90"/>
      <c r="G85" s="90"/>
      <c r="H85" s="90"/>
      <c r="I85" s="87"/>
      <c r="J85" s="88"/>
      <c r="K85" s="303">
        <v>0.05</v>
      </c>
      <c r="L85" s="857">
        <f>N79*K85</f>
        <v>14790.920713406598</v>
      </c>
      <c r="M85" s="858"/>
      <c r="N85" s="51"/>
    </row>
    <row r="86" spans="1:14" ht="15.75" thickBot="1">
      <c r="B86" s="91" t="s">
        <v>974</v>
      </c>
      <c r="C86" s="92"/>
      <c r="D86" s="92"/>
      <c r="E86" s="92"/>
      <c r="F86" s="92"/>
      <c r="G86" s="92"/>
      <c r="H86" s="92"/>
      <c r="I86" s="93"/>
      <c r="J86" s="94"/>
      <c r="K86" s="304">
        <v>0.05</v>
      </c>
      <c r="L86" s="859">
        <f>N79*K86</f>
        <v>14790.920713406598</v>
      </c>
      <c r="M86" s="860"/>
      <c r="N86" s="51"/>
    </row>
    <row r="87" spans="1:14" ht="15.75" thickBot="1">
      <c r="B87" s="823" t="s">
        <v>953</v>
      </c>
      <c r="C87" s="824"/>
      <c r="D87" s="824"/>
      <c r="E87" s="824"/>
      <c r="F87" s="824"/>
      <c r="G87" s="824"/>
      <c r="H87" s="824"/>
      <c r="I87" s="824"/>
      <c r="J87" s="824"/>
      <c r="K87" s="824"/>
      <c r="L87" s="824"/>
      <c r="M87" s="825"/>
      <c r="N87" s="52">
        <f>L84+L85+L86</f>
        <v>88745.524280439582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384563.93854857155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1723</v>
      </c>
      <c r="C31" s="81" t="s">
        <v>2184</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0.15</v>
      </c>
      <c r="N41" s="343">
        <f>N77*M41</f>
        <v>11305.850572033949</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11305.850572033949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2</v>
      </c>
      <c r="L48" s="266"/>
      <c r="M48" s="401">
        <f>VLOOKUP(A48,MATERIALES!A5:D396,4,FALSE)</f>
        <v>88560.597933828321</v>
      </c>
      <c r="N48" s="271">
        <f>K48*M48</f>
        <v>177121.19586765664</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23162.970888165473</v>
      </c>
      <c r="N49" s="271">
        <f>K49*M49</f>
        <v>23162.970888165473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200284.16675582211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3.57</v>
      </c>
      <c r="N71" s="394">
        <f>K71/M71</f>
        <v>29884.101852775348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3.57</v>
      </c>
      <c r="N72" s="394">
        <f>K72/M72</f>
        <v>45488.23529411765</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75372.337146892998</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286962.35447474907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57392.470894949816</v>
      </c>
      <c r="M84" s="858"/>
      <c r="N84" s="51"/>
    </row>
    <row r="85" spans="1:14">
      <c r="B85" s="89" t="s">
        <v>973</v>
      </c>
      <c r="C85" s="90"/>
      <c r="D85" s="90"/>
      <c r="E85" s="90"/>
      <c r="F85" s="90"/>
      <c r="G85" s="90"/>
      <c r="H85" s="90"/>
      <c r="I85" s="87"/>
      <c r="J85" s="88"/>
      <c r="K85" s="303">
        <v>0.05</v>
      </c>
      <c r="L85" s="857">
        <f>N79*K85</f>
        <v>14348.117723737454</v>
      </c>
      <c r="M85" s="858"/>
      <c r="N85" s="51"/>
    </row>
    <row r="86" spans="1:14" ht="15.75" thickBot="1">
      <c r="B86" s="91" t="s">
        <v>974</v>
      </c>
      <c r="C86" s="92"/>
      <c r="D86" s="92"/>
      <c r="E86" s="92"/>
      <c r="F86" s="92"/>
      <c r="G86" s="92"/>
      <c r="H86" s="92"/>
      <c r="I86" s="93"/>
      <c r="J86" s="94"/>
      <c r="K86" s="304">
        <v>0.05</v>
      </c>
      <c r="L86" s="859">
        <f>N79*K86</f>
        <v>14348.117723737454</v>
      </c>
      <c r="M86" s="860"/>
      <c r="N86" s="51"/>
    </row>
    <row r="87" spans="1:14" ht="15.75" thickBot="1">
      <c r="B87" s="823" t="s">
        <v>953</v>
      </c>
      <c r="C87" s="824"/>
      <c r="D87" s="824"/>
      <c r="E87" s="824"/>
      <c r="F87" s="824"/>
      <c r="G87" s="824"/>
      <c r="H87" s="824"/>
      <c r="I87" s="824"/>
      <c r="J87" s="824"/>
      <c r="K87" s="824"/>
      <c r="L87" s="824"/>
      <c r="M87" s="825"/>
      <c r="N87" s="52">
        <f>L84+L85+L86</f>
        <v>86088.706342424717</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373051.0608171738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1724</v>
      </c>
      <c r="C31" s="81" t="s">
        <v>2185</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4720.6884844632978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4720.6884844632978</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1.31</v>
      </c>
      <c r="L48" s="266"/>
      <c r="M48" s="401">
        <f>VLOOKUP(A48,MATERIALES!A5:D396,4,FALSE)</f>
        <v>88560.597933828321</v>
      </c>
      <c r="N48" s="271">
        <f>K48*M48</f>
        <v>116014.3832933151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23162.970888165473</v>
      </c>
      <c r="N49" s="271">
        <f>K49*M49</f>
        <v>23162.970888165473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139177.35418148056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5.7</v>
      </c>
      <c r="N71" s="394">
        <f>K71/M71</f>
        <v>18716.884844632979</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5.7</v>
      </c>
      <c r="N72" s="394">
        <f>K72/M72</f>
        <v>28490</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47206.884844632979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191104.92751057685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38220.985502115371</v>
      </c>
      <c r="M84" s="858"/>
      <c r="N84" s="51"/>
    </row>
    <row r="85" spans="1:14">
      <c r="B85" s="89" t="s">
        <v>973</v>
      </c>
      <c r="C85" s="90"/>
      <c r="D85" s="90"/>
      <c r="E85" s="90"/>
      <c r="F85" s="90"/>
      <c r="G85" s="90"/>
      <c r="H85" s="90"/>
      <c r="I85" s="87"/>
      <c r="J85" s="88"/>
      <c r="K85" s="303">
        <v>0.05</v>
      </c>
      <c r="L85" s="857">
        <f>N79*K85</f>
        <v>9555.2463755288427</v>
      </c>
      <c r="M85" s="858"/>
      <c r="N85" s="51"/>
    </row>
    <row r="86" spans="1:14" ht="15.75" thickBot="1">
      <c r="B86" s="91" t="s">
        <v>974</v>
      </c>
      <c r="C86" s="92"/>
      <c r="D86" s="92"/>
      <c r="E86" s="92"/>
      <c r="F86" s="92"/>
      <c r="G86" s="92"/>
      <c r="H86" s="92"/>
      <c r="I86" s="93"/>
      <c r="J86" s="94"/>
      <c r="K86" s="304">
        <v>0.05</v>
      </c>
      <c r="L86" s="859">
        <f>N79*K86</f>
        <v>9555.2463755288427</v>
      </c>
      <c r="M86" s="860"/>
      <c r="N86" s="51"/>
    </row>
    <row r="87" spans="1:14" ht="15.75" thickBot="1">
      <c r="B87" s="823" t="s">
        <v>953</v>
      </c>
      <c r="C87" s="824"/>
      <c r="D87" s="824"/>
      <c r="E87" s="824"/>
      <c r="F87" s="824"/>
      <c r="G87" s="824"/>
      <c r="H87" s="824"/>
      <c r="I87" s="824"/>
      <c r="J87" s="824"/>
      <c r="K87" s="824"/>
      <c r="L87" s="824"/>
      <c r="M87" s="825"/>
      <c r="N87" s="52">
        <f>L84+L85+L86</f>
        <v>57331.478253173053</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248436.40576374991</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1725</v>
      </c>
      <c r="C31" s="81" t="s">
        <v>2186</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3957.0477002118823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3957.0477002118823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1.1000000000000001</v>
      </c>
      <c r="L48" s="266"/>
      <c r="M48" s="401">
        <f>VLOOKUP(A48,MATERIALES!A5:D396,4,FALSE)</f>
        <v>88560.597933828321</v>
      </c>
      <c r="N48" s="271">
        <f>K48*M48</f>
        <v>97416.657727211161</v>
      </c>
    </row>
    <row r="49" spans="1:14">
      <c r="A49" s="170" t="s">
        <v>412</v>
      </c>
      <c r="B49" s="43" t="str">
        <f>VLOOKUP(A49,MATERIALES!A6:D373,3,FALSE)</f>
        <v>Cicatrizante (para remoción de especies vegetales)</v>
      </c>
      <c r="C49" s="424"/>
      <c r="D49" s="424"/>
      <c r="E49" s="424"/>
      <c r="F49" s="424"/>
      <c r="G49" s="424"/>
      <c r="H49" s="424"/>
      <c r="I49" s="424"/>
      <c r="J49" s="311" t="str">
        <f>VLOOKUP(A49,MATERIALES!A5:D641,2,FALSE)</f>
        <v>kg</v>
      </c>
      <c r="K49" s="396">
        <v>1</v>
      </c>
      <c r="L49" s="420"/>
      <c r="M49" s="401">
        <f>VLOOKUP(A49,MATERIALES!A6:D397,4,FALSE)</f>
        <v>23162.970888165473</v>
      </c>
      <c r="N49" s="271">
        <f>K49*M49</f>
        <v>23162.970888165473</v>
      </c>
    </row>
    <row r="50" spans="1:14">
      <c r="A50" s="170"/>
      <c r="B50" s="43"/>
      <c r="C50" s="424"/>
      <c r="D50" s="424"/>
      <c r="E50" s="424"/>
      <c r="F50" s="424"/>
      <c r="G50" s="424"/>
      <c r="H50" s="424"/>
      <c r="I50" s="424"/>
      <c r="J50" s="310"/>
      <c r="K50" s="396"/>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120579.62861537663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6.8</v>
      </c>
      <c r="N71" s="394">
        <f>K71/M71</f>
        <v>15689.153472707058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6.8</v>
      </c>
      <c r="N72" s="394">
        <f>K72/M72</f>
        <v>23881.323529411766</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39570.477002118823</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164107.15331770733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32821.430663541469</v>
      </c>
      <c r="M84" s="858"/>
      <c r="N84" s="51"/>
    </row>
    <row r="85" spans="1:14">
      <c r="B85" s="89" t="s">
        <v>973</v>
      </c>
      <c r="C85" s="90"/>
      <c r="D85" s="90"/>
      <c r="E85" s="90"/>
      <c r="F85" s="90"/>
      <c r="G85" s="90"/>
      <c r="H85" s="90"/>
      <c r="I85" s="87"/>
      <c r="J85" s="88"/>
      <c r="K85" s="303">
        <v>0.05</v>
      </c>
      <c r="L85" s="857">
        <f>N79*K85</f>
        <v>8205.3576658853672</v>
      </c>
      <c r="M85" s="858"/>
      <c r="N85" s="51"/>
    </row>
    <row r="86" spans="1:14" ht="15.75" thickBot="1">
      <c r="B86" s="91" t="s">
        <v>974</v>
      </c>
      <c r="C86" s="92"/>
      <c r="D86" s="92"/>
      <c r="E86" s="92"/>
      <c r="F86" s="92"/>
      <c r="G86" s="92"/>
      <c r="H86" s="92"/>
      <c r="I86" s="93"/>
      <c r="J86" s="94"/>
      <c r="K86" s="304">
        <v>0.05</v>
      </c>
      <c r="L86" s="859">
        <f>N79*K86</f>
        <v>8205.3576658853672</v>
      </c>
      <c r="M86" s="860"/>
      <c r="N86" s="51"/>
    </row>
    <row r="87" spans="1:14" ht="15.75" thickBot="1">
      <c r="B87" s="823" t="s">
        <v>953</v>
      </c>
      <c r="C87" s="824"/>
      <c r="D87" s="824"/>
      <c r="E87" s="824"/>
      <c r="F87" s="824"/>
      <c r="G87" s="824"/>
      <c r="H87" s="824"/>
      <c r="I87" s="824"/>
      <c r="J87" s="824"/>
      <c r="K87" s="824"/>
      <c r="L87" s="824"/>
      <c r="M87" s="825"/>
      <c r="N87" s="52">
        <f>L84+L85+L86</f>
        <v>49232.14599531221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213339.29931301955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1162</v>
      </c>
      <c r="C31" s="81" t="s">
        <v>2187</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A38" s="113"/>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269.07924361440803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269.07924361440803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281">
        <v>0.05</v>
      </c>
      <c r="L48" s="266"/>
      <c r="M48" s="401">
        <f>VLOOKUP(A48,MATERIALES!A5:D396,4,FALSE)</f>
        <v>88560.597933828321</v>
      </c>
      <c r="N48" s="271">
        <f>K48*M48</f>
        <v>4428.0298966914161</v>
      </c>
    </row>
    <row r="49" spans="1:14">
      <c r="A49" s="170" t="s">
        <v>774</v>
      </c>
      <c r="B49" s="43" t="str">
        <f>VLOOKUP(A49,MATERIALES!A6:D373,3,FALSE)</f>
        <v>Agua</v>
      </c>
      <c r="C49" s="424"/>
      <c r="D49" s="424"/>
      <c r="E49" s="424"/>
      <c r="F49" s="424"/>
      <c r="G49" s="424"/>
      <c r="H49" s="424"/>
      <c r="I49" s="424"/>
      <c r="J49" s="311" t="str">
        <f>VLOOKUP(A49,MATERIALES!A5:D641,2,FALSE)</f>
        <v>lt</v>
      </c>
      <c r="K49" s="396">
        <v>5</v>
      </c>
      <c r="L49" s="420"/>
      <c r="M49" s="401">
        <f>VLOOKUP(A49,MATERIALES!A6:D397,4,FALSE)</f>
        <v>629.42855674362693</v>
      </c>
      <c r="N49" s="271">
        <f>K49*M49</f>
        <v>3147.1427837181345</v>
      </c>
    </row>
    <row r="50" spans="1:14">
      <c r="A50" s="170" t="s">
        <v>915</v>
      </c>
      <c r="B50" s="43" t="str">
        <f>VLOOKUP(A50,MATERIALES!A6:D373,3,FALSE)</f>
        <v>Cespedones</v>
      </c>
      <c r="C50" s="424"/>
      <c r="D50" s="424"/>
      <c r="E50" s="424"/>
      <c r="F50" s="424"/>
      <c r="G50" s="424"/>
      <c r="H50" s="424"/>
      <c r="I50" s="424"/>
      <c r="J50" s="311" t="str">
        <f>VLOOKUP(A50,MATERIALES!A6:D642,2,FALSE)</f>
        <v>m2</v>
      </c>
      <c r="K50" s="396">
        <v>1</v>
      </c>
      <c r="L50" s="420"/>
      <c r="M50" s="401">
        <f>VLOOKUP(A50,MATERIALES!A6:D398,4,FALSE)</f>
        <v>9441.4283511544018</v>
      </c>
      <c r="N50" s="271">
        <f>K50*M50</f>
        <v>9441.4283511544018</v>
      </c>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17016.601031563951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30</v>
      </c>
      <c r="B71" s="49" t="str">
        <f>VLOOKUP(A71,'MANO DE OBRA'!A8:D68,3,FALSE)</f>
        <v>Oficial</v>
      </c>
      <c r="C71" s="47"/>
      <c r="D71" s="47"/>
      <c r="E71" s="47"/>
      <c r="F71" s="47"/>
      <c r="G71" s="47"/>
      <c r="H71" s="47"/>
      <c r="I71" s="291">
        <f>K71/J71*100</f>
        <v>57668.23979157189</v>
      </c>
      <c r="J71" s="292">
        <v>185</v>
      </c>
      <c r="K71" s="293">
        <f>VLOOKUP(A71,'MANO DE OBRA'!A8:D99,4,FALSE)</f>
        <v>106686.24361440798</v>
      </c>
      <c r="L71" s="50"/>
      <c r="M71" s="433">
        <v>100</v>
      </c>
      <c r="N71" s="394">
        <f>K71/M71</f>
        <v>1066.8624361440798</v>
      </c>
      <c r="O71" s="106"/>
    </row>
    <row r="72" spans="1:15">
      <c r="A72" s="171" t="s">
        <v>9</v>
      </c>
      <c r="B72" s="49" t="str">
        <f>VLOOKUP(A72,'MANO DE OBRA'!A8:D69,3,FALSE)</f>
        <v>Obrero (3)</v>
      </c>
      <c r="C72" s="47"/>
      <c r="D72" s="47"/>
      <c r="E72" s="47"/>
      <c r="F72" s="47"/>
      <c r="G72" s="47"/>
      <c r="H72" s="47"/>
      <c r="I72" s="291">
        <f>K72/J72*100</f>
        <v>87780</v>
      </c>
      <c r="J72" s="292">
        <v>185</v>
      </c>
      <c r="K72" s="293">
        <f>VLOOKUP(A72,'MANO DE OBRA'!A8:D100,4,FALSE)</f>
        <v>162393</v>
      </c>
      <c r="L72" s="50"/>
      <c r="M72" s="433">
        <v>100</v>
      </c>
      <c r="N72" s="394">
        <f>K72/M72</f>
        <v>1623.93</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19976.472711322436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3995.2945422644875</v>
      </c>
      <c r="M84" s="858"/>
      <c r="N84" s="51"/>
    </row>
    <row r="85" spans="1:14">
      <c r="B85" s="89" t="s">
        <v>973</v>
      </c>
      <c r="C85" s="90"/>
      <c r="D85" s="90"/>
      <c r="E85" s="90"/>
      <c r="F85" s="90"/>
      <c r="G85" s="90"/>
      <c r="H85" s="90"/>
      <c r="I85" s="87"/>
      <c r="J85" s="88"/>
      <c r="K85" s="303">
        <v>0.05</v>
      </c>
      <c r="L85" s="857">
        <f>N79*K85</f>
        <v>998.82363556612188</v>
      </c>
      <c r="M85" s="858"/>
      <c r="N85" s="51"/>
    </row>
    <row r="86" spans="1:14" ht="15.75" thickBot="1">
      <c r="B86" s="91" t="s">
        <v>974</v>
      </c>
      <c r="C86" s="92"/>
      <c r="D86" s="92"/>
      <c r="E86" s="92"/>
      <c r="F86" s="92"/>
      <c r="G86" s="92"/>
      <c r="H86" s="92"/>
      <c r="I86" s="93"/>
      <c r="J86" s="94"/>
      <c r="K86" s="304">
        <v>0.05</v>
      </c>
      <c r="L86" s="859">
        <f>N79*K86</f>
        <v>998.82363556612188</v>
      </c>
      <c r="M86" s="860"/>
      <c r="N86" s="51"/>
    </row>
    <row r="87" spans="1:14" ht="15.75" thickBot="1">
      <c r="B87" s="823" t="s">
        <v>953</v>
      </c>
      <c r="C87" s="824"/>
      <c r="D87" s="824"/>
      <c r="E87" s="824"/>
      <c r="F87" s="824"/>
      <c r="G87" s="824"/>
      <c r="H87" s="824"/>
      <c r="I87" s="824"/>
      <c r="J87" s="824"/>
      <c r="K87" s="824"/>
      <c r="L87" s="824"/>
      <c r="M87" s="825"/>
      <c r="N87" s="52">
        <f>L84+L85+L86</f>
        <v>5992.941813396731</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25969.414524719166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7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1163</v>
      </c>
      <c r="C31" s="81" t="s">
        <v>2188</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0.1</v>
      </c>
      <c r="N41" s="343">
        <f>N77*M41</f>
        <v>108.262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108.262</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1394.6037659115664</v>
      </c>
      <c r="N48" s="271">
        <f>K48*M48</f>
        <v>1394.6037659115664</v>
      </c>
    </row>
    <row r="49" spans="1:14">
      <c r="A49" s="170" t="s">
        <v>650</v>
      </c>
      <c r="B49" s="43" t="str">
        <f>VLOOKUP(A49,MATERIALES!A6:D373,3,FALSE)</f>
        <v>Semillas para empradizar</v>
      </c>
      <c r="C49" s="424"/>
      <c r="D49" s="424"/>
      <c r="E49" s="424"/>
      <c r="F49" s="424"/>
      <c r="G49" s="424"/>
      <c r="H49" s="424"/>
      <c r="I49" s="424"/>
      <c r="J49" s="311" t="str">
        <f>VLOOKUP(A49,MATERIALES!A5:D641,2,FALSE)</f>
        <v>kg</v>
      </c>
      <c r="K49" s="396">
        <v>0.05</v>
      </c>
      <c r="L49" s="420"/>
      <c r="M49" s="401">
        <f>VLOOKUP(A49,MATERIALES!A6:D397,4,FALSE)</f>
        <v>83273.398057181854</v>
      </c>
      <c r="N49" s="271">
        <f>K49*M49</f>
        <v>4163.6699028590929</v>
      </c>
    </row>
    <row r="50" spans="1:14">
      <c r="A50" s="170" t="s">
        <v>686</v>
      </c>
      <c r="B50" s="43" t="str">
        <f>VLOOKUP(A50,MATERIALES!A6:D373,3,FALSE)</f>
        <v xml:space="preserve">Tierra abonada </v>
      </c>
      <c r="C50" s="424"/>
      <c r="D50" s="424"/>
      <c r="E50" s="424"/>
      <c r="F50" s="424"/>
      <c r="G50" s="424"/>
      <c r="H50" s="424"/>
      <c r="I50" s="424"/>
      <c r="J50" s="311" t="str">
        <f>VLOOKUP(A50,MATERIALES!A6:D642,2,FALSE)</f>
        <v>m3</v>
      </c>
      <c r="K50" s="396">
        <v>7.4999999999999997E-2</v>
      </c>
      <c r="L50" s="420"/>
      <c r="M50" s="401">
        <f>VLOOKUP(A50,MATERIALES!A6:D398,4,FALSE)</f>
        <v>88560.597933828321</v>
      </c>
      <c r="N50" s="271">
        <f>K50*M50</f>
        <v>6642.0448450371241</v>
      </c>
    </row>
    <row r="51" spans="1:14">
      <c r="A51" s="170" t="s">
        <v>774</v>
      </c>
      <c r="B51" s="43" t="str">
        <f>VLOOKUP(A51,MATERIALES!A6:D373,3,FALSE)</f>
        <v>Agua</v>
      </c>
      <c r="C51" s="424"/>
      <c r="D51" s="424"/>
      <c r="E51" s="424"/>
      <c r="F51" s="424"/>
      <c r="G51" s="424"/>
      <c r="H51" s="424"/>
      <c r="I51" s="424"/>
      <c r="J51" s="311" t="str">
        <f>VLOOKUP(A51,MATERIALES!A6:D643,2,FALSE)</f>
        <v>lt</v>
      </c>
      <c r="K51" s="396">
        <v>5</v>
      </c>
      <c r="L51" s="420"/>
      <c r="M51" s="401">
        <f>VLOOKUP(A51,MATERIALES!A6:D399,4,FALSE)</f>
        <v>629.42855674362693</v>
      </c>
      <c r="N51" s="271">
        <f>K51*M51</f>
        <v>3147.1427837181345</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15347.461297525917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7</v>
      </c>
      <c r="B71" s="49" t="str">
        <f>VLOOKUP(A71,'MANO DE OBRA'!A8:D68,3,FALSE)</f>
        <v>Obrero (2)</v>
      </c>
      <c r="C71" s="47"/>
      <c r="D71" s="47"/>
      <c r="E71" s="47"/>
      <c r="F71" s="47"/>
      <c r="G71" s="47"/>
      <c r="H71" s="47"/>
      <c r="I71" s="291">
        <f>K71/J71*100</f>
        <v>58520.000000000007</v>
      </c>
      <c r="J71" s="292">
        <v>185</v>
      </c>
      <c r="K71" s="293">
        <f>VLOOKUP(A71,'MANO DE OBRA'!A8:D99,4,FALSE)</f>
        <v>108262</v>
      </c>
      <c r="L71" s="50"/>
      <c r="M71" s="433">
        <v>100</v>
      </c>
      <c r="N71" s="394">
        <f>K71/M71</f>
        <v>1082.6199999999999</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1082.6199999999999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16538.343297525917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3307.6686595051833</v>
      </c>
      <c r="M84" s="858"/>
      <c r="N84" s="51"/>
    </row>
    <row r="85" spans="1:14">
      <c r="B85" s="89" t="s">
        <v>973</v>
      </c>
      <c r="C85" s="90"/>
      <c r="D85" s="90"/>
      <c r="E85" s="90"/>
      <c r="F85" s="90"/>
      <c r="G85" s="90"/>
      <c r="H85" s="90"/>
      <c r="I85" s="87"/>
      <c r="J85" s="88"/>
      <c r="K85" s="303">
        <v>0.05</v>
      </c>
      <c r="L85" s="857">
        <f>N79*K85</f>
        <v>826.91716487629583</v>
      </c>
      <c r="M85" s="858"/>
      <c r="N85" s="51"/>
    </row>
    <row r="86" spans="1:14" ht="15.75" thickBot="1">
      <c r="B86" s="91" t="s">
        <v>974</v>
      </c>
      <c r="C86" s="92"/>
      <c r="D86" s="92"/>
      <c r="E86" s="92"/>
      <c r="F86" s="92"/>
      <c r="G86" s="92"/>
      <c r="H86" s="92"/>
      <c r="I86" s="93"/>
      <c r="J86" s="94"/>
      <c r="K86" s="304">
        <v>0.05</v>
      </c>
      <c r="L86" s="859">
        <f>N79*K86</f>
        <v>826.91716487629583</v>
      </c>
      <c r="M86" s="860"/>
      <c r="N86" s="51"/>
    </row>
    <row r="87" spans="1:14" ht="15.75" thickBot="1">
      <c r="B87" s="823" t="s">
        <v>953</v>
      </c>
      <c r="C87" s="824"/>
      <c r="D87" s="824"/>
      <c r="E87" s="824"/>
      <c r="F87" s="824"/>
      <c r="G87" s="824"/>
      <c r="H87" s="824"/>
      <c r="I87" s="824"/>
      <c r="J87" s="824"/>
      <c r="K87" s="824"/>
      <c r="L87" s="824"/>
      <c r="M87" s="825"/>
      <c r="N87" s="52">
        <f>L84+L85+L86</f>
        <v>4961.502989257775</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21499.846286783693</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customHeight="1" thickBot="1">
      <c r="A31" t="s">
        <v>1845</v>
      </c>
      <c r="B31" s="80" t="s">
        <v>1164</v>
      </c>
      <c r="C31" s="81" t="s">
        <v>2189</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253</v>
      </c>
      <c r="B36" s="836" t="str">
        <f>VLOOKUP(A36,EQUIPOS!A6:D154,3,FALSE)</f>
        <v>Máquina hidrosembradora</v>
      </c>
      <c r="C36" s="837"/>
      <c r="D36" s="837"/>
      <c r="E36" s="837"/>
      <c r="F36" s="837"/>
      <c r="G36" s="837"/>
      <c r="H36" s="838"/>
      <c r="I36" s="266"/>
      <c r="J36" s="267"/>
      <c r="K36" s="268">
        <f>VLOOKUP(A36,EQUIPOS!A6:D163,4,FALSE)</f>
        <v>26627.840292246445</v>
      </c>
      <c r="L36" s="269"/>
      <c r="M36" s="335">
        <v>350</v>
      </c>
      <c r="N36" s="271">
        <f>K36/M36</f>
        <v>76.079543692132702</v>
      </c>
    </row>
    <row r="37" spans="1:14">
      <c r="A37" s="113" t="s">
        <v>138</v>
      </c>
      <c r="B37" s="836" t="str">
        <f>VLOOKUP(A37,EQUIPOS!A7:D154,3,FALSE)</f>
        <v>Camioneta D-300</v>
      </c>
      <c r="C37" s="837"/>
      <c r="D37" s="837"/>
      <c r="E37" s="837"/>
      <c r="F37" s="837"/>
      <c r="G37" s="837"/>
      <c r="H37" s="838"/>
      <c r="I37" s="420"/>
      <c r="J37" s="421"/>
      <c r="K37" s="268">
        <f>VLOOKUP(A37,EQUIPOS!A7:D164,4,FALSE)</f>
        <v>60495.230239791985</v>
      </c>
      <c r="L37" s="334"/>
      <c r="M37" s="335">
        <v>350</v>
      </c>
      <c r="N37" s="271">
        <f>K37/M37</f>
        <v>172.84351497083424</v>
      </c>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4.8049864931144288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253.72804515608135</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426</v>
      </c>
      <c r="B48" s="43" t="str">
        <f>VLOOKUP(A48,MATERIALES!A5:D373,3,FALSE)</f>
        <v>Costal de fibra o fique</v>
      </c>
      <c r="C48" s="280"/>
      <c r="D48" s="280"/>
      <c r="E48" s="280"/>
      <c r="F48" s="280"/>
      <c r="G48" s="280"/>
      <c r="H48" s="280"/>
      <c r="I48" s="280"/>
      <c r="J48" s="310" t="str">
        <f>VLOOKUP(A48,MATERIALES!A4:D640,2,FALSE)</f>
        <v>m2</v>
      </c>
      <c r="K48" s="281">
        <v>1</v>
      </c>
      <c r="L48" s="266"/>
      <c r="M48" s="401">
        <f>VLOOKUP(A48,MATERIALES!A5:D396,4,FALSE)</f>
        <v>1394.6037659115664</v>
      </c>
      <c r="N48" s="271">
        <f>K48*M48</f>
        <v>1394.6037659115664</v>
      </c>
    </row>
    <row r="49" spans="1:14">
      <c r="A49" s="170" t="s">
        <v>499</v>
      </c>
      <c r="B49" s="43" t="str">
        <f>VLOOKUP(A49,MATERIALES!A6:D373,3,FALSE)</f>
        <v>Mulch Orgánico</v>
      </c>
      <c r="C49" s="424"/>
      <c r="D49" s="424"/>
      <c r="E49" s="424"/>
      <c r="F49" s="424"/>
      <c r="G49" s="424"/>
      <c r="H49" s="424"/>
      <c r="I49" s="424"/>
      <c r="J49" s="311" t="str">
        <f>VLOOKUP(A49,MATERIALES!A5:D641,2,FALSE)</f>
        <v>kg</v>
      </c>
      <c r="K49" s="396">
        <v>0.4</v>
      </c>
      <c r="L49" s="420"/>
      <c r="M49" s="401">
        <f>VLOOKUP(A49,MATERIALES!A6:D397,4,FALSE)</f>
        <v>3330.8772856773467</v>
      </c>
      <c r="N49" s="271">
        <f>K49*M49</f>
        <v>1332.3509142709388</v>
      </c>
    </row>
    <row r="50" spans="1:14">
      <c r="A50" s="170" t="s">
        <v>774</v>
      </c>
      <c r="B50" s="43" t="str">
        <f>VLOOKUP(A50,MATERIALES!A6:D373,3,FALSE)</f>
        <v>Agua</v>
      </c>
      <c r="C50" s="424"/>
      <c r="D50" s="424"/>
      <c r="E50" s="424"/>
      <c r="F50" s="424"/>
      <c r="G50" s="424"/>
      <c r="H50" s="424"/>
      <c r="I50" s="424"/>
      <c r="J50" s="311" t="str">
        <f>VLOOKUP(A50,MATERIALES!A6:D642,2,FALSE)</f>
        <v>lt</v>
      </c>
      <c r="K50" s="396">
        <v>5</v>
      </c>
      <c r="L50" s="420"/>
      <c r="M50" s="401">
        <f>VLOOKUP(A50,MATERIALES!A6:D398,4,FALSE)</f>
        <v>629.42855674362693</v>
      </c>
      <c r="N50" s="271">
        <f>K50*M50</f>
        <v>3147.1427837181345</v>
      </c>
    </row>
    <row r="51" spans="1:14">
      <c r="A51" s="170" t="s">
        <v>650</v>
      </c>
      <c r="B51" s="43" t="str">
        <f>VLOOKUP(A51,MATERIALES!A6:D373,3,FALSE)</f>
        <v>Semillas para empradizar</v>
      </c>
      <c r="C51" s="424"/>
      <c r="D51" s="424"/>
      <c r="E51" s="424"/>
      <c r="F51" s="424"/>
      <c r="G51" s="424"/>
      <c r="H51" s="424"/>
      <c r="I51" s="424"/>
      <c r="J51" s="311" t="str">
        <f>VLOOKUP(A51,MATERIALES!A6:D643,2,FALSE)</f>
        <v>kg</v>
      </c>
      <c r="K51" s="396">
        <v>0.05</v>
      </c>
      <c r="L51" s="420"/>
      <c r="M51" s="401">
        <f>VLOOKUP(A51,MATERIALES!A6:D399,4,FALSE)</f>
        <v>83273.398057181854</v>
      </c>
      <c r="N51" s="271">
        <f>K51*M51</f>
        <v>4163.6699028590929</v>
      </c>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10037.767366759734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2800</v>
      </c>
      <c r="N71" s="394">
        <f>K71/M71</f>
        <v>57.997500000000002</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2800</v>
      </c>
      <c r="N72" s="394">
        <f>K72/M72</f>
        <v>38.102229862288567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96.099729862288569</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10387.595141778103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2077.5190283556208</v>
      </c>
      <c r="M84" s="858"/>
      <c r="N84" s="51"/>
    </row>
    <row r="85" spans="1:14">
      <c r="B85" s="89" t="s">
        <v>973</v>
      </c>
      <c r="C85" s="90"/>
      <c r="D85" s="90"/>
      <c r="E85" s="90"/>
      <c r="F85" s="90"/>
      <c r="G85" s="90"/>
      <c r="H85" s="90"/>
      <c r="I85" s="87"/>
      <c r="J85" s="88"/>
      <c r="K85" s="303">
        <v>0.05</v>
      </c>
      <c r="L85" s="857">
        <f>N79*K85</f>
        <v>519.37975708890519</v>
      </c>
      <c r="M85" s="858"/>
      <c r="N85" s="51"/>
    </row>
    <row r="86" spans="1:14" ht="15.75" thickBot="1">
      <c r="B86" s="91" t="s">
        <v>974</v>
      </c>
      <c r="C86" s="92"/>
      <c r="D86" s="92"/>
      <c r="E86" s="92"/>
      <c r="F86" s="92"/>
      <c r="G86" s="92"/>
      <c r="H86" s="92"/>
      <c r="I86" s="93"/>
      <c r="J86" s="94"/>
      <c r="K86" s="304">
        <v>0.05</v>
      </c>
      <c r="L86" s="859">
        <f>N79*K86</f>
        <v>519.37975708890519</v>
      </c>
      <c r="M86" s="860"/>
      <c r="N86" s="51"/>
    </row>
    <row r="87" spans="1:14" ht="15.75" thickBot="1">
      <c r="B87" s="823" t="s">
        <v>953</v>
      </c>
      <c r="C87" s="824"/>
      <c r="D87" s="824"/>
      <c r="E87" s="824"/>
      <c r="F87" s="824"/>
      <c r="G87" s="824"/>
      <c r="H87" s="824"/>
      <c r="I87" s="824"/>
      <c r="J87" s="824"/>
      <c r="K87" s="824"/>
      <c r="L87" s="824"/>
      <c r="M87" s="825"/>
      <c r="N87" s="52">
        <f>L84+L85+L86</f>
        <v>3116.2785425334309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13503.873684311535</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9.25" customHeight="1" thickBot="1">
      <c r="A31" t="s">
        <v>1845</v>
      </c>
      <c r="B31" s="80" t="s">
        <v>1726</v>
      </c>
      <c r="C31" s="963" t="s">
        <v>2049</v>
      </c>
      <c r="D31" s="964"/>
      <c r="E31" s="964"/>
      <c r="F31" s="964"/>
      <c r="G31" s="964"/>
      <c r="H31" s="964"/>
      <c r="I31" s="964"/>
      <c r="J31" s="96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8000</v>
      </c>
      <c r="N36" s="271">
        <f>K36/M36</f>
        <v>7.5619037799739983</v>
      </c>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26.907924361440802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34.469828141414801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511</v>
      </c>
      <c r="B48" s="43" t="str">
        <f>VLOOKUP(A48,MATERIALES!A5:D373,3,FALSE)</f>
        <v>Manto Temporal (Protección de Taludes)</v>
      </c>
      <c r="C48" s="280"/>
      <c r="D48" s="280"/>
      <c r="E48" s="280"/>
      <c r="F48" s="280"/>
      <c r="G48" s="280"/>
      <c r="H48" s="280"/>
      <c r="I48" s="280"/>
      <c r="J48" s="310" t="str">
        <f>VLOOKUP(A48,MATERIALES!A4:D640,2,FALSE)</f>
        <v>m2</v>
      </c>
      <c r="K48" s="485">
        <v>1.05</v>
      </c>
      <c r="L48" s="266"/>
      <c r="M48" s="401">
        <f>VLOOKUP(A48,MATERIALES!A5:D396,4,FALSE)</f>
        <v>5287.1998766464667</v>
      </c>
      <c r="N48" s="271">
        <f>K48*M48</f>
        <v>5551.5598704787899</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25177.142269745073</v>
      </c>
      <c r="N49" s="271">
        <f>K49*M49</f>
        <v>25177.142269745073</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2470.654147965638</v>
      </c>
      <c r="N50" s="271">
        <f>K50*M50</f>
        <v>4941.308295931276</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35670.010436155135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38395.272700440633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7679.0545400881274</v>
      </c>
      <c r="M84" s="858"/>
      <c r="N84" s="51"/>
    </row>
    <row r="85" spans="1:14">
      <c r="B85" s="89" t="s">
        <v>973</v>
      </c>
      <c r="C85" s="90"/>
      <c r="D85" s="90"/>
      <c r="E85" s="90"/>
      <c r="F85" s="90"/>
      <c r="G85" s="90"/>
      <c r="H85" s="90"/>
      <c r="I85" s="87"/>
      <c r="J85" s="88"/>
      <c r="K85" s="303">
        <v>0.05</v>
      </c>
      <c r="L85" s="857">
        <f>N79*K85</f>
        <v>1919.7636350220318</v>
      </c>
      <c r="M85" s="858"/>
      <c r="N85" s="51"/>
    </row>
    <row r="86" spans="1:14" ht="15.75" thickBot="1">
      <c r="B86" s="91" t="s">
        <v>974</v>
      </c>
      <c r="C86" s="92"/>
      <c r="D86" s="92"/>
      <c r="E86" s="92"/>
      <c r="F86" s="92"/>
      <c r="G86" s="92"/>
      <c r="H86" s="92"/>
      <c r="I86" s="93"/>
      <c r="J86" s="94"/>
      <c r="K86" s="304">
        <v>0.05</v>
      </c>
      <c r="L86" s="859">
        <f>N79*K86</f>
        <v>1919.7636350220318</v>
      </c>
      <c r="M86" s="860"/>
      <c r="N86" s="51"/>
    </row>
    <row r="87" spans="1:14" ht="15.75" thickBot="1">
      <c r="B87" s="823" t="s">
        <v>953</v>
      </c>
      <c r="C87" s="824"/>
      <c r="D87" s="824"/>
      <c r="E87" s="824"/>
      <c r="F87" s="824"/>
      <c r="G87" s="824"/>
      <c r="H87" s="824"/>
      <c r="I87" s="824"/>
      <c r="J87" s="824"/>
      <c r="K87" s="824"/>
      <c r="L87" s="824"/>
      <c r="M87" s="825"/>
      <c r="N87" s="52">
        <f>L84+L85+L86</f>
        <v>11518.581810132189</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49913.854510572826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28.5" customHeight="1" thickBot="1">
      <c r="A31" t="s">
        <v>1845</v>
      </c>
      <c r="B31" s="80" t="s">
        <v>1727</v>
      </c>
      <c r="C31" s="963" t="s">
        <v>2052</v>
      </c>
      <c r="D31" s="964"/>
      <c r="E31" s="964"/>
      <c r="F31" s="964"/>
      <c r="G31" s="964"/>
      <c r="H31" s="964"/>
      <c r="I31" s="964"/>
      <c r="J31" s="964"/>
      <c r="K31" s="467"/>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138</v>
      </c>
      <c r="B36" s="836" t="str">
        <f>VLOOKUP(A36,EQUIPOS!A6:D154,3,FALSE)</f>
        <v>Camioneta D-300</v>
      </c>
      <c r="C36" s="837"/>
      <c r="D36" s="837"/>
      <c r="E36" s="837"/>
      <c r="F36" s="837"/>
      <c r="G36" s="837"/>
      <c r="H36" s="838"/>
      <c r="I36" s="266"/>
      <c r="J36" s="267"/>
      <c r="K36" s="268">
        <f>VLOOKUP(A36,EQUIPOS!A6:D163,4,FALSE)</f>
        <v>60495.230239791985</v>
      </c>
      <c r="L36" s="269"/>
      <c r="M36" s="335">
        <v>8000</v>
      </c>
      <c r="N36" s="271">
        <f>K36/M36</f>
        <v>7.5619037799739983</v>
      </c>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26.907924361440802</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34.469828141414801</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512</v>
      </c>
      <c r="B48" s="43" t="str">
        <f>VLOOKUP(A48,MATERIALES!A5:D373,3,FALSE)</f>
        <v>Manto Permanente (Protección de Taludes)</v>
      </c>
      <c r="C48" s="280"/>
      <c r="D48" s="280"/>
      <c r="E48" s="280"/>
      <c r="F48" s="280"/>
      <c r="G48" s="280"/>
      <c r="H48" s="280"/>
      <c r="I48" s="280"/>
      <c r="J48" s="310" t="str">
        <f>VLOOKUP(A48,MATERIALES!A4:D640,2,FALSE)</f>
        <v>m2</v>
      </c>
      <c r="K48" s="485">
        <v>1.05</v>
      </c>
      <c r="L48" s="266"/>
      <c r="M48" s="401">
        <f>VLOOKUP(A48,MATERIALES!A5:D396,4,FALSE)</f>
        <v>11959.142578128913</v>
      </c>
      <c r="N48" s="271">
        <f>K48*M48</f>
        <v>12557.099707035359</v>
      </c>
    </row>
    <row r="49" spans="1:14">
      <c r="A49" s="170" t="s">
        <v>584</v>
      </c>
      <c r="B49" s="43" t="str">
        <f>VLOOKUP(A49,MATERIALES!A6:D373,3,FALSE)</f>
        <v>Mezcla Fértil</v>
      </c>
      <c r="C49" s="424"/>
      <c r="D49" s="424"/>
      <c r="E49" s="424"/>
      <c r="F49" s="424"/>
      <c r="G49" s="424"/>
      <c r="H49" s="424"/>
      <c r="I49" s="424"/>
      <c r="J49" s="311" t="str">
        <f>VLOOKUP(A49,MATERIALES!A5:D641,2,FALSE)</f>
        <v>m2</v>
      </c>
      <c r="K49" s="485">
        <v>1</v>
      </c>
      <c r="L49" s="420"/>
      <c r="M49" s="401">
        <f>VLOOKUP(A49,MATERIALES!A6:D397,4,FALSE)</f>
        <v>25177.142269745073</v>
      </c>
      <c r="N49" s="271">
        <f>K49*M49</f>
        <v>25177.142269745073</v>
      </c>
    </row>
    <row r="50" spans="1:14">
      <c r="A50" s="170" t="s">
        <v>827</v>
      </c>
      <c r="B50" s="43" t="str">
        <f>VLOOKUP(A50,MATERIALES!A6:D373,3,FALSE)</f>
        <v>Anclaje para fijación del manto</v>
      </c>
      <c r="C50" s="424"/>
      <c r="D50" s="424"/>
      <c r="E50" s="424"/>
      <c r="F50" s="424"/>
      <c r="G50" s="424"/>
      <c r="H50" s="424"/>
      <c r="I50" s="424"/>
      <c r="J50" s="311" t="str">
        <f>VLOOKUP(A50,MATERIALES!A6:D642,2,FALSE)</f>
        <v>u</v>
      </c>
      <c r="K50" s="485">
        <v>2</v>
      </c>
      <c r="L50" s="420"/>
      <c r="M50" s="401">
        <f>VLOOKUP(A50,MATERIALES!A6:D398,4,FALSE)</f>
        <v>2470.654147965638</v>
      </c>
      <c r="N50" s="271">
        <f>K50*M50</f>
        <v>4941.308295931276</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42675.550272711705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9</v>
      </c>
      <c r="B71" s="49" t="str">
        <f>VLOOKUP(A71,'MANO DE OBRA'!A8:D68,3,FALSE)</f>
        <v>Obrero (3)</v>
      </c>
      <c r="C71" s="47"/>
      <c r="D71" s="47"/>
      <c r="E71" s="47"/>
      <c r="F71" s="47"/>
      <c r="G71" s="47"/>
      <c r="H71" s="47"/>
      <c r="I71" s="291">
        <f>K71/J71*100</f>
        <v>87780</v>
      </c>
      <c r="J71" s="292">
        <v>185</v>
      </c>
      <c r="K71" s="293">
        <f>VLOOKUP(A71,'MANO DE OBRA'!A8:D99,4,FALSE)</f>
        <v>162393</v>
      </c>
      <c r="L71" s="50"/>
      <c r="M71" s="433">
        <v>100</v>
      </c>
      <c r="N71" s="394">
        <f>K71/M71</f>
        <v>1623.93</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100</v>
      </c>
      <c r="N72" s="394">
        <f>K72/M72</f>
        <v>1066.8624361440798</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2690.7924361440801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45400.812536997204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9080.1625073994419</v>
      </c>
      <c r="M84" s="858"/>
      <c r="N84" s="51"/>
    </row>
    <row r="85" spans="1:14">
      <c r="B85" s="89" t="s">
        <v>973</v>
      </c>
      <c r="C85" s="90"/>
      <c r="D85" s="90"/>
      <c r="E85" s="90"/>
      <c r="F85" s="90"/>
      <c r="G85" s="90"/>
      <c r="H85" s="90"/>
      <c r="I85" s="87"/>
      <c r="J85" s="88"/>
      <c r="K85" s="303">
        <v>0.05</v>
      </c>
      <c r="L85" s="857">
        <f>N79*K85</f>
        <v>2270.0406268498605</v>
      </c>
      <c r="M85" s="858"/>
      <c r="N85" s="51"/>
    </row>
    <row r="86" spans="1:14" ht="15.75" thickBot="1">
      <c r="B86" s="91" t="s">
        <v>974</v>
      </c>
      <c r="C86" s="92"/>
      <c r="D86" s="92"/>
      <c r="E86" s="92"/>
      <c r="F86" s="92"/>
      <c r="G86" s="92"/>
      <c r="H86" s="92"/>
      <c r="I86" s="93"/>
      <c r="J86" s="94"/>
      <c r="K86" s="304">
        <v>0.05</v>
      </c>
      <c r="L86" s="859">
        <f>N79*K86</f>
        <v>2270.0406268498605</v>
      </c>
      <c r="M86" s="860"/>
      <c r="N86" s="51"/>
    </row>
    <row r="87" spans="1:14" ht="15.75" thickBot="1">
      <c r="B87" s="823" t="s">
        <v>953</v>
      </c>
      <c r="C87" s="824"/>
      <c r="D87" s="824"/>
      <c r="E87" s="824"/>
      <c r="F87" s="824"/>
      <c r="G87" s="824"/>
      <c r="H87" s="824"/>
      <c r="I87" s="824"/>
      <c r="J87" s="824"/>
      <c r="K87" s="824"/>
      <c r="L87" s="824"/>
      <c r="M87" s="825"/>
      <c r="N87" s="52">
        <f>L84+L85+L86</f>
        <v>13620.243761099164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59021.056298096366</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30"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1165</v>
      </c>
      <c r="C31" s="81" t="s">
        <v>2190</v>
      </c>
      <c r="D31" s="82"/>
      <c r="E31" s="82"/>
      <c r="F31" s="82"/>
      <c r="G31" s="82"/>
      <c r="H31" s="82"/>
      <c r="I31" s="82"/>
      <c r="J31" s="82"/>
      <c r="K31" s="452"/>
      <c r="L31" s="305" t="s">
        <v>233</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t="s">
        <v>119</v>
      </c>
      <c r="B36" s="836" t="str">
        <f>VLOOKUP(A36,EQUIPOS!A6:D154,3,FALSE)</f>
        <v xml:space="preserve">Bomba de concreto, Producción: 30 m3/h, POTENCIA: 67 HP, MAX PRESION DE CONCRETO: 1150 PSI
</v>
      </c>
      <c r="C36" s="837"/>
      <c r="D36" s="837"/>
      <c r="E36" s="837"/>
      <c r="F36" s="837"/>
      <c r="G36" s="837"/>
      <c r="H36" s="838"/>
      <c r="I36" s="266"/>
      <c r="J36" s="267"/>
      <c r="K36" s="268">
        <f>VLOOKUP(A36,EQUIPOS!A6:D163,4,FALSE)</f>
        <v>81376.999948791621</v>
      </c>
      <c r="L36" s="269"/>
      <c r="M36" s="335">
        <v>100</v>
      </c>
      <c r="N36" s="271">
        <f>K36/M36</f>
        <v>813.76999948791627</v>
      </c>
    </row>
    <row r="37" spans="1:14">
      <c r="A37" s="113" t="s">
        <v>138</v>
      </c>
      <c r="B37" s="836" t="str">
        <f>VLOOKUP(A37,EQUIPOS!A7:D154,3,FALSE)</f>
        <v>Camioneta D-300</v>
      </c>
      <c r="C37" s="837"/>
      <c r="D37" s="837"/>
      <c r="E37" s="837"/>
      <c r="F37" s="837"/>
      <c r="G37" s="837"/>
      <c r="H37" s="838"/>
      <c r="I37" s="420"/>
      <c r="J37" s="421"/>
      <c r="K37" s="268">
        <f>VLOOKUP(A37,EQUIPOS!A7:D164,4,FALSE)</f>
        <v>60495.230239791985</v>
      </c>
      <c r="L37" s="334"/>
      <c r="M37" s="335">
        <v>1000</v>
      </c>
      <c r="N37" s="271">
        <f>K37/M37</f>
        <v>60.495230239791987</v>
      </c>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0.01</v>
      </c>
      <c r="N41" s="343">
        <f>N77*M41</f>
        <v>4.0401280451800998</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878.30535777288844</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585</v>
      </c>
      <c r="B48" s="43" t="str">
        <f>VLOOKUP(A48,MATERIALES!A5:D373,3,FALSE)</f>
        <v>Mortero 1:3</v>
      </c>
      <c r="C48" s="280"/>
      <c r="D48" s="280"/>
      <c r="E48" s="280"/>
      <c r="F48" s="280"/>
      <c r="G48" s="280"/>
      <c r="H48" s="280"/>
      <c r="I48" s="280"/>
      <c r="J48" s="310" t="str">
        <f>VLOOKUP(A48,MATERIALES!A4:D640,2,FALSE)</f>
        <v>m3</v>
      </c>
      <c r="K48" s="485">
        <v>0.1</v>
      </c>
      <c r="L48" s="266"/>
      <c r="M48" s="401">
        <f>VLOOKUP(A48,MATERIALES!A5:D396,4,FALSE)</f>
        <v>995461.41156563326</v>
      </c>
      <c r="N48" s="271">
        <f>K48*M48</f>
        <v>99546.141156563332</v>
      </c>
    </row>
    <row r="49" spans="1:14">
      <c r="A49" s="170" t="s">
        <v>739</v>
      </c>
      <c r="B49" s="43" t="str">
        <f>VLOOKUP(A49,MATERIALES!A6:D373,3,FALSE)</f>
        <v>Varilla 5/8</v>
      </c>
      <c r="C49" s="424"/>
      <c r="D49" s="424"/>
      <c r="E49" s="424"/>
      <c r="F49" s="424"/>
      <c r="G49" s="424"/>
      <c r="H49" s="424"/>
      <c r="I49" s="424"/>
      <c r="J49" s="311" t="str">
        <f>VLOOKUP(A49,MATERIALES!A5:D641,2,FALSE)</f>
        <v>kg</v>
      </c>
      <c r="K49" s="485">
        <v>1.1000000000000001</v>
      </c>
      <c r="L49" s="420"/>
      <c r="M49" s="401">
        <f>VLOOKUP(A49,MATERIALES!A6:D397,4,FALSE)</f>
        <v>3225.8780889438617</v>
      </c>
      <c r="N49" s="271">
        <f>K49*M49</f>
        <v>3548.4658978382481</v>
      </c>
    </row>
    <row r="50" spans="1:14">
      <c r="A50" s="170" t="s">
        <v>931</v>
      </c>
      <c r="B50" s="43" t="str">
        <f>VLOOKUP(A50,MATERIALES!A6:D373,3,FALSE)</f>
        <v>Malla Electrosoldada de 5/16</v>
      </c>
      <c r="C50" s="424"/>
      <c r="D50" s="424"/>
      <c r="E50" s="424"/>
      <c r="F50" s="424"/>
      <c r="G50" s="424"/>
      <c r="H50" s="424"/>
      <c r="I50" s="424"/>
      <c r="J50" s="311" t="str">
        <f>VLOOKUP(A50,MATERIALES!A6:D642,2,FALSE)</f>
        <v>m2</v>
      </c>
      <c r="K50" s="485">
        <v>1</v>
      </c>
      <c r="L50" s="420"/>
      <c r="M50" s="401">
        <f>VLOOKUP(A50,MATERIALES!A6:D398,4,FALSE)</f>
        <v>154617.59225895727</v>
      </c>
      <c r="N50" s="271">
        <f>K50*M50</f>
        <v>154617.59225895727</v>
      </c>
    </row>
    <row r="51" spans="1:14">
      <c r="A51" s="170"/>
      <c r="B51" s="43"/>
      <c r="C51" s="424"/>
      <c r="D51" s="424"/>
      <c r="E51" s="424"/>
      <c r="F51" s="424"/>
      <c r="G51" s="424"/>
      <c r="H51" s="424"/>
      <c r="I51" s="424"/>
      <c r="J51" s="310"/>
      <c r="K51" s="450"/>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257712.19931335887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11</v>
      </c>
      <c r="B71" s="49" t="str">
        <f>VLOOKUP(A71,'MANO DE OBRA'!A8:D68,3,FALSE)</f>
        <v>Obrero (4)</v>
      </c>
      <c r="C71" s="47"/>
      <c r="D71" s="47"/>
      <c r="E71" s="47"/>
      <c r="F71" s="47"/>
      <c r="G71" s="47"/>
      <c r="H71" s="47"/>
      <c r="I71" s="291">
        <f>K71/J71*100</f>
        <v>117040.00000000001</v>
      </c>
      <c r="J71" s="292">
        <v>185</v>
      </c>
      <c r="K71" s="293">
        <f>VLOOKUP(A71,'MANO DE OBRA'!A8:D99,4,FALSE)</f>
        <v>216524</v>
      </c>
      <c r="L71" s="50"/>
      <c r="M71" s="433">
        <v>800</v>
      </c>
      <c r="N71" s="394">
        <f>K71/M71</f>
        <v>270.65499999999997</v>
      </c>
      <c r="O71" s="106"/>
    </row>
    <row r="72" spans="1:15">
      <c r="A72" s="171" t="s">
        <v>30</v>
      </c>
      <c r="B72" s="49" t="str">
        <f>VLOOKUP(A72,'MANO DE OBRA'!A8:D69,3,FALSE)</f>
        <v>Oficial</v>
      </c>
      <c r="C72" s="47"/>
      <c r="D72" s="47"/>
      <c r="E72" s="47"/>
      <c r="F72" s="47"/>
      <c r="G72" s="47"/>
      <c r="H72" s="47"/>
      <c r="I72" s="291">
        <f>K72/J72*100</f>
        <v>57668.23979157189</v>
      </c>
      <c r="J72" s="292">
        <v>185</v>
      </c>
      <c r="K72" s="293">
        <f>VLOOKUP(A72,'MANO DE OBRA'!A8:D100,4,FALSE)</f>
        <v>106686.24361440798</v>
      </c>
      <c r="L72" s="50"/>
      <c r="M72" s="433">
        <v>800</v>
      </c>
      <c r="N72" s="394">
        <f>K72/M72</f>
        <v>133.35780451800997</v>
      </c>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404.01280451800994</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258994.51747564977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51798.903495129955</v>
      </c>
      <c r="M84" s="858"/>
      <c r="N84" s="51"/>
    </row>
    <row r="85" spans="1:14">
      <c r="B85" s="89" t="s">
        <v>973</v>
      </c>
      <c r="C85" s="90"/>
      <c r="D85" s="90"/>
      <c r="E85" s="90"/>
      <c r="F85" s="90"/>
      <c r="G85" s="90"/>
      <c r="H85" s="90"/>
      <c r="I85" s="87"/>
      <c r="J85" s="88"/>
      <c r="K85" s="303">
        <v>0.05</v>
      </c>
      <c r="L85" s="857">
        <f>N79*K85</f>
        <v>12949.725873782489</v>
      </c>
      <c r="M85" s="858"/>
      <c r="N85" s="51"/>
    </row>
    <row r="86" spans="1:14" ht="15.75" thickBot="1">
      <c r="B86" s="91" t="s">
        <v>974</v>
      </c>
      <c r="C86" s="92"/>
      <c r="D86" s="92"/>
      <c r="E86" s="92"/>
      <c r="F86" s="92"/>
      <c r="G86" s="92"/>
      <c r="H86" s="92"/>
      <c r="I86" s="93"/>
      <c r="J86" s="94"/>
      <c r="K86" s="304">
        <v>0.05</v>
      </c>
      <c r="L86" s="859">
        <f>N79*K86</f>
        <v>12949.725873782489</v>
      </c>
      <c r="M86" s="860"/>
      <c r="N86" s="51"/>
    </row>
    <row r="87" spans="1:14" ht="15.75" thickBot="1">
      <c r="B87" s="823" t="s">
        <v>953</v>
      </c>
      <c r="C87" s="824"/>
      <c r="D87" s="824"/>
      <c r="E87" s="824"/>
      <c r="F87" s="824"/>
      <c r="G87" s="824"/>
      <c r="H87" s="824"/>
      <c r="I87" s="824"/>
      <c r="J87" s="824"/>
      <c r="K87" s="824"/>
      <c r="L87" s="824"/>
      <c r="M87" s="825"/>
      <c r="N87" s="52">
        <f>L84+L85+L86</f>
        <v>77698.355242694932</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336692.87271834468</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9.25" customHeight="1" thickBot="1">
      <c r="B29" s="71" t="s">
        <v>943</v>
      </c>
      <c r="C29" s="832" t="s">
        <v>944</v>
      </c>
      <c r="D29" s="833"/>
      <c r="E29" s="833"/>
      <c r="F29" s="833"/>
      <c r="G29" s="833"/>
      <c r="H29" s="833"/>
      <c r="I29" s="833"/>
      <c r="J29" s="72"/>
      <c r="K29" s="341" t="s">
        <v>2215</v>
      </c>
      <c r="L29" s="834" t="s">
        <v>945</v>
      </c>
      <c r="M29" s="835"/>
      <c r="N29" s="71" t="s">
        <v>946</v>
      </c>
    </row>
    <row r="30" spans="1:14" ht="17.25" hidden="1" customHeight="1">
      <c r="B30" s="71" t="s">
        <v>943</v>
      </c>
      <c r="C30" s="832" t="s">
        <v>944</v>
      </c>
      <c r="D30" s="833"/>
      <c r="E30" s="833"/>
      <c r="F30" s="833"/>
      <c r="G30" s="833"/>
      <c r="H30" s="833"/>
      <c r="I30" s="833"/>
      <c r="J30" s="72"/>
      <c r="K30" s="306"/>
      <c r="L30" s="834" t="s">
        <v>945</v>
      </c>
      <c r="M30" s="835"/>
      <c r="N30" s="71" t="s">
        <v>946</v>
      </c>
    </row>
    <row r="31" spans="1:14" ht="15.75" thickBot="1">
      <c r="A31" t="s">
        <v>1845</v>
      </c>
      <c r="B31" s="80" t="s">
        <v>1728</v>
      </c>
      <c r="C31" s="81" t="s">
        <v>2191</v>
      </c>
      <c r="D31" s="82"/>
      <c r="E31" s="82"/>
      <c r="F31" s="82"/>
      <c r="G31" s="82"/>
      <c r="H31" s="82"/>
      <c r="I31" s="82"/>
      <c r="J31" s="82"/>
      <c r="K31" s="452"/>
      <c r="L31" s="305" t="s">
        <v>945</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N77*M41</f>
        <v>270.65500000000003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270.65500000000003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686</v>
      </c>
      <c r="B48" s="43" t="str">
        <f>VLOOKUP(A48,MATERIALES!A5:D373,3,FALSE)</f>
        <v xml:space="preserve">Tierra abonada </v>
      </c>
      <c r="C48" s="280"/>
      <c r="D48" s="280"/>
      <c r="E48" s="280"/>
      <c r="F48" s="280"/>
      <c r="G48" s="280"/>
      <c r="H48" s="280"/>
      <c r="I48" s="280"/>
      <c r="J48" s="310" t="str">
        <f>VLOOKUP(A48,MATERIALES!A4:D640,2,FALSE)</f>
        <v>m3</v>
      </c>
      <c r="K48" s="485">
        <v>0.5</v>
      </c>
      <c r="L48" s="266"/>
      <c r="M48" s="401">
        <f>VLOOKUP(A48,MATERIALES!A5:D396,4,FALSE)</f>
        <v>88560.597933828321</v>
      </c>
      <c r="N48" s="271">
        <f>K48*M48</f>
        <v>44280.298966914161</v>
      </c>
    </row>
    <row r="49" spans="1:14">
      <c r="A49" s="170" t="s">
        <v>914</v>
      </c>
      <c r="B49" s="43" t="str">
        <f>VLOOKUP(A49,MATERIALES!A6:D373,3,FALSE)</f>
        <v>Árbol de 1.2 m (Paisajístico)</v>
      </c>
      <c r="C49" s="424"/>
      <c r="D49" s="424"/>
      <c r="E49" s="424"/>
      <c r="F49" s="424"/>
      <c r="G49" s="424"/>
      <c r="H49" s="424"/>
      <c r="I49" s="424"/>
      <c r="J49" s="311" t="str">
        <f>VLOOKUP(A49,MATERIALES!A5:D641,2,FALSE)</f>
        <v>u</v>
      </c>
      <c r="K49" s="485">
        <v>1</v>
      </c>
      <c r="L49" s="420"/>
      <c r="M49" s="401">
        <f>VLOOKUP(A49,MATERIALES!A6:D397,4,FALSE)</f>
        <v>19889.942393098616</v>
      </c>
      <c r="N49" s="271">
        <f>K49*M49</f>
        <v>19889.942393098616</v>
      </c>
    </row>
    <row r="50" spans="1:14">
      <c r="A50" s="170"/>
      <c r="B50" s="43"/>
      <c r="C50" s="424"/>
      <c r="D50" s="424"/>
      <c r="E50" s="424"/>
      <c r="F50" s="424"/>
      <c r="G50" s="424"/>
      <c r="H50" s="424"/>
      <c r="I50" s="424"/>
      <c r="J50" s="317"/>
      <c r="K50" s="485"/>
      <c r="L50" s="420"/>
      <c r="M50" s="401"/>
      <c r="N50" s="271"/>
    </row>
    <row r="51" spans="1:14">
      <c r="A51" s="170"/>
      <c r="B51" s="43"/>
      <c r="C51" s="424"/>
      <c r="D51" s="424"/>
      <c r="E51" s="424"/>
      <c r="F51" s="424"/>
      <c r="G51" s="424"/>
      <c r="H51" s="424"/>
      <c r="I51" s="424"/>
      <c r="J51" s="310"/>
      <c r="K51" s="396"/>
      <c r="L51" s="420"/>
      <c r="M51" s="401"/>
      <c r="N51" s="271"/>
    </row>
    <row r="52" spans="1:14">
      <c r="B52" s="319"/>
      <c r="C52" s="47"/>
      <c r="D52" s="47"/>
      <c r="E52" s="47"/>
      <c r="F52" s="47"/>
      <c r="G52" s="47"/>
      <c r="H52" s="47"/>
      <c r="I52" s="47"/>
      <c r="J52" s="287"/>
      <c r="K52" s="169"/>
      <c r="L52" s="317"/>
      <c r="M52" s="425"/>
      <c r="N52" s="272"/>
    </row>
    <row r="53" spans="1:14">
      <c r="B53" s="168"/>
      <c r="C53" s="316"/>
      <c r="D53" s="316"/>
      <c r="E53" s="316"/>
      <c r="F53" s="316"/>
      <c r="G53" s="316"/>
      <c r="H53" s="316"/>
      <c r="I53" s="316"/>
      <c r="J53" s="310"/>
      <c r="K53" s="44"/>
      <c r="L53" s="317"/>
      <c r="M53" s="425"/>
      <c r="N53" s="272"/>
    </row>
    <row r="54" spans="1:14" ht="15.75" thickBot="1">
      <c r="B54" s="477"/>
      <c r="C54" s="47"/>
      <c r="D54" s="47"/>
      <c r="E54" s="47"/>
      <c r="F54" s="47"/>
      <c r="G54" s="47"/>
      <c r="H54" s="47"/>
      <c r="I54" s="47"/>
      <c r="J54" s="287"/>
      <c r="K54" s="169"/>
      <c r="L54" s="478"/>
      <c r="M54" s="479"/>
      <c r="N54" s="480"/>
    </row>
    <row r="55" spans="1:14" ht="15.75" thickBot="1">
      <c r="B55" s="823" t="s">
        <v>953</v>
      </c>
      <c r="C55" s="824"/>
      <c r="D55" s="824"/>
      <c r="E55" s="824"/>
      <c r="F55" s="824"/>
      <c r="G55" s="824"/>
      <c r="H55" s="824"/>
      <c r="I55" s="824"/>
      <c r="J55" s="824"/>
      <c r="K55" s="824"/>
      <c r="L55" s="824"/>
      <c r="M55" s="825"/>
      <c r="N55" s="393">
        <f>SUM(N48:N54)</f>
        <v>64170.241360012777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2" t="s">
        <v>957</v>
      </c>
      <c r="C59" s="313"/>
      <c r="D59" s="313"/>
      <c r="E59" s="313"/>
      <c r="F59" s="313"/>
      <c r="G59" s="313"/>
      <c r="H59" s="73" t="s">
        <v>945</v>
      </c>
      <c r="I59" s="74" t="s">
        <v>958</v>
      </c>
      <c r="J59" s="75" t="s">
        <v>959</v>
      </c>
      <c r="K59" s="73" t="s">
        <v>960</v>
      </c>
      <c r="L59" s="826" t="s">
        <v>961</v>
      </c>
      <c r="M59" s="799"/>
      <c r="N59" s="76" t="s">
        <v>951</v>
      </c>
    </row>
    <row r="60" spans="1:14">
      <c r="B60" s="46"/>
      <c r="C60" s="316"/>
      <c r="D60" s="316"/>
      <c r="E60" s="316"/>
      <c r="F60" s="316"/>
      <c r="G60" s="316"/>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310"/>
      <c r="I63" s="278"/>
      <c r="J63" s="285"/>
      <c r="K63" s="278"/>
      <c r="L63" s="827"/>
      <c r="M63" s="828"/>
      <c r="N63" s="286"/>
    </row>
    <row r="64" spans="1:14">
      <c r="B64" s="46"/>
      <c r="C64" s="47"/>
      <c r="D64" s="47"/>
      <c r="E64" s="47"/>
      <c r="F64" s="47"/>
      <c r="G64" s="47"/>
      <c r="H64" s="287"/>
      <c r="I64" s="278"/>
      <c r="J64" s="278"/>
      <c r="K64" s="278"/>
      <c r="L64" s="288"/>
      <c r="M64" s="289"/>
      <c r="N64" s="290"/>
    </row>
    <row r="65" spans="1:15" ht="15.75" thickBot="1">
      <c r="B65" s="49"/>
      <c r="C65" s="47"/>
      <c r="D65" s="47"/>
      <c r="E65" s="47"/>
      <c r="F65" s="47"/>
      <c r="G65" s="47"/>
      <c r="H65" s="483"/>
      <c r="I65" s="169"/>
      <c r="J65" s="169"/>
      <c r="K65" s="169"/>
      <c r="L65" s="995"/>
      <c r="M65" s="996"/>
      <c r="N65" s="484"/>
    </row>
    <row r="66" spans="1:15" ht="15.75" thickBot="1">
      <c r="B66" s="823" t="s">
        <v>953</v>
      </c>
      <c r="C66" s="824"/>
      <c r="D66" s="824"/>
      <c r="E66" s="824"/>
      <c r="F66" s="824"/>
      <c r="G66" s="824"/>
      <c r="H66" s="824"/>
      <c r="I66" s="824"/>
      <c r="J66" s="824"/>
      <c r="K66" s="824"/>
      <c r="L66" s="824"/>
      <c r="M66" s="825"/>
      <c r="N66" s="393"/>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49" t="s">
        <v>963</v>
      </c>
      <c r="C70" s="850"/>
      <c r="D70" s="850"/>
      <c r="E70" s="850"/>
      <c r="F70" s="850"/>
      <c r="G70" s="850"/>
      <c r="H70" s="850"/>
      <c r="I70" s="73" t="s">
        <v>964</v>
      </c>
      <c r="J70" s="75" t="s">
        <v>1410</v>
      </c>
      <c r="K70" s="74" t="s">
        <v>966</v>
      </c>
      <c r="L70" s="851" t="s">
        <v>950</v>
      </c>
      <c r="M70" s="975"/>
      <c r="N70" s="98" t="s">
        <v>951</v>
      </c>
    </row>
    <row r="71" spans="1:15">
      <c r="A71" s="171" t="s">
        <v>6</v>
      </c>
      <c r="B71" s="49" t="str">
        <f>VLOOKUP(A71,'MANO DE OBRA'!A8:D68,3,FALSE)</f>
        <v xml:space="preserve">Obrero </v>
      </c>
      <c r="C71" s="47"/>
      <c r="D71" s="47"/>
      <c r="E71" s="47"/>
      <c r="F71" s="47"/>
      <c r="G71" s="47"/>
      <c r="H71" s="47"/>
      <c r="I71" s="291">
        <f>K71/J71*100</f>
        <v>29260.000000000004</v>
      </c>
      <c r="J71" s="292">
        <v>185</v>
      </c>
      <c r="K71" s="293">
        <f>VLOOKUP(A71,'MANO DE OBRA'!A8:D99,4,FALSE)</f>
        <v>54131</v>
      </c>
      <c r="L71" s="50"/>
      <c r="M71" s="486">
        <v>10</v>
      </c>
      <c r="N71" s="394">
        <f>K71/M71</f>
        <v>5413.1</v>
      </c>
      <c r="O71" s="106"/>
    </row>
    <row r="72" spans="1:15">
      <c r="A72" s="171"/>
      <c r="B72" s="49"/>
      <c r="C72" s="47"/>
      <c r="D72" s="47"/>
      <c r="E72" s="47"/>
      <c r="F72" s="47"/>
      <c r="G72" s="47"/>
      <c r="H72" s="47"/>
      <c r="I72" s="291"/>
      <c r="J72" s="292"/>
      <c r="K72" s="293"/>
      <c r="L72" s="50"/>
      <c r="M72" s="433"/>
      <c r="N72" s="394"/>
    </row>
    <row r="73" spans="1:15">
      <c r="B73" s="49"/>
      <c r="C73" s="47"/>
      <c r="D73" s="47"/>
      <c r="E73" s="47"/>
      <c r="F73" s="47"/>
      <c r="G73" s="47"/>
      <c r="H73" s="47"/>
      <c r="I73" s="291"/>
      <c r="J73" s="292"/>
      <c r="K73" s="293"/>
      <c r="L73" s="50"/>
      <c r="M73" s="431"/>
      <c r="N73" s="394"/>
    </row>
    <row r="74" spans="1:15">
      <c r="B74" s="49"/>
      <c r="C74" s="47"/>
      <c r="D74" s="47"/>
      <c r="E74" s="47"/>
      <c r="F74" s="47"/>
      <c r="G74" s="47"/>
      <c r="H74" s="47"/>
      <c r="I74" s="278"/>
      <c r="J74" s="296"/>
      <c r="K74" s="297"/>
      <c r="L74" s="317"/>
      <c r="M74" s="299"/>
      <c r="N74" s="295"/>
    </row>
    <row r="75" spans="1:15">
      <c r="B75" s="49"/>
      <c r="C75" s="47"/>
      <c r="D75" s="47"/>
      <c r="E75" s="47"/>
      <c r="F75" s="47"/>
      <c r="G75" s="47"/>
      <c r="H75" s="47"/>
      <c r="I75" s="278"/>
      <c r="J75" s="296"/>
      <c r="K75" s="297"/>
      <c r="L75" s="317"/>
      <c r="M75" s="299"/>
      <c r="N75" s="295"/>
    </row>
    <row r="76" spans="1:15" ht="15.75" thickBot="1">
      <c r="B76" s="991"/>
      <c r="C76" s="992"/>
      <c r="D76" s="992"/>
      <c r="E76" s="992"/>
      <c r="F76" s="992"/>
      <c r="G76" s="992"/>
      <c r="H76" s="992"/>
      <c r="I76" s="169"/>
      <c r="J76" s="169"/>
      <c r="K76" s="169"/>
      <c r="L76" s="993"/>
      <c r="M76" s="994"/>
      <c r="N76" s="484"/>
    </row>
    <row r="77" spans="1:15" ht="15.75" thickBot="1">
      <c r="B77" s="823" t="s">
        <v>953</v>
      </c>
      <c r="C77" s="824"/>
      <c r="D77" s="824"/>
      <c r="E77" s="824"/>
      <c r="F77" s="824"/>
      <c r="G77" s="824"/>
      <c r="H77" s="824"/>
      <c r="I77" s="824"/>
      <c r="J77" s="824"/>
      <c r="K77" s="824"/>
      <c r="L77" s="824"/>
      <c r="M77" s="825"/>
      <c r="N77" s="300">
        <f>SUM(N71:N76)</f>
        <v>5413.1</v>
      </c>
    </row>
    <row r="78" spans="1:15" ht="15.75" thickBot="1">
      <c r="B78" s="33"/>
      <c r="C78" s="34"/>
      <c r="D78" s="34"/>
      <c r="E78" s="34"/>
      <c r="F78" s="34"/>
      <c r="G78" s="34"/>
      <c r="H78" s="34"/>
      <c r="I78" s="34"/>
      <c r="J78" s="34"/>
      <c r="K78" s="34"/>
      <c r="L78" s="34"/>
      <c r="M78" s="34"/>
      <c r="N78" s="35"/>
    </row>
    <row r="79" spans="1:15" ht="15.75" thickBot="1">
      <c r="B79" s="823" t="s">
        <v>967</v>
      </c>
      <c r="C79" s="824"/>
      <c r="D79" s="824"/>
      <c r="E79" s="824"/>
      <c r="F79" s="824"/>
      <c r="G79" s="824"/>
      <c r="H79" s="824"/>
      <c r="I79" s="824"/>
      <c r="J79" s="824"/>
      <c r="K79" s="824"/>
      <c r="L79" s="824"/>
      <c r="M79" s="825"/>
      <c r="N79" s="99">
        <f>N43+N55+N66+N77</f>
        <v>69853.996360012781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4" t="s">
        <v>969</v>
      </c>
      <c r="C83" s="815"/>
      <c r="D83" s="815"/>
      <c r="E83" s="815"/>
      <c r="F83" s="815"/>
      <c r="G83" s="815"/>
      <c r="H83" s="815"/>
      <c r="I83" s="313"/>
      <c r="J83" s="333"/>
      <c r="K83" s="301" t="s">
        <v>970</v>
      </c>
      <c r="L83" s="853" t="s">
        <v>971</v>
      </c>
      <c r="M83" s="854"/>
      <c r="N83" s="302"/>
    </row>
    <row r="84" spans="1:14">
      <c r="B84" s="855" t="s">
        <v>972</v>
      </c>
      <c r="C84" s="856"/>
      <c r="D84" s="856"/>
      <c r="E84" s="856"/>
      <c r="F84" s="856"/>
      <c r="G84" s="856"/>
      <c r="H84" s="856"/>
      <c r="I84" s="87"/>
      <c r="J84" s="88"/>
      <c r="K84" s="303">
        <v>0.2</v>
      </c>
      <c r="L84" s="857">
        <f>N79*K84</f>
        <v>13970.799272002558</v>
      </c>
      <c r="M84" s="858"/>
      <c r="N84" s="51"/>
    </row>
    <row r="85" spans="1:14">
      <c r="B85" s="89" t="s">
        <v>973</v>
      </c>
      <c r="C85" s="90"/>
      <c r="D85" s="90"/>
      <c r="E85" s="90"/>
      <c r="F85" s="90"/>
      <c r="G85" s="90"/>
      <c r="H85" s="90"/>
      <c r="I85" s="87"/>
      <c r="J85" s="88"/>
      <c r="K85" s="303">
        <v>0.05</v>
      </c>
      <c r="L85" s="857">
        <f>N79*K85</f>
        <v>3492.6998180006394</v>
      </c>
      <c r="M85" s="858"/>
      <c r="N85" s="51"/>
    </row>
    <row r="86" spans="1:14" ht="15.75" thickBot="1">
      <c r="B86" s="91" t="s">
        <v>974</v>
      </c>
      <c r="C86" s="92"/>
      <c r="D86" s="92"/>
      <c r="E86" s="92"/>
      <c r="F86" s="92"/>
      <c r="G86" s="92"/>
      <c r="H86" s="92"/>
      <c r="I86" s="93"/>
      <c r="J86" s="94"/>
      <c r="K86" s="304">
        <v>0.05</v>
      </c>
      <c r="L86" s="859">
        <f>N79*K86</f>
        <v>3492.6998180006394</v>
      </c>
      <c r="M86" s="860"/>
      <c r="N86" s="51"/>
    </row>
    <row r="87" spans="1:14" ht="15.75" thickBot="1">
      <c r="B87" s="823" t="s">
        <v>953</v>
      </c>
      <c r="C87" s="824"/>
      <c r="D87" s="824"/>
      <c r="E87" s="824"/>
      <c r="F87" s="824"/>
      <c r="G87" s="824"/>
      <c r="H87" s="824"/>
      <c r="I87" s="824"/>
      <c r="J87" s="824"/>
      <c r="K87" s="824"/>
      <c r="L87" s="824"/>
      <c r="M87" s="825"/>
      <c r="N87" s="52">
        <f>L84+L85+L86</f>
        <v>20956.19890800384</v>
      </c>
    </row>
    <row r="88" spans="1:14" ht="15.75" thickBot="1">
      <c r="B88" s="33"/>
      <c r="C88" s="34"/>
      <c r="D88" s="34"/>
      <c r="E88" s="34"/>
      <c r="F88" s="34"/>
      <c r="G88" s="34"/>
      <c r="H88" s="34"/>
      <c r="I88" s="34"/>
      <c r="J88" s="34"/>
      <c r="K88" s="34"/>
      <c r="L88" s="34"/>
      <c r="M88" s="34"/>
      <c r="N88" s="35"/>
    </row>
    <row r="89" spans="1:14" ht="15.75" thickBot="1">
      <c r="A89" t="s">
        <v>2016</v>
      </c>
      <c r="B89" s="823" t="s">
        <v>975</v>
      </c>
      <c r="C89" s="824"/>
      <c r="D89" s="824"/>
      <c r="E89" s="824"/>
      <c r="F89" s="824"/>
      <c r="G89" s="824"/>
      <c r="H89" s="824"/>
      <c r="I89" s="824"/>
      <c r="J89" s="824"/>
      <c r="K89" s="824"/>
      <c r="L89" s="824"/>
      <c r="M89" s="825"/>
      <c r="N89" s="187">
        <f>N79+N87</f>
        <v>90810.195268016629</v>
      </c>
    </row>
    <row r="90" spans="1:14">
      <c r="B90" s="238"/>
      <c r="C90" s="239"/>
      <c r="D90" s="239"/>
      <c r="E90" s="239"/>
      <c r="F90" s="239"/>
      <c r="G90" s="239"/>
      <c r="H90" s="239"/>
      <c r="I90" s="239"/>
      <c r="J90" s="239"/>
      <c r="K90" s="239"/>
      <c r="L90" s="239"/>
      <c r="M90" s="239"/>
      <c r="N90" s="240"/>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242"/>
      <c r="F93" s="242"/>
      <c r="G93" s="242"/>
      <c r="H93" s="242"/>
      <c r="I93" s="242"/>
      <c r="J93" s="242"/>
      <c r="K93" s="242"/>
      <c r="L93" s="242"/>
      <c r="M93" s="242"/>
      <c r="N93" s="243"/>
    </row>
    <row r="94" spans="1:14">
      <c r="B94" s="241"/>
      <c r="C94" s="242"/>
      <c r="D94" s="242"/>
      <c r="E94" s="416" t="s">
        <v>976</v>
      </c>
      <c r="F94" s="416"/>
      <c r="G94" s="416"/>
      <c r="H94" s="416"/>
      <c r="I94" s="416"/>
      <c r="J94" s="416"/>
      <c r="K94" s="242"/>
      <c r="L94" s="242"/>
      <c r="M94" s="242"/>
      <c r="N94" s="243"/>
    </row>
    <row r="95" spans="1:14">
      <c r="B95" s="241"/>
      <c r="C95" s="242"/>
      <c r="D95" s="242"/>
      <c r="E95" s="242" t="s">
        <v>977</v>
      </c>
      <c r="F95" s="242"/>
      <c r="G95" s="242"/>
      <c r="H95" s="242"/>
      <c r="I95" s="242"/>
      <c r="J95" s="242"/>
      <c r="K95" s="242"/>
      <c r="L95" s="242"/>
      <c r="M95" s="242"/>
      <c r="N95" s="243"/>
    </row>
    <row r="96" spans="1:14">
      <c r="B96" s="241"/>
      <c r="C96" s="242"/>
      <c r="D96" s="242"/>
      <c r="E96" s="242" t="s">
        <v>978</v>
      </c>
      <c r="F96" s="242"/>
      <c r="G96" s="242"/>
      <c r="H96" s="242"/>
      <c r="I96" s="242"/>
      <c r="J96" s="242"/>
      <c r="K96" s="242"/>
      <c r="L96" s="242"/>
      <c r="M96" s="242"/>
      <c r="N96" s="243"/>
    </row>
    <row r="97" spans="2:14">
      <c r="B97" s="241"/>
      <c r="C97" s="242"/>
      <c r="D97" s="242"/>
      <c r="E97" s="242" t="s">
        <v>979</v>
      </c>
      <c r="F97" s="242"/>
      <c r="G97" s="242"/>
      <c r="H97" s="242"/>
      <c r="I97" s="242"/>
      <c r="J97" s="242"/>
      <c r="K97" s="242"/>
      <c r="L97" s="242"/>
      <c r="M97" s="242"/>
      <c r="N97" s="243"/>
    </row>
    <row r="98" spans="2:14" ht="15.75" thickBot="1">
      <c r="B98" s="241"/>
      <c r="C98" s="242"/>
      <c r="D98" s="242"/>
      <c r="E98" s="242"/>
      <c r="F98" s="242" t="s">
        <v>980</v>
      </c>
      <c r="G98" s="242"/>
      <c r="H98" s="242"/>
      <c r="I98" s="242"/>
      <c r="J98" s="242"/>
      <c r="K98" s="242"/>
      <c r="L98" s="242"/>
      <c r="M98" s="242"/>
      <c r="N98" s="243"/>
    </row>
    <row r="99" spans="2:14">
      <c r="B99" s="226" t="s">
        <v>2216</v>
      </c>
      <c r="C99" s="227"/>
      <c r="D99" s="227"/>
      <c r="E99" s="227"/>
      <c r="F99" s="227"/>
      <c r="G99" s="227"/>
      <c r="H99" s="227"/>
      <c r="I99" s="227"/>
      <c r="J99" s="227"/>
      <c r="K99" s="227"/>
      <c r="L99" s="227"/>
      <c r="M99" s="227"/>
      <c r="N99" s="228"/>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c r="B102" s="244"/>
      <c r="C102" s="245"/>
      <c r="D102" s="245"/>
      <c r="E102" s="245"/>
      <c r="F102" s="245"/>
      <c r="G102" s="245"/>
      <c r="H102" s="245"/>
      <c r="I102" s="245"/>
      <c r="J102" s="245"/>
      <c r="K102" s="245"/>
      <c r="L102" s="245"/>
      <c r="M102" s="245"/>
      <c r="N102" s="246"/>
    </row>
    <row r="103" spans="2:14" ht="15.75" thickBot="1">
      <c r="B103" s="247"/>
      <c r="C103" s="248"/>
      <c r="D103" s="248"/>
      <c r="E103" s="248"/>
      <c r="F103" s="248"/>
      <c r="G103" s="248"/>
      <c r="H103" s="248"/>
      <c r="I103" s="248"/>
      <c r="J103" s="248"/>
      <c r="K103" s="248"/>
      <c r="L103" s="248"/>
      <c r="M103" s="248"/>
      <c r="N103" s="249"/>
    </row>
    <row r="104" spans="2:14">
      <c r="B104" s="250"/>
      <c r="C104" s="251"/>
      <c r="D104" s="251"/>
      <c r="E104" s="251"/>
      <c r="F104" s="251"/>
      <c r="G104" s="251"/>
      <c r="H104" s="251"/>
      <c r="I104" s="251"/>
      <c r="J104" s="251"/>
      <c r="K104" s="251"/>
      <c r="L104" s="251"/>
      <c r="M104" s="251"/>
      <c r="N104" s="252"/>
    </row>
    <row r="105" spans="2:14">
      <c r="B105" s="253" t="s">
        <v>2217</v>
      </c>
      <c r="C105" s="254"/>
      <c r="D105" s="254"/>
      <c r="E105" s="254"/>
      <c r="F105" s="254"/>
      <c r="G105" s="254"/>
      <c r="H105" s="254"/>
      <c r="I105" s="254"/>
      <c r="J105" s="254"/>
      <c r="K105" s="254"/>
      <c r="L105" s="254"/>
      <c r="M105" s="254"/>
      <c r="N105" s="255"/>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53"/>
      <c r="C113" s="254"/>
      <c r="D113" s="254"/>
      <c r="E113" s="254"/>
      <c r="F113" s="254"/>
      <c r="G113" s="254"/>
      <c r="H113" s="254"/>
      <c r="I113" s="254"/>
      <c r="J113" s="254"/>
      <c r="K113" s="254"/>
      <c r="L113" s="254"/>
      <c r="M113" s="254"/>
      <c r="N113" s="255"/>
    </row>
    <row r="114" spans="2:14">
      <c r="B114" s="241"/>
      <c r="C114" s="242"/>
      <c r="D114" s="242"/>
      <c r="E114" s="242" t="s">
        <v>976</v>
      </c>
      <c r="F114" s="416"/>
      <c r="G114" s="416"/>
      <c r="H114" s="242"/>
      <c r="I114" s="242"/>
      <c r="J114" s="242"/>
      <c r="K114" s="242"/>
      <c r="L114" s="242"/>
      <c r="M114" s="242"/>
      <c r="N114" s="243"/>
    </row>
    <row r="115" spans="2:14">
      <c r="B115" s="241"/>
      <c r="C115" s="242"/>
      <c r="D115" s="242"/>
      <c r="E115" s="417" t="s">
        <v>977</v>
      </c>
      <c r="F115" s="242"/>
      <c r="G115" s="242"/>
      <c r="H115" s="417"/>
      <c r="I115" s="417"/>
      <c r="J115" s="417"/>
      <c r="K115" s="242"/>
      <c r="L115" s="242"/>
      <c r="M115" s="242"/>
      <c r="N115" s="243"/>
    </row>
    <row r="116" spans="2:14">
      <c r="B116" s="241"/>
      <c r="C116" s="242"/>
      <c r="D116" s="242"/>
      <c r="E116" s="256" t="s">
        <v>981</v>
      </c>
      <c r="F116" s="242"/>
      <c r="G116" s="242"/>
      <c r="H116" s="256"/>
      <c r="I116" s="256"/>
      <c r="J116" s="256"/>
      <c r="K116" s="242"/>
      <c r="L116" s="242"/>
      <c r="M116" s="242"/>
      <c r="N116" s="243"/>
    </row>
    <row r="117" spans="2:14">
      <c r="B117" s="257"/>
      <c r="C117" s="254"/>
      <c r="D117" s="254"/>
      <c r="E117" s="242" t="s">
        <v>979</v>
      </c>
      <c r="F117" s="242"/>
      <c r="G117" s="242"/>
      <c r="H117" s="242"/>
      <c r="I117" s="242"/>
      <c r="J117" s="242"/>
      <c r="K117" s="254"/>
      <c r="L117" s="254"/>
      <c r="M117" s="254"/>
      <c r="N117" s="255"/>
    </row>
    <row r="118" spans="2:14">
      <c r="B118" s="257"/>
      <c r="C118" s="254"/>
      <c r="D118" s="254"/>
      <c r="E118" s="254"/>
      <c r="F118" s="242"/>
      <c r="G118" s="242"/>
      <c r="H118" s="242"/>
      <c r="I118" s="242"/>
      <c r="J118" s="242"/>
      <c r="K118" s="254"/>
      <c r="L118" s="254"/>
      <c r="M118" s="254"/>
      <c r="N118" s="255"/>
    </row>
    <row r="119" spans="2:14">
      <c r="B119" s="257" t="s">
        <v>2220</v>
      </c>
      <c r="C119" s="256"/>
      <c r="D119" s="256"/>
      <c r="E119" s="242"/>
      <c r="F119" s="242"/>
      <c r="G119" s="242"/>
      <c r="H119" s="242"/>
      <c r="I119" s="242"/>
      <c r="J119" s="971"/>
      <c r="K119" s="971"/>
      <c r="L119" s="971"/>
      <c r="M119" s="971"/>
      <c r="N119" s="972"/>
    </row>
    <row r="120" spans="2:14" ht="15.75" thickBot="1">
      <c r="B120" s="418" t="s">
        <v>2221</v>
      </c>
      <c r="C120" s="419"/>
      <c r="D120" s="419"/>
      <c r="E120" s="258"/>
      <c r="F120" s="258"/>
      <c r="G120" s="258"/>
      <c r="H120" s="258"/>
      <c r="I120" s="25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t="17.25" hidden="1" customHeight="1" thickBot="1">
      <c r="B30" s="71" t="s">
        <v>943</v>
      </c>
      <c r="C30" s="832" t="s">
        <v>944</v>
      </c>
      <c r="D30" s="833"/>
      <c r="E30" s="833"/>
      <c r="F30" s="833"/>
      <c r="G30" s="833"/>
      <c r="H30" s="833"/>
      <c r="I30" s="833"/>
      <c r="J30" s="72"/>
      <c r="K30" s="306"/>
      <c r="L30" s="834" t="s">
        <v>945</v>
      </c>
      <c r="M30" s="835"/>
      <c r="N30" s="71" t="s">
        <v>946</v>
      </c>
    </row>
    <row r="31" spans="1:14" ht="15.75" thickBot="1">
      <c r="A31" t="s">
        <v>1845</v>
      </c>
      <c r="B31" s="80" t="s">
        <v>1729</v>
      </c>
      <c r="C31" s="81" t="s">
        <v>2192</v>
      </c>
      <c r="D31" s="82"/>
      <c r="E31" s="82"/>
      <c r="F31" s="82"/>
      <c r="G31" s="82"/>
      <c r="H31" s="82"/>
      <c r="I31" s="82"/>
      <c r="J31" s="82"/>
      <c r="K31" s="452"/>
      <c r="L31" s="305" t="s">
        <v>984</v>
      </c>
      <c r="M31" s="202"/>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13"/>
      <c r="B36" s="836"/>
      <c r="C36" s="837"/>
      <c r="D36" s="837"/>
      <c r="E36" s="837"/>
      <c r="F36" s="837"/>
      <c r="G36" s="837"/>
      <c r="H36" s="838"/>
      <c r="I36" s="266"/>
      <c r="J36" s="267"/>
      <c r="K36" s="268"/>
      <c r="L36" s="269"/>
      <c r="M36" s="335"/>
      <c r="N36" s="271"/>
    </row>
    <row r="37" spans="1:14">
      <c r="A37" s="113"/>
      <c r="B37" s="836"/>
      <c r="C37" s="837"/>
      <c r="D37" s="837"/>
      <c r="E37" s="837"/>
      <c r="F37" s="837"/>
      <c r="G37" s="837"/>
      <c r="H37" s="838"/>
      <c r="I37" s="420"/>
      <c r="J37" s="421"/>
      <c r="K37" s="268"/>
      <c r="L37" s="334"/>
      <c r="M37" s="335"/>
      <c r="N37" s="271"/>
    </row>
    <row r="38" spans="1:14">
      <c r="B38" s="836"/>
      <c r="C38" s="837"/>
      <c r="D38" s="837"/>
      <c r="E38" s="837"/>
      <c r="F38" s="837"/>
      <c r="G38" s="837"/>
      <c r="H38" s="838"/>
      <c r="I38" s="327"/>
      <c r="J38" s="329"/>
      <c r="K38" s="268"/>
      <c r="L38" s="422"/>
      <c r="M38" s="423"/>
      <c r="N38" s="271"/>
    </row>
    <row r="39" spans="1:14">
      <c r="B39" s="836"/>
      <c r="C39" s="837"/>
      <c r="D39" s="837"/>
      <c r="E39" s="837"/>
      <c r="F39" s="837"/>
      <c r="G39" s="837"/>
      <c r="H39" s="838"/>
      <c r="I39" s="36"/>
      <c r="J39" s="37"/>
      <c r="K39" s="268"/>
      <c r="L39" s="275"/>
      <c r="M39" s="335"/>
      <c r="N39" s="271"/>
    </row>
    <row r="40" spans="1:14">
      <c r="B40" s="319"/>
      <c r="C40" s="320"/>
      <c r="D40" s="320"/>
      <c r="E40" s="320"/>
      <c r="F40" s="322"/>
      <c r="G40" s="322"/>
      <c r="H40" s="125"/>
      <c r="I40" s="36"/>
      <c r="J40" s="37"/>
      <c r="K40" s="268"/>
      <c r="L40" s="275"/>
      <c r="M40" s="276"/>
      <c r="N40" s="272"/>
    </row>
    <row r="41" spans="1:14">
      <c r="B41" s="843" t="s">
        <v>952</v>
      </c>
      <c r="C41" s="844"/>
      <c r="D41" s="844"/>
      <c r="E41" s="38"/>
      <c r="F41" s="39"/>
      <c r="G41" s="39"/>
      <c r="H41" s="40"/>
      <c r="I41" s="36"/>
      <c r="J41" s="37"/>
      <c r="K41" s="278"/>
      <c r="L41" s="275"/>
      <c r="M41" s="400">
        <v>0.05</v>
      </c>
      <c r="N41" s="343">
        <f>N76*M41</f>
        <v>90218.333333333343</v>
      </c>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393">
        <f>SUM(N36:N42)</f>
        <v>90218.333333333343</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A48" s="170" t="s">
        <v>913</v>
      </c>
      <c r="B48" s="43" t="str">
        <f>VLOOKUP(A48,MATERIALES!A6:D373,3,FALSE)</f>
        <v>Árbol de 0.6 m (Protector)</v>
      </c>
      <c r="C48" s="424"/>
      <c r="D48" s="424"/>
      <c r="E48" s="424"/>
      <c r="F48" s="424"/>
      <c r="G48" s="424"/>
      <c r="H48" s="424"/>
      <c r="I48" s="424"/>
      <c r="J48" s="317" t="str">
        <f>VLOOKUP(A48,MATERIALES!A4:D640,2,FALSE)</f>
        <v>u</v>
      </c>
      <c r="K48" s="485">
        <v>1100</v>
      </c>
      <c r="L48" s="420"/>
      <c r="M48" s="401">
        <f>VLOOKUP(A48,MATERIALES!A6:D397,4,FALSE)</f>
        <v>11329.714021385282</v>
      </c>
      <c r="N48" s="271">
        <f>K48*M48</f>
        <v>12462685.42352381</v>
      </c>
    </row>
    <row r="49" spans="1:14">
      <c r="A49" s="170"/>
      <c r="B49" s="43"/>
      <c r="C49" s="424"/>
      <c r="D49" s="424"/>
      <c r="E49" s="424"/>
      <c r="F49" s="424"/>
      <c r="G49" s="424"/>
      <c r="H49" s="424"/>
      <c r="I49" s="424"/>
      <c r="J49" s="317"/>
      <c r="K49" s="444"/>
      <c r="L49" s="420"/>
      <c r="M49" s="401"/>
      <c r="N49" s="271"/>
    </row>
    <row r="50" spans="1:14">
      <c r="A50" s="170"/>
      <c r="B50" s="43"/>
      <c r="C50" s="424"/>
      <c r="D50" s="424"/>
      <c r="E50" s="424"/>
      <c r="F50" s="424"/>
      <c r="G50" s="424"/>
      <c r="H50" s="424"/>
      <c r="I50" s="424"/>
      <c r="J50" s="310"/>
      <c r="K50" s="396"/>
      <c r="L50" s="420"/>
      <c r="M50" s="401"/>
      <c r="N50" s="271"/>
    </row>
    <row r="51" spans="1:14">
      <c r="B51" s="319"/>
      <c r="C51" s="47"/>
      <c r="D51" s="47"/>
      <c r="E51" s="47"/>
      <c r="F51" s="47"/>
      <c r="G51" s="47"/>
      <c r="H51" s="47"/>
      <c r="I51" s="47"/>
      <c r="J51" s="287"/>
      <c r="K51" s="169"/>
      <c r="L51" s="317"/>
      <c r="M51" s="425"/>
      <c r="N51" s="272"/>
    </row>
    <row r="52" spans="1:14">
      <c r="B52" s="168"/>
      <c r="C52" s="316"/>
      <c r="D52" s="316"/>
      <c r="E52" s="316"/>
      <c r="F52" s="316"/>
      <c r="G52" s="316"/>
      <c r="H52" s="316"/>
      <c r="I52" s="316"/>
      <c r="J52" s="310"/>
      <c r="K52" s="44"/>
      <c r="L52" s="317"/>
      <c r="M52" s="425"/>
      <c r="N52" s="272"/>
    </row>
    <row r="53" spans="1:14" ht="15.75" thickBot="1">
      <c r="B53" s="477"/>
      <c r="C53" s="47"/>
      <c r="D53" s="47"/>
      <c r="E53" s="47"/>
      <c r="F53" s="47"/>
      <c r="G53" s="47"/>
      <c r="H53" s="47"/>
      <c r="I53" s="47"/>
      <c r="J53" s="287"/>
      <c r="K53" s="169"/>
      <c r="L53" s="478"/>
      <c r="M53" s="479"/>
      <c r="N53" s="480"/>
    </row>
    <row r="54" spans="1:14" ht="15.75" thickBot="1">
      <c r="B54" s="823" t="s">
        <v>953</v>
      </c>
      <c r="C54" s="824"/>
      <c r="D54" s="824"/>
      <c r="E54" s="824"/>
      <c r="F54" s="824"/>
      <c r="G54" s="824"/>
      <c r="H54" s="824"/>
      <c r="I54" s="824"/>
      <c r="J54" s="824"/>
      <c r="K54" s="824"/>
      <c r="L54" s="824"/>
      <c r="M54" s="825"/>
      <c r="N54" s="393">
        <f>SUM(N48:N53)</f>
        <v>12462685.42352381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2" t="s">
        <v>957</v>
      </c>
      <c r="C58" s="313"/>
      <c r="D58" s="313"/>
      <c r="E58" s="313"/>
      <c r="F58" s="313"/>
      <c r="G58" s="313"/>
      <c r="H58" s="73" t="s">
        <v>945</v>
      </c>
      <c r="I58" s="74" t="s">
        <v>958</v>
      </c>
      <c r="J58" s="75" t="s">
        <v>959</v>
      </c>
      <c r="K58" s="73" t="s">
        <v>960</v>
      </c>
      <c r="L58" s="826" t="s">
        <v>961</v>
      </c>
      <c r="M58" s="799"/>
      <c r="N58" s="76" t="s">
        <v>951</v>
      </c>
    </row>
    <row r="59" spans="1:14">
      <c r="B59" s="46"/>
      <c r="C59" s="316"/>
      <c r="D59" s="316"/>
      <c r="E59" s="316"/>
      <c r="F59" s="316"/>
      <c r="G59" s="316"/>
      <c r="H59" s="310"/>
      <c r="I59" s="278"/>
      <c r="J59" s="285"/>
      <c r="K59" s="278"/>
      <c r="L59" s="827"/>
      <c r="M59" s="828"/>
      <c r="N59" s="286"/>
    </row>
    <row r="60" spans="1:14">
      <c r="B60" s="46"/>
      <c r="C60" s="47"/>
      <c r="D60" s="47"/>
      <c r="E60" s="47"/>
      <c r="F60" s="47"/>
      <c r="G60" s="47"/>
      <c r="H60" s="310"/>
      <c r="I60" s="278"/>
      <c r="J60" s="285"/>
      <c r="K60" s="278"/>
      <c r="L60" s="827"/>
      <c r="M60" s="828"/>
      <c r="N60" s="286"/>
    </row>
    <row r="61" spans="1:14">
      <c r="B61" s="46"/>
      <c r="C61" s="47"/>
      <c r="D61" s="47"/>
      <c r="E61" s="47"/>
      <c r="F61" s="47"/>
      <c r="G61" s="47"/>
      <c r="H61" s="310"/>
      <c r="I61" s="278"/>
      <c r="J61" s="285"/>
      <c r="K61" s="278"/>
      <c r="L61" s="827"/>
      <c r="M61" s="828"/>
      <c r="N61" s="286"/>
    </row>
    <row r="62" spans="1:14">
      <c r="B62" s="46"/>
      <c r="C62" s="47"/>
      <c r="D62" s="47"/>
      <c r="E62" s="47"/>
      <c r="F62" s="47"/>
      <c r="G62" s="47"/>
      <c r="H62" s="310"/>
      <c r="I62" s="278"/>
      <c r="J62" s="285"/>
      <c r="K62" s="278"/>
      <c r="L62" s="827"/>
      <c r="M62" s="828"/>
      <c r="N62" s="286"/>
    </row>
    <row r="63" spans="1:14">
      <c r="B63" s="46"/>
      <c r="C63" s="47"/>
      <c r="D63" s="47"/>
      <c r="E63" s="47"/>
      <c r="F63" s="47"/>
      <c r="G63" s="47"/>
      <c r="H63" s="287"/>
      <c r="I63" s="278"/>
      <c r="J63" s="278"/>
      <c r="K63" s="278"/>
      <c r="L63" s="288"/>
      <c r="M63" s="289"/>
      <c r="N63" s="290"/>
    </row>
    <row r="64" spans="1:14" ht="15.75" thickBot="1">
      <c r="B64" s="49"/>
      <c r="C64" s="47"/>
      <c r="D64" s="47"/>
      <c r="E64" s="47"/>
      <c r="F64" s="47"/>
      <c r="G64" s="47"/>
      <c r="H64" s="483"/>
      <c r="I64" s="169"/>
      <c r="J64" s="169"/>
      <c r="K64" s="169"/>
      <c r="L64" s="995"/>
      <c r="M64" s="996"/>
      <c r="N64" s="484"/>
    </row>
    <row r="65" spans="1:15" ht="15.75" thickBot="1">
      <c r="B65" s="823" t="s">
        <v>953</v>
      </c>
      <c r="C65" s="824"/>
      <c r="D65" s="824"/>
      <c r="E65" s="824"/>
      <c r="F65" s="824"/>
      <c r="G65" s="824"/>
      <c r="H65" s="824"/>
      <c r="I65" s="824"/>
      <c r="J65" s="824"/>
      <c r="K65" s="824"/>
      <c r="L65" s="824"/>
      <c r="M65" s="825"/>
      <c r="N65" s="393"/>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49" t="s">
        <v>963</v>
      </c>
      <c r="C69" s="850"/>
      <c r="D69" s="850"/>
      <c r="E69" s="850"/>
      <c r="F69" s="850"/>
      <c r="G69" s="850"/>
      <c r="H69" s="850"/>
      <c r="I69" s="73" t="s">
        <v>964</v>
      </c>
      <c r="J69" s="75" t="s">
        <v>1410</v>
      </c>
      <c r="K69" s="74" t="s">
        <v>966</v>
      </c>
      <c r="L69" s="851" t="s">
        <v>950</v>
      </c>
      <c r="M69" s="975"/>
      <c r="N69" s="98" t="s">
        <v>951</v>
      </c>
    </row>
    <row r="70" spans="1:15">
      <c r="A70" s="171" t="s">
        <v>13</v>
      </c>
      <c r="B70" s="49" t="str">
        <f>VLOOKUP(A70,'MANO DE OBRA'!A8:D68,3,FALSE)</f>
        <v>Obrero (5)</v>
      </c>
      <c r="C70" s="47"/>
      <c r="D70" s="47"/>
      <c r="E70" s="47"/>
      <c r="F70" s="47"/>
      <c r="G70" s="47"/>
      <c r="H70" s="47"/>
      <c r="I70" s="291">
        <f>K70/J70*100</f>
        <v>146300</v>
      </c>
      <c r="J70" s="292">
        <v>185</v>
      </c>
      <c r="K70" s="293">
        <f>VLOOKUP(A70,'MANO DE OBRA'!A8:D99,4,FALSE)</f>
        <v>270655</v>
      </c>
      <c r="L70" s="50"/>
      <c r="M70" s="486">
        <v>0.15</v>
      </c>
      <c r="N70" s="394">
        <f>K70/M70</f>
        <v>1804366.6666666667</v>
      </c>
      <c r="O70" s="106"/>
    </row>
    <row r="71" spans="1:15">
      <c r="A71" s="171"/>
      <c r="B71" s="49"/>
      <c r="C71" s="47"/>
      <c r="D71" s="47"/>
      <c r="E71" s="47"/>
      <c r="F71" s="47"/>
      <c r="G71" s="47"/>
      <c r="H71" s="47"/>
      <c r="I71" s="291"/>
      <c r="J71" s="292"/>
      <c r="K71" s="293"/>
      <c r="L71" s="50"/>
      <c r="M71" s="433"/>
      <c r="N71" s="394"/>
    </row>
    <row r="72" spans="1:15">
      <c r="B72" s="49"/>
      <c r="C72" s="47"/>
      <c r="D72" s="47"/>
      <c r="E72" s="47"/>
      <c r="F72" s="47"/>
      <c r="G72" s="47"/>
      <c r="H72" s="47"/>
      <c r="I72" s="291"/>
      <c r="J72" s="292"/>
      <c r="K72" s="293"/>
      <c r="L72" s="50"/>
      <c r="M72" s="431"/>
      <c r="N72" s="394"/>
    </row>
    <row r="73" spans="1:15">
      <c r="B73" s="49"/>
      <c r="C73" s="47"/>
      <c r="D73" s="47"/>
      <c r="E73" s="47"/>
      <c r="F73" s="47"/>
      <c r="G73" s="47"/>
      <c r="H73" s="47"/>
      <c r="I73" s="278"/>
      <c r="J73" s="296"/>
      <c r="K73" s="297"/>
      <c r="L73" s="317"/>
      <c r="M73" s="299"/>
      <c r="N73" s="295"/>
    </row>
    <row r="74" spans="1:15">
      <c r="B74" s="49"/>
      <c r="C74" s="47"/>
      <c r="D74" s="47"/>
      <c r="E74" s="47"/>
      <c r="F74" s="47"/>
      <c r="G74" s="47"/>
      <c r="H74" s="47"/>
      <c r="I74" s="278"/>
      <c r="J74" s="296"/>
      <c r="K74" s="297"/>
      <c r="L74" s="317"/>
      <c r="M74" s="299"/>
      <c r="N74" s="295"/>
    </row>
    <row r="75" spans="1:15" ht="15.75" thickBot="1">
      <c r="B75" s="991"/>
      <c r="C75" s="992"/>
      <c r="D75" s="992"/>
      <c r="E75" s="992"/>
      <c r="F75" s="992"/>
      <c r="G75" s="992"/>
      <c r="H75" s="992"/>
      <c r="I75" s="169"/>
      <c r="J75" s="169"/>
      <c r="K75" s="169"/>
      <c r="L75" s="993"/>
      <c r="M75" s="994"/>
      <c r="N75" s="45"/>
    </row>
    <row r="76" spans="1:15" ht="15.75" thickBot="1">
      <c r="B76" s="823" t="s">
        <v>953</v>
      </c>
      <c r="C76" s="824"/>
      <c r="D76" s="824"/>
      <c r="E76" s="824"/>
      <c r="F76" s="824"/>
      <c r="G76" s="824"/>
      <c r="H76" s="824"/>
      <c r="I76" s="824"/>
      <c r="J76" s="824"/>
      <c r="K76" s="824"/>
      <c r="L76" s="824"/>
      <c r="M76" s="825"/>
      <c r="N76" s="300">
        <f>SUM(N70:N75)</f>
        <v>1804366.6666666667</v>
      </c>
    </row>
    <row r="77" spans="1:15" ht="15.75" thickBot="1">
      <c r="B77" s="33"/>
      <c r="C77" s="34"/>
      <c r="D77" s="34"/>
      <c r="E77" s="34"/>
      <c r="F77" s="34"/>
      <c r="G77" s="34"/>
      <c r="H77" s="34"/>
      <c r="I77" s="34"/>
      <c r="J77" s="34"/>
      <c r="K77" s="34"/>
      <c r="L77" s="34"/>
      <c r="M77" s="34"/>
      <c r="N77" s="35"/>
    </row>
    <row r="78" spans="1:15" ht="15.75" thickBot="1">
      <c r="B78" s="823" t="s">
        <v>967</v>
      </c>
      <c r="C78" s="824"/>
      <c r="D78" s="824"/>
      <c r="E78" s="824"/>
      <c r="F78" s="824"/>
      <c r="G78" s="824"/>
      <c r="H78" s="824"/>
      <c r="I78" s="824"/>
      <c r="J78" s="824"/>
      <c r="K78" s="824"/>
      <c r="L78" s="824"/>
      <c r="M78" s="825"/>
      <c r="N78" s="99">
        <f>N43+N54+N65+N76</f>
        <v>14357270.42352381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2871454.0847047623</v>
      </c>
      <c r="M83" s="858"/>
      <c r="N83" s="51"/>
    </row>
    <row r="84" spans="1:14">
      <c r="B84" s="89" t="s">
        <v>973</v>
      </c>
      <c r="C84" s="90"/>
      <c r="D84" s="90"/>
      <c r="E84" s="90"/>
      <c r="F84" s="90"/>
      <c r="G84" s="90"/>
      <c r="H84" s="90"/>
      <c r="I84" s="87"/>
      <c r="J84" s="88"/>
      <c r="K84" s="303">
        <v>0.05</v>
      </c>
      <c r="L84" s="857">
        <f>N78*K84</f>
        <v>717863.52117619058</v>
      </c>
      <c r="M84" s="858"/>
      <c r="N84" s="51"/>
    </row>
    <row r="85" spans="1:14" ht="15.75" thickBot="1">
      <c r="B85" s="91" t="s">
        <v>974</v>
      </c>
      <c r="C85" s="92"/>
      <c r="D85" s="92"/>
      <c r="E85" s="92"/>
      <c r="F85" s="92"/>
      <c r="G85" s="92"/>
      <c r="H85" s="92"/>
      <c r="I85" s="93"/>
      <c r="J85" s="94"/>
      <c r="K85" s="304">
        <v>0.05</v>
      </c>
      <c r="L85" s="859">
        <f>N78*K85</f>
        <v>717863.52117619058</v>
      </c>
      <c r="M85" s="860"/>
      <c r="N85" s="51"/>
    </row>
    <row r="86" spans="1:14" ht="15.75" thickBot="1">
      <c r="B86" s="823" t="s">
        <v>953</v>
      </c>
      <c r="C86" s="824"/>
      <c r="D86" s="824"/>
      <c r="E86" s="824"/>
      <c r="F86" s="824"/>
      <c r="G86" s="824"/>
      <c r="H86" s="824"/>
      <c r="I86" s="824"/>
      <c r="J86" s="824"/>
      <c r="K86" s="824"/>
      <c r="L86" s="824"/>
      <c r="M86" s="825"/>
      <c r="N86" s="52">
        <f>L83+L84+L85</f>
        <v>4307181.1270571435</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18664451.550580952</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28.5" customHeight="1" thickBot="1">
      <c r="A31" t="s">
        <v>1845</v>
      </c>
      <c r="B31" s="107" t="s">
        <v>1166</v>
      </c>
      <c r="C31" s="997" t="s">
        <v>2193</v>
      </c>
      <c r="D31" s="998"/>
      <c r="E31" s="998"/>
      <c r="F31" s="998"/>
      <c r="G31" s="998"/>
      <c r="H31" s="998"/>
      <c r="I31" s="998"/>
      <c r="J31" s="998"/>
      <c r="K31" s="487"/>
      <c r="L31" s="457" t="s">
        <v>1730</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s="171" t="s">
        <v>373</v>
      </c>
      <c r="B36" s="836" t="str">
        <f>VLOOKUP(A36,EQUIPOS!A6:D154,3,FALSE)</f>
        <v>Volqueta 6 m3</v>
      </c>
      <c r="C36" s="837"/>
      <c r="D36" s="837"/>
      <c r="E36" s="837"/>
      <c r="F36" s="837"/>
      <c r="G36" s="837"/>
      <c r="H36" s="838"/>
      <c r="I36" s="266"/>
      <c r="J36" s="267"/>
      <c r="K36" s="268">
        <f>VLOOKUP(A36,EQUIPOS!A6:D161,4,FALSE)</f>
        <v>120330.36249106158</v>
      </c>
      <c r="L36" s="269"/>
      <c r="M36" s="454">
        <v>81</v>
      </c>
      <c r="N36" s="271">
        <f>K36/M36</f>
        <v>1485.5600307538466</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1485.5600307538466</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3" t="s">
        <v>953</v>
      </c>
      <c r="C65" s="824"/>
      <c r="D65" s="824"/>
      <c r="E65" s="824"/>
      <c r="F65" s="824"/>
      <c r="G65" s="824"/>
      <c r="H65" s="824"/>
      <c r="I65" s="824"/>
      <c r="J65" s="824"/>
      <c r="K65" s="824"/>
      <c r="L65" s="824"/>
      <c r="M65" s="82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1485.5600307538466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297.11200615076933</v>
      </c>
      <c r="M83" s="858"/>
      <c r="N83" s="51"/>
    </row>
    <row r="84" spans="1:14">
      <c r="B84" s="89" t="s">
        <v>973</v>
      </c>
      <c r="C84" s="90"/>
      <c r="D84" s="90"/>
      <c r="E84" s="90"/>
      <c r="F84" s="90"/>
      <c r="G84" s="90"/>
      <c r="H84" s="90"/>
      <c r="I84" s="87"/>
      <c r="J84" s="88"/>
      <c r="K84" s="303">
        <v>0.05</v>
      </c>
      <c r="L84" s="857">
        <f>N78*K84</f>
        <v>74.278001537692333</v>
      </c>
      <c r="M84" s="858"/>
      <c r="N84" s="51"/>
    </row>
    <row r="85" spans="1:14" ht="15.75" thickBot="1">
      <c r="B85" s="91" t="s">
        <v>974</v>
      </c>
      <c r="C85" s="92"/>
      <c r="D85" s="92"/>
      <c r="E85" s="92"/>
      <c r="F85" s="92"/>
      <c r="G85" s="92"/>
      <c r="H85" s="92"/>
      <c r="I85" s="93"/>
      <c r="J85" s="94"/>
      <c r="K85" s="304">
        <v>0.05</v>
      </c>
      <c r="L85" s="859">
        <f>N78*K85</f>
        <v>74.278001537692333</v>
      </c>
      <c r="M85" s="860"/>
      <c r="N85" s="51"/>
    </row>
    <row r="86" spans="1:14" ht="15.75" thickBot="1">
      <c r="B86" s="823" t="s">
        <v>953</v>
      </c>
      <c r="C86" s="824"/>
      <c r="D86" s="824"/>
      <c r="E86" s="824"/>
      <c r="F86" s="824"/>
      <c r="G86" s="824"/>
      <c r="H86" s="824"/>
      <c r="I86" s="824"/>
      <c r="J86" s="824"/>
      <c r="K86" s="824"/>
      <c r="L86" s="824"/>
      <c r="M86" s="825"/>
      <c r="N86" s="52">
        <f>L83+L84+L85</f>
        <v>445.66800922615397</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1931.2280399800006</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5"/>
      <c r="H25" s="905"/>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908" t="s">
        <v>942</v>
      </c>
      <c r="C27" s="909"/>
      <c r="D27" s="909"/>
      <c r="E27" s="909"/>
      <c r="F27" s="909"/>
      <c r="G27" s="909"/>
      <c r="H27" s="909"/>
      <c r="I27" s="909"/>
      <c r="J27" s="909"/>
      <c r="K27" s="909"/>
      <c r="L27" s="909"/>
      <c r="M27" s="909"/>
      <c r="N27" s="910"/>
    </row>
    <row r="28" spans="1:14" ht="15.75" thickBot="1">
      <c r="B28" s="33"/>
      <c r="C28" s="34"/>
      <c r="D28" s="34"/>
      <c r="E28" s="34"/>
      <c r="F28" s="34"/>
      <c r="G28" s="34"/>
      <c r="H28" s="34"/>
      <c r="I28" s="34"/>
      <c r="J28" s="34"/>
      <c r="K28" s="34"/>
      <c r="L28" s="34"/>
      <c r="M28" s="34"/>
      <c r="N28" s="35"/>
    </row>
    <row r="29" spans="1:14" ht="26.25" thickBot="1">
      <c r="B29" s="71" t="s">
        <v>943</v>
      </c>
      <c r="C29" s="832" t="s">
        <v>944</v>
      </c>
      <c r="D29" s="833"/>
      <c r="E29" s="833"/>
      <c r="F29" s="833"/>
      <c r="G29" s="833"/>
      <c r="H29" s="833"/>
      <c r="I29" s="833"/>
      <c r="J29" s="72"/>
      <c r="K29" s="341" t="s">
        <v>2215</v>
      </c>
      <c r="L29" s="834" t="s">
        <v>945</v>
      </c>
      <c r="M29" s="835"/>
      <c r="N29" s="71" t="s">
        <v>946</v>
      </c>
    </row>
    <row r="30" spans="1:14" hidden="1">
      <c r="B30" s="71" t="s">
        <v>943</v>
      </c>
      <c r="C30" s="832" t="s">
        <v>944</v>
      </c>
      <c r="D30" s="833"/>
      <c r="E30" s="833"/>
      <c r="F30" s="833"/>
      <c r="G30" s="833"/>
      <c r="H30" s="833"/>
      <c r="I30" s="833"/>
      <c r="J30" s="72"/>
      <c r="K30" s="306"/>
      <c r="L30" s="834" t="s">
        <v>945</v>
      </c>
      <c r="M30" s="835"/>
      <c r="N30" s="71" t="s">
        <v>946</v>
      </c>
    </row>
    <row r="31" spans="1:14" ht="41.25" customHeight="1" thickBot="1">
      <c r="A31" t="s">
        <v>1845</v>
      </c>
      <c r="B31" s="107" t="s">
        <v>1167</v>
      </c>
      <c r="C31" s="997" t="s">
        <v>2196</v>
      </c>
      <c r="D31" s="998"/>
      <c r="E31" s="998"/>
      <c r="F31" s="998"/>
      <c r="G31" s="998"/>
      <c r="H31" s="998"/>
      <c r="I31" s="998"/>
      <c r="J31" s="998"/>
      <c r="K31" s="487"/>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6"/>
      <c r="J36" s="267"/>
      <c r="K36" s="268">
        <f>VLOOKUP(A36,EQUIPOS!A6:D161,4,FALSE)</f>
        <v>120330.36249106158</v>
      </c>
      <c r="L36" s="269"/>
      <c r="M36" s="282">
        <v>66</v>
      </c>
      <c r="N36" s="271">
        <f>K36/M36</f>
        <v>1823.1873104706299</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1823.1873104706299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3" t="s">
        <v>953</v>
      </c>
      <c r="C65" s="824"/>
      <c r="D65" s="824"/>
      <c r="E65" s="824"/>
      <c r="F65" s="824"/>
      <c r="G65" s="824"/>
      <c r="H65" s="824"/>
      <c r="I65" s="824"/>
      <c r="J65" s="824"/>
      <c r="K65" s="824"/>
      <c r="L65" s="824"/>
      <c r="M65" s="82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1823.1873104706299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364.63746209412602</v>
      </c>
      <c r="M83" s="858"/>
      <c r="N83" s="51"/>
    </row>
    <row r="84" spans="1:14">
      <c r="B84" s="89" t="s">
        <v>973</v>
      </c>
      <c r="C84" s="90"/>
      <c r="D84" s="90"/>
      <c r="E84" s="90"/>
      <c r="F84" s="90"/>
      <c r="G84" s="90"/>
      <c r="H84" s="90"/>
      <c r="I84" s="87"/>
      <c r="J84" s="88"/>
      <c r="K84" s="303">
        <v>0.05</v>
      </c>
      <c r="L84" s="857">
        <f>N78*K84</f>
        <v>91.159365523531505</v>
      </c>
      <c r="M84" s="858"/>
      <c r="N84" s="51"/>
    </row>
    <row r="85" spans="1:14" ht="15.75" thickBot="1">
      <c r="B85" s="91" t="s">
        <v>974</v>
      </c>
      <c r="C85" s="92"/>
      <c r="D85" s="92"/>
      <c r="E85" s="92"/>
      <c r="F85" s="92"/>
      <c r="G85" s="92"/>
      <c r="H85" s="92"/>
      <c r="I85" s="93"/>
      <c r="J85" s="94"/>
      <c r="K85" s="304">
        <v>0.05</v>
      </c>
      <c r="L85" s="859">
        <f>N78*K85</f>
        <v>91.159365523531505</v>
      </c>
      <c r="M85" s="860"/>
      <c r="N85" s="51"/>
    </row>
    <row r="86" spans="1:14" ht="15.75" thickBot="1">
      <c r="B86" s="823" t="s">
        <v>953</v>
      </c>
      <c r="C86" s="824"/>
      <c r="D86" s="824"/>
      <c r="E86" s="824"/>
      <c r="F86" s="824"/>
      <c r="G86" s="824"/>
      <c r="H86" s="824"/>
      <c r="I86" s="824"/>
      <c r="J86" s="824"/>
      <c r="K86" s="824"/>
      <c r="L86" s="824"/>
      <c r="M86" s="825"/>
      <c r="N86" s="52">
        <f>L83+L84+L85</f>
        <v>546.95619314118903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2370.1435036118191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2"/>
      <c r="C1" s="924"/>
      <c r="D1" s="925"/>
      <c r="E1" s="925"/>
      <c r="F1" s="925"/>
      <c r="G1" s="925"/>
      <c r="H1" s="925"/>
      <c r="I1" s="925"/>
      <c r="J1" s="926"/>
      <c r="K1" s="927" t="s">
        <v>933</v>
      </c>
      <c r="L1" s="929" t="s">
        <v>2198</v>
      </c>
      <c r="M1" s="930"/>
      <c r="N1" s="931"/>
    </row>
    <row r="2" spans="2:14">
      <c r="B2" s="913"/>
      <c r="C2" s="935" t="s">
        <v>934</v>
      </c>
      <c r="D2" s="936"/>
      <c r="E2" s="936"/>
      <c r="F2" s="936"/>
      <c r="G2" s="936"/>
      <c r="H2" s="936"/>
      <c r="I2" s="936"/>
      <c r="J2" s="937"/>
      <c r="K2" s="928"/>
      <c r="L2" s="932"/>
      <c r="M2" s="933"/>
      <c r="N2" s="934"/>
    </row>
    <row r="3" spans="2:14">
      <c r="B3" s="913"/>
      <c r="C3" s="935" t="s">
        <v>2199</v>
      </c>
      <c r="D3" s="936"/>
      <c r="E3" s="936"/>
      <c r="F3" s="936"/>
      <c r="G3" s="936"/>
      <c r="H3" s="936"/>
      <c r="I3" s="936"/>
      <c r="J3" s="937"/>
      <c r="K3" s="915" t="s">
        <v>935</v>
      </c>
      <c r="L3" s="939">
        <v>1</v>
      </c>
      <c r="M3" s="940"/>
      <c r="N3" s="941"/>
    </row>
    <row r="4" spans="2:14">
      <c r="B4" s="913"/>
      <c r="C4" s="935" t="s">
        <v>2200</v>
      </c>
      <c r="D4" s="936"/>
      <c r="E4" s="936"/>
      <c r="F4" s="936"/>
      <c r="G4" s="936"/>
      <c r="H4" s="936"/>
      <c r="I4" s="936"/>
      <c r="J4" s="937"/>
      <c r="K4" s="938"/>
      <c r="L4" s="942"/>
      <c r="M4" s="943"/>
      <c r="N4" s="944"/>
    </row>
    <row r="5" spans="2:14">
      <c r="B5" s="913"/>
      <c r="C5" s="935" t="s">
        <v>2201</v>
      </c>
      <c r="D5" s="936"/>
      <c r="E5" s="936"/>
      <c r="F5" s="936"/>
      <c r="G5" s="936"/>
      <c r="H5" s="936"/>
      <c r="I5" s="936"/>
      <c r="J5" s="937"/>
      <c r="K5" s="915" t="s">
        <v>936</v>
      </c>
      <c r="L5" s="917"/>
      <c r="M5" s="917" t="s">
        <v>937</v>
      </c>
      <c r="N5" s="919"/>
    </row>
    <row r="6" spans="2:14" ht="15.75" thickBot="1">
      <c r="B6" s="914"/>
      <c r="C6" s="921"/>
      <c r="D6" s="922"/>
      <c r="E6" s="922"/>
      <c r="F6" s="922"/>
      <c r="G6" s="922"/>
      <c r="H6" s="922"/>
      <c r="I6" s="922"/>
      <c r="J6" s="923"/>
      <c r="K6" s="916"/>
      <c r="L6" s="918"/>
      <c r="M6" s="918"/>
      <c r="N6" s="920"/>
    </row>
    <row r="7" spans="2:14" ht="15.75" thickBot="1">
      <c r="B7" s="371"/>
      <c r="C7" s="372"/>
      <c r="D7" s="372"/>
      <c r="E7" s="372"/>
      <c r="F7" s="372"/>
      <c r="G7" s="372"/>
      <c r="H7" s="372"/>
      <c r="I7" s="372"/>
      <c r="J7" s="372"/>
      <c r="K7" s="372"/>
      <c r="L7" s="373"/>
      <c r="M7" s="373"/>
      <c r="N7" s="374"/>
    </row>
    <row r="8" spans="2:14" ht="18" customHeight="1">
      <c r="B8" s="375"/>
      <c r="C8" s="376"/>
      <c r="D8" s="376"/>
      <c r="E8" s="376"/>
      <c r="F8" s="376"/>
      <c r="G8" s="376"/>
      <c r="H8" s="377"/>
      <c r="I8" s="376"/>
      <c r="J8" s="376"/>
      <c r="K8" s="378" t="s">
        <v>938</v>
      </c>
      <c r="L8" s="379"/>
      <c r="M8" s="379"/>
      <c r="N8" s="380"/>
    </row>
    <row r="9" spans="2:14">
      <c r="B9" s="381"/>
      <c r="C9" s="382"/>
      <c r="D9" s="382"/>
      <c r="E9" s="382"/>
      <c r="F9" s="382"/>
      <c r="G9" s="382"/>
      <c r="H9" s="383"/>
      <c r="I9" s="382"/>
      <c r="J9" s="382"/>
      <c r="K9" s="384"/>
      <c r="L9" s="385" t="s">
        <v>2202</v>
      </c>
      <c r="M9" s="385" t="s">
        <v>2203</v>
      </c>
      <c r="N9" s="386" t="s">
        <v>2204</v>
      </c>
    </row>
    <row r="10" spans="2:14" ht="36">
      <c r="B10" s="945" t="s">
        <v>2205</v>
      </c>
      <c r="C10" s="946"/>
      <c r="D10" s="946"/>
      <c r="E10" s="946"/>
      <c r="F10" s="387" t="s">
        <v>2206</v>
      </c>
      <c r="G10" s="382"/>
      <c r="H10" s="388"/>
      <c r="I10" s="947" t="s">
        <v>2207</v>
      </c>
      <c r="J10" s="947"/>
      <c r="K10" s="389" t="s">
        <v>2206</v>
      </c>
      <c r="L10" s="385"/>
      <c r="M10" s="385"/>
      <c r="N10" s="386"/>
    </row>
    <row r="11" spans="2:14">
      <c r="B11" s="360" t="s">
        <v>939</v>
      </c>
      <c r="C11" s="361"/>
      <c r="D11" s="894"/>
      <c r="E11" s="894"/>
      <c r="F11" s="362"/>
      <c r="G11" s="363"/>
      <c r="H11" s="361"/>
      <c r="I11" s="358"/>
      <c r="J11" s="364" t="s">
        <v>940</v>
      </c>
      <c r="K11" s="365"/>
      <c r="L11" s="362"/>
      <c r="M11" s="362"/>
      <c r="N11" s="366"/>
    </row>
    <row r="12" spans="2:14" ht="15.75" thickBot="1">
      <c r="B12" s="367"/>
      <c r="C12" s="368"/>
      <c r="D12" s="370"/>
      <c r="E12" s="370"/>
      <c r="F12" s="370"/>
      <c r="G12" s="370"/>
      <c r="H12" s="368"/>
      <c r="I12" s="370"/>
      <c r="J12" s="368"/>
      <c r="K12" s="370"/>
      <c r="L12" s="906"/>
      <c r="M12" s="906"/>
      <c r="N12" s="907"/>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2"/>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2"/>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2"/>
      <c r="D20" s="326"/>
      <c r="E20" s="326"/>
      <c r="F20" s="326"/>
      <c r="G20" s="326"/>
      <c r="H20" s="326"/>
      <c r="I20" s="326"/>
      <c r="J20" s="326"/>
      <c r="K20" s="326"/>
      <c r="L20" s="326"/>
      <c r="M20" s="326"/>
      <c r="N20" s="30"/>
    </row>
    <row r="21" spans="1:14">
      <c r="B21" s="23"/>
      <c r="C21" s="24"/>
      <c r="D21" s="31"/>
      <c r="E21" s="31"/>
      <c r="F21" s="31"/>
      <c r="G21" s="31"/>
      <c r="H21" s="31"/>
      <c r="I21" s="31"/>
      <c r="J21" s="31"/>
      <c r="K21" s="31"/>
      <c r="L21" s="31"/>
      <c r="M21" s="31"/>
      <c r="N21" s="32"/>
    </row>
    <row r="22" spans="1:14">
      <c r="B22" s="23" t="s">
        <v>2212</v>
      </c>
      <c r="C22" s="222"/>
      <c r="D22" s="326"/>
      <c r="E22" s="326"/>
      <c r="F22" s="326"/>
      <c r="G22" s="326"/>
      <c r="H22" s="326"/>
      <c r="I22" s="326"/>
      <c r="J22" s="326"/>
      <c r="K22" s="328" t="s">
        <v>2213</v>
      </c>
      <c r="L22" s="223"/>
      <c r="M22" s="328" t="s">
        <v>937</v>
      </c>
      <c r="N22" s="224"/>
    </row>
    <row r="23" spans="1:14">
      <c r="B23" s="23"/>
      <c r="C23" s="24"/>
      <c r="D23" s="31"/>
      <c r="E23" s="31"/>
      <c r="F23" s="31"/>
      <c r="G23" s="31"/>
      <c r="H23" s="31"/>
      <c r="I23" s="31"/>
      <c r="J23" s="31"/>
      <c r="K23" s="31"/>
      <c r="L23" s="31"/>
      <c r="M23" s="31"/>
      <c r="N23" s="32"/>
    </row>
    <row r="24" spans="1:14">
      <c r="B24" s="23" t="s">
        <v>2214</v>
      </c>
      <c r="C24" s="24"/>
      <c r="D24" s="31"/>
      <c r="E24" s="31"/>
      <c r="F24" s="259"/>
      <c r="G24" s="225"/>
      <c r="H24" s="53"/>
      <c r="I24" s="326"/>
      <c r="J24" s="326"/>
      <c r="K24" s="12"/>
      <c r="L24" s="31"/>
      <c r="M24" s="31"/>
      <c r="N24" s="32"/>
    </row>
    <row r="25" spans="1:14">
      <c r="B25" s="261"/>
      <c r="C25" s="262"/>
      <c r="D25" s="342"/>
      <c r="E25" s="342"/>
      <c r="F25" s="904" t="s">
        <v>2222</v>
      </c>
      <c r="G25" s="904"/>
      <c r="H25" s="904"/>
      <c r="I25" s="342" t="s">
        <v>2203</v>
      </c>
      <c r="J25" s="342" t="s">
        <v>2204</v>
      </c>
      <c r="K25" s="263"/>
      <c r="L25" s="342"/>
      <c r="M25" s="342"/>
      <c r="N25" s="264"/>
    </row>
    <row r="26" spans="1:14">
      <c r="B26" s="16"/>
      <c r="C26" s="22"/>
      <c r="D26" s="22"/>
      <c r="E26" s="22"/>
      <c r="F26" s="22"/>
      <c r="G26" s="22"/>
      <c r="H26" s="22"/>
      <c r="I26" s="22"/>
      <c r="J26" s="22"/>
      <c r="K26" s="22"/>
      <c r="L26" s="22"/>
      <c r="M26" s="22"/>
      <c r="N26" s="17"/>
    </row>
    <row r="27" spans="1:14">
      <c r="B27" s="1001" t="s">
        <v>942</v>
      </c>
      <c r="C27" s="1002"/>
      <c r="D27" s="1002"/>
      <c r="E27" s="1002"/>
      <c r="F27" s="1002"/>
      <c r="G27" s="1002"/>
      <c r="H27" s="1002"/>
      <c r="I27" s="1002"/>
      <c r="J27" s="1002"/>
      <c r="K27" s="1002"/>
      <c r="L27" s="1002"/>
      <c r="M27" s="1002"/>
      <c r="N27" s="1003"/>
    </row>
    <row r="28" spans="1:14" ht="15.75" thickBot="1">
      <c r="B28" s="33"/>
      <c r="C28" s="34"/>
      <c r="D28" s="34"/>
      <c r="E28" s="34"/>
      <c r="F28" s="34"/>
      <c r="G28" s="34"/>
      <c r="H28" s="34"/>
      <c r="I28" s="34"/>
      <c r="J28" s="34"/>
      <c r="K28" s="34"/>
      <c r="L28" s="34"/>
      <c r="M28" s="34"/>
      <c r="N28" s="35"/>
    </row>
    <row r="29" spans="1:14" ht="26.25" thickBot="1">
      <c r="B29" s="71" t="s">
        <v>943</v>
      </c>
      <c r="C29" s="999" t="s">
        <v>944</v>
      </c>
      <c r="D29" s="1000"/>
      <c r="E29" s="1000"/>
      <c r="F29" s="1000"/>
      <c r="G29" s="1000"/>
      <c r="H29" s="1000"/>
      <c r="I29" s="1000"/>
      <c r="J29" s="72"/>
      <c r="K29" s="341" t="s">
        <v>2215</v>
      </c>
      <c r="L29" s="1004" t="s">
        <v>945</v>
      </c>
      <c r="M29" s="1005"/>
      <c r="N29" s="71" t="s">
        <v>946</v>
      </c>
    </row>
    <row r="30" spans="1:14" hidden="1">
      <c r="B30" s="71" t="s">
        <v>943</v>
      </c>
      <c r="C30" s="832" t="s">
        <v>944</v>
      </c>
      <c r="D30" s="833"/>
      <c r="E30" s="833"/>
      <c r="F30" s="833"/>
      <c r="G30" s="833"/>
      <c r="H30" s="833"/>
      <c r="I30" s="833"/>
      <c r="J30" s="72"/>
      <c r="K30" s="306"/>
      <c r="L30" s="834" t="s">
        <v>945</v>
      </c>
      <c r="M30" s="835"/>
      <c r="N30" s="71" t="s">
        <v>946</v>
      </c>
    </row>
    <row r="31" spans="1:14" ht="15.75" thickBot="1">
      <c r="A31" t="s">
        <v>1845</v>
      </c>
      <c r="B31" s="107" t="s">
        <v>1168</v>
      </c>
      <c r="C31" s="455" t="s">
        <v>2194</v>
      </c>
      <c r="D31" s="456"/>
      <c r="E31" s="456"/>
      <c r="F31" s="456"/>
      <c r="G31" s="456"/>
      <c r="H31" s="456"/>
      <c r="I31" s="456"/>
      <c r="J31" s="456"/>
      <c r="K31" s="458"/>
      <c r="L31" s="457" t="s">
        <v>1999</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5"/>
      <c r="C34" s="61"/>
      <c r="D34" s="61"/>
      <c r="E34" s="61"/>
      <c r="F34" s="61"/>
      <c r="G34" s="61"/>
      <c r="H34" s="61"/>
      <c r="I34" s="62"/>
      <c r="J34" s="62"/>
      <c r="K34" s="61"/>
      <c r="L34" s="61"/>
      <c r="M34" s="61"/>
      <c r="N34" s="63"/>
    </row>
    <row r="35" spans="1:14">
      <c r="B35" s="804" t="s">
        <v>944</v>
      </c>
      <c r="C35" s="805"/>
      <c r="D35" s="805"/>
      <c r="E35" s="805"/>
      <c r="F35" s="805"/>
      <c r="G35" s="805"/>
      <c r="H35" s="806"/>
      <c r="I35" s="807" t="s">
        <v>948</v>
      </c>
      <c r="J35" s="808"/>
      <c r="K35" s="69" t="s">
        <v>949</v>
      </c>
      <c r="L35" s="809" t="s">
        <v>950</v>
      </c>
      <c r="M35" s="806"/>
      <c r="N35" s="70" t="s">
        <v>951</v>
      </c>
    </row>
    <row r="36" spans="1:14">
      <c r="A36" t="s">
        <v>373</v>
      </c>
      <c r="B36" s="836" t="str">
        <f>VLOOKUP(A36,EQUIPOS!A6:D154,3,FALSE)</f>
        <v>Volqueta 6 m3</v>
      </c>
      <c r="C36" s="837"/>
      <c r="D36" s="837"/>
      <c r="E36" s="837"/>
      <c r="F36" s="837"/>
      <c r="G36" s="837"/>
      <c r="H36" s="838"/>
      <c r="I36" s="266"/>
      <c r="J36" s="267"/>
      <c r="K36" s="268">
        <f>VLOOKUP(A36,EQUIPOS!A6:D161,4,FALSE)</f>
        <v>120330.36249106158</v>
      </c>
      <c r="L36" s="269"/>
      <c r="M36" s="282">
        <v>66</v>
      </c>
      <c r="N36" s="271">
        <f>K36/M36</f>
        <v>1823.1873104706299</v>
      </c>
    </row>
    <row r="37" spans="1:14">
      <c r="B37" s="836"/>
      <c r="C37" s="837"/>
      <c r="D37" s="837"/>
      <c r="E37" s="837"/>
      <c r="F37" s="837"/>
      <c r="G37" s="837"/>
      <c r="H37" s="838"/>
      <c r="I37" s="266"/>
      <c r="J37" s="267"/>
      <c r="K37" s="268"/>
      <c r="L37" s="269"/>
      <c r="M37" s="270"/>
      <c r="N37" s="271"/>
    </row>
    <row r="38" spans="1:14">
      <c r="B38" s="836"/>
      <c r="C38" s="837"/>
      <c r="D38" s="837"/>
      <c r="E38" s="837"/>
      <c r="F38" s="837"/>
      <c r="G38" s="837"/>
      <c r="H38" s="838"/>
      <c r="I38" s="266"/>
      <c r="J38" s="267"/>
      <c r="K38" s="268"/>
      <c r="L38" s="269"/>
      <c r="M38" s="270"/>
      <c r="N38" s="272"/>
    </row>
    <row r="39" spans="1:14">
      <c r="B39" s="836"/>
      <c r="C39" s="837"/>
      <c r="D39" s="837"/>
      <c r="E39" s="837"/>
      <c r="F39" s="837"/>
      <c r="G39" s="837"/>
      <c r="H39" s="838"/>
      <c r="I39" s="839"/>
      <c r="J39" s="820"/>
      <c r="K39" s="273"/>
      <c r="L39" s="840"/>
      <c r="M39" s="841"/>
      <c r="N39" s="274"/>
    </row>
    <row r="40" spans="1:14">
      <c r="B40" s="836"/>
      <c r="C40" s="837"/>
      <c r="D40" s="837"/>
      <c r="E40" s="842"/>
      <c r="F40" s="837"/>
      <c r="G40" s="837"/>
      <c r="H40" s="838"/>
      <c r="I40" s="36"/>
      <c r="J40" s="37"/>
      <c r="K40" s="273"/>
      <c r="L40" s="275"/>
      <c r="M40" s="276"/>
      <c r="N40" s="277"/>
    </row>
    <row r="41" spans="1:14">
      <c r="B41" s="843"/>
      <c r="C41" s="844"/>
      <c r="D41" s="844"/>
      <c r="E41" s="38"/>
      <c r="F41" s="39"/>
      <c r="G41" s="39"/>
      <c r="H41" s="40"/>
      <c r="I41" s="36"/>
      <c r="J41" s="37"/>
      <c r="K41" s="278"/>
      <c r="L41" s="275"/>
      <c r="M41" s="276"/>
      <c r="N41" s="343"/>
    </row>
    <row r="42" spans="1:14" ht="15.75" thickBot="1">
      <c r="B42" s="836"/>
      <c r="C42" s="837"/>
      <c r="D42" s="837"/>
      <c r="E42" s="837"/>
      <c r="F42" s="837"/>
      <c r="G42" s="837"/>
      <c r="H42" s="838"/>
      <c r="I42" s="845"/>
      <c r="J42" s="846"/>
      <c r="K42" s="41"/>
      <c r="L42" s="847"/>
      <c r="M42" s="848"/>
      <c r="N42" s="105"/>
    </row>
    <row r="43" spans="1:14" ht="15.75" thickBot="1">
      <c r="B43" s="823" t="s">
        <v>953</v>
      </c>
      <c r="C43" s="824"/>
      <c r="D43" s="824"/>
      <c r="E43" s="824"/>
      <c r="F43" s="824"/>
      <c r="G43" s="824"/>
      <c r="H43" s="824"/>
      <c r="I43" s="824"/>
      <c r="J43" s="824"/>
      <c r="K43" s="824"/>
      <c r="L43" s="824"/>
      <c r="M43" s="825"/>
      <c r="N43" s="99">
        <f>SUM(N36:N42)</f>
        <v>1823.1873104706299</v>
      </c>
    </row>
    <row r="44" spans="1:14">
      <c r="B44" s="279"/>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4" t="s">
        <v>944</v>
      </c>
      <c r="C47" s="815"/>
      <c r="D47" s="815"/>
      <c r="E47" s="815"/>
      <c r="F47" s="815"/>
      <c r="G47" s="815"/>
      <c r="H47" s="815"/>
      <c r="I47" s="816"/>
      <c r="J47" s="314" t="s">
        <v>945</v>
      </c>
      <c r="K47" s="85" t="s">
        <v>946</v>
      </c>
      <c r="L47" s="817" t="s">
        <v>955</v>
      </c>
      <c r="M47" s="816"/>
      <c r="N47" s="86" t="s">
        <v>951</v>
      </c>
    </row>
    <row r="48" spans="1:14">
      <c r="B48" s="43"/>
      <c r="C48" s="280"/>
      <c r="D48" s="280"/>
      <c r="E48" s="280"/>
      <c r="F48" s="280"/>
      <c r="G48" s="280"/>
      <c r="H48" s="280"/>
      <c r="I48" s="267"/>
      <c r="J48" s="223"/>
      <c r="K48" s="281"/>
      <c r="L48" s="266"/>
      <c r="M48" s="282"/>
      <c r="N48" s="283"/>
    </row>
    <row r="49" spans="2:14">
      <c r="B49" s="43"/>
      <c r="C49" s="280"/>
      <c r="D49" s="280"/>
      <c r="E49" s="280"/>
      <c r="F49" s="280"/>
      <c r="G49" s="280"/>
      <c r="H49" s="280"/>
      <c r="I49" s="267"/>
      <c r="J49" s="223"/>
      <c r="K49" s="281"/>
      <c r="L49" s="266"/>
      <c r="M49" s="282"/>
      <c r="N49" s="283"/>
    </row>
    <row r="50" spans="2:14">
      <c r="B50" s="43"/>
      <c r="C50" s="280"/>
      <c r="D50" s="280"/>
      <c r="E50" s="280"/>
      <c r="F50" s="280"/>
      <c r="G50" s="280"/>
      <c r="H50" s="280"/>
      <c r="I50" s="267"/>
      <c r="J50" s="223"/>
      <c r="K50" s="281"/>
      <c r="L50" s="266"/>
      <c r="M50" s="282"/>
      <c r="N50" s="283"/>
    </row>
    <row r="51" spans="2:14">
      <c r="B51" s="43"/>
      <c r="C51" s="280"/>
      <c r="D51" s="280"/>
      <c r="E51" s="280"/>
      <c r="F51" s="280"/>
      <c r="G51" s="280"/>
      <c r="H51" s="280"/>
      <c r="I51" s="267"/>
      <c r="J51" s="223"/>
      <c r="K51" s="281"/>
      <c r="L51" s="266"/>
      <c r="M51" s="282"/>
      <c r="N51" s="283"/>
    </row>
    <row r="52" spans="2:14">
      <c r="B52" s="43"/>
      <c r="C52" s="280"/>
      <c r="D52" s="280"/>
      <c r="E52" s="280"/>
      <c r="F52" s="280"/>
      <c r="G52" s="280"/>
      <c r="H52" s="280"/>
      <c r="I52" s="267"/>
      <c r="J52" s="223"/>
      <c r="K52" s="281"/>
      <c r="L52" s="266"/>
      <c r="M52" s="282"/>
      <c r="N52" s="283"/>
    </row>
    <row r="53" spans="2:14" ht="15.75" thickBot="1">
      <c r="B53" s="818"/>
      <c r="C53" s="819"/>
      <c r="D53" s="819"/>
      <c r="E53" s="819"/>
      <c r="F53" s="819"/>
      <c r="G53" s="819"/>
      <c r="H53" s="819"/>
      <c r="I53" s="820"/>
      <c r="J53" s="42"/>
      <c r="K53" s="44"/>
      <c r="L53" s="821"/>
      <c r="M53" s="822"/>
      <c r="N53" s="45"/>
    </row>
    <row r="54" spans="2:14" ht="15.75" thickBot="1">
      <c r="B54" s="823" t="s">
        <v>953</v>
      </c>
      <c r="C54" s="824"/>
      <c r="D54" s="824"/>
      <c r="E54" s="824"/>
      <c r="F54" s="824"/>
      <c r="G54" s="824"/>
      <c r="H54" s="824"/>
      <c r="I54" s="824"/>
      <c r="J54" s="824"/>
      <c r="K54" s="824"/>
      <c r="L54" s="824"/>
      <c r="M54" s="825"/>
      <c r="N54" s="284"/>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2" t="s">
        <v>957</v>
      </c>
      <c r="C58" s="313"/>
      <c r="D58" s="313"/>
      <c r="E58" s="313"/>
      <c r="F58" s="313"/>
      <c r="G58" s="313"/>
      <c r="H58" s="73" t="s">
        <v>945</v>
      </c>
      <c r="I58" s="74" t="s">
        <v>958</v>
      </c>
      <c r="J58" s="75" t="s">
        <v>959</v>
      </c>
      <c r="K58" s="73" t="s">
        <v>960</v>
      </c>
      <c r="L58" s="826" t="s">
        <v>961</v>
      </c>
      <c r="M58" s="799"/>
      <c r="N58" s="76" t="s">
        <v>951</v>
      </c>
    </row>
    <row r="59" spans="2:14">
      <c r="B59" s="46"/>
      <c r="C59" s="316"/>
      <c r="D59" s="316"/>
      <c r="E59" s="316"/>
      <c r="F59" s="316"/>
      <c r="G59" s="316"/>
      <c r="H59" s="310"/>
      <c r="I59" s="278"/>
      <c r="J59" s="285"/>
      <c r="K59" s="278"/>
      <c r="L59" s="827"/>
      <c r="M59" s="828"/>
      <c r="N59" s="286"/>
    </row>
    <row r="60" spans="2:14">
      <c r="B60" s="46"/>
      <c r="C60" s="47"/>
      <c r="D60" s="47"/>
      <c r="E60" s="47"/>
      <c r="F60" s="47"/>
      <c r="G60" s="47"/>
      <c r="H60" s="287"/>
      <c r="I60" s="278"/>
      <c r="J60" s="278"/>
      <c r="K60" s="278"/>
      <c r="L60" s="288"/>
      <c r="M60" s="289"/>
      <c r="N60" s="290"/>
    </row>
    <row r="61" spans="2:14">
      <c r="B61" s="46"/>
      <c r="C61" s="47"/>
      <c r="D61" s="47"/>
      <c r="E61" s="47"/>
      <c r="F61" s="47"/>
      <c r="G61" s="47"/>
      <c r="H61" s="287"/>
      <c r="I61" s="278"/>
      <c r="J61" s="278"/>
      <c r="K61" s="278"/>
      <c r="L61" s="288"/>
      <c r="M61" s="289"/>
      <c r="N61" s="290"/>
    </row>
    <row r="62" spans="2:14">
      <c r="B62" s="46"/>
      <c r="C62" s="47"/>
      <c r="D62" s="47"/>
      <c r="E62" s="47"/>
      <c r="F62" s="47"/>
      <c r="G62" s="47"/>
      <c r="H62" s="287"/>
      <c r="I62" s="278"/>
      <c r="J62" s="278"/>
      <c r="K62" s="278"/>
      <c r="L62" s="288"/>
      <c r="M62" s="289"/>
      <c r="N62" s="290"/>
    </row>
    <row r="63" spans="2:14">
      <c r="B63" s="46"/>
      <c r="C63" s="47"/>
      <c r="D63" s="47"/>
      <c r="E63" s="47"/>
      <c r="F63" s="47"/>
      <c r="G63" s="47"/>
      <c r="H63" s="287"/>
      <c r="I63" s="278"/>
      <c r="J63" s="278"/>
      <c r="K63" s="278"/>
      <c r="L63" s="288"/>
      <c r="M63" s="289"/>
      <c r="N63" s="290"/>
    </row>
    <row r="64" spans="2:14" ht="15.75" thickBot="1">
      <c r="B64" s="49"/>
      <c r="C64" s="47"/>
      <c r="D64" s="47"/>
      <c r="E64" s="47"/>
      <c r="F64" s="47"/>
      <c r="G64" s="47"/>
      <c r="H64" s="483"/>
      <c r="I64" s="169"/>
      <c r="J64" s="169"/>
      <c r="K64" s="169"/>
      <c r="L64" s="995"/>
      <c r="M64" s="996"/>
      <c r="N64" s="484"/>
    </row>
    <row r="65" spans="2:15" ht="15.75" thickBot="1">
      <c r="B65" s="823" t="s">
        <v>953</v>
      </c>
      <c r="C65" s="824"/>
      <c r="D65" s="824"/>
      <c r="E65" s="824"/>
      <c r="F65" s="824"/>
      <c r="G65" s="824"/>
      <c r="H65" s="824"/>
      <c r="I65" s="824"/>
      <c r="J65" s="824"/>
      <c r="K65" s="824"/>
      <c r="L65" s="824"/>
      <c r="M65" s="825"/>
      <c r="N65" s="393"/>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49" t="s">
        <v>963</v>
      </c>
      <c r="C69" s="850"/>
      <c r="D69" s="850"/>
      <c r="E69" s="850"/>
      <c r="F69" s="850"/>
      <c r="G69" s="850"/>
      <c r="H69" s="850"/>
      <c r="I69" s="73" t="s">
        <v>964</v>
      </c>
      <c r="J69" s="75" t="s">
        <v>1410</v>
      </c>
      <c r="K69" s="74" t="s">
        <v>966</v>
      </c>
      <c r="L69" s="851" t="s">
        <v>950</v>
      </c>
      <c r="M69" s="852"/>
      <c r="N69" s="98" t="s">
        <v>951</v>
      </c>
    </row>
    <row r="70" spans="2:15">
      <c r="B70" s="49"/>
      <c r="C70" s="47"/>
      <c r="D70" s="47"/>
      <c r="E70" s="47"/>
      <c r="F70" s="47"/>
      <c r="G70" s="47"/>
      <c r="H70" s="47"/>
      <c r="I70" s="291"/>
      <c r="J70" s="292"/>
      <c r="K70" s="293"/>
      <c r="L70" s="50"/>
      <c r="M70" s="294"/>
      <c r="N70" s="295"/>
      <c r="O70" s="106"/>
    </row>
    <row r="71" spans="2:15">
      <c r="B71" s="49"/>
      <c r="C71" s="47"/>
      <c r="D71" s="47"/>
      <c r="E71" s="47"/>
      <c r="F71" s="47"/>
      <c r="G71" s="47"/>
      <c r="H71" s="47"/>
      <c r="I71" s="278"/>
      <c r="J71" s="296"/>
      <c r="K71" s="297"/>
      <c r="L71" s="50"/>
      <c r="M71" s="298"/>
      <c r="N71" s="295"/>
    </row>
    <row r="72" spans="2:15">
      <c r="B72" s="49"/>
      <c r="C72" s="47"/>
      <c r="D72" s="47"/>
      <c r="E72" s="47"/>
      <c r="F72" s="47"/>
      <c r="G72" s="47"/>
      <c r="H72" s="47"/>
      <c r="I72" s="278"/>
      <c r="J72" s="296"/>
      <c r="K72" s="297"/>
      <c r="L72" s="50"/>
      <c r="M72" s="299"/>
      <c r="N72" s="295"/>
    </row>
    <row r="73" spans="2:15">
      <c r="B73" s="49"/>
      <c r="C73" s="47"/>
      <c r="D73" s="47"/>
      <c r="E73" s="47"/>
      <c r="F73" s="47"/>
      <c r="G73" s="47"/>
      <c r="H73" s="47"/>
      <c r="I73" s="278"/>
      <c r="J73" s="296"/>
      <c r="K73" s="297"/>
      <c r="L73" s="317"/>
      <c r="M73" s="299"/>
      <c r="N73" s="295"/>
    </row>
    <row r="74" spans="2:15">
      <c r="B74" s="49"/>
      <c r="C74" s="47"/>
      <c r="D74" s="47"/>
      <c r="E74" s="47"/>
      <c r="F74" s="47"/>
      <c r="G74" s="47"/>
      <c r="H74" s="47"/>
      <c r="I74" s="278"/>
      <c r="J74" s="296"/>
      <c r="K74" s="297"/>
      <c r="L74" s="317"/>
      <c r="M74" s="299"/>
      <c r="N74" s="295"/>
    </row>
    <row r="75" spans="2:15" ht="15.75" thickBot="1">
      <c r="B75" s="991"/>
      <c r="C75" s="992"/>
      <c r="D75" s="992"/>
      <c r="E75" s="992"/>
      <c r="F75" s="992"/>
      <c r="G75" s="992"/>
      <c r="H75" s="992"/>
      <c r="I75" s="169"/>
      <c r="J75" s="169"/>
      <c r="K75" s="169"/>
      <c r="L75" s="993"/>
      <c r="M75" s="994"/>
      <c r="N75" s="45"/>
    </row>
    <row r="76" spans="2:15" ht="15.75" thickBot="1">
      <c r="B76" s="823" t="s">
        <v>953</v>
      </c>
      <c r="C76" s="824"/>
      <c r="D76" s="824"/>
      <c r="E76" s="824"/>
      <c r="F76" s="824"/>
      <c r="G76" s="824"/>
      <c r="H76" s="824"/>
      <c r="I76" s="824"/>
      <c r="J76" s="824"/>
      <c r="K76" s="824"/>
      <c r="L76" s="824"/>
      <c r="M76" s="825"/>
      <c r="N76" s="300"/>
    </row>
    <row r="77" spans="2:15" ht="15.75" thickBot="1">
      <c r="B77" s="33"/>
      <c r="C77" s="34"/>
      <c r="D77" s="34"/>
      <c r="E77" s="34"/>
      <c r="F77" s="34"/>
      <c r="G77" s="34"/>
      <c r="H77" s="34"/>
      <c r="I77" s="34"/>
      <c r="J77" s="34"/>
      <c r="K77" s="34"/>
      <c r="L77" s="34"/>
      <c r="M77" s="34"/>
      <c r="N77" s="35"/>
    </row>
    <row r="78" spans="2:15" ht="15.75" thickBot="1">
      <c r="B78" s="823" t="s">
        <v>967</v>
      </c>
      <c r="C78" s="824"/>
      <c r="D78" s="824"/>
      <c r="E78" s="824"/>
      <c r="F78" s="824"/>
      <c r="G78" s="824"/>
      <c r="H78" s="824"/>
      <c r="I78" s="824"/>
      <c r="J78" s="824"/>
      <c r="K78" s="824"/>
      <c r="L78" s="824"/>
      <c r="M78" s="825"/>
      <c r="N78" s="99">
        <f>N43+N54+N65+N76</f>
        <v>1823.1873104706299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4" t="s">
        <v>969</v>
      </c>
      <c r="C82" s="815"/>
      <c r="D82" s="815"/>
      <c r="E82" s="815"/>
      <c r="F82" s="815"/>
      <c r="G82" s="815"/>
      <c r="H82" s="815"/>
      <c r="I82" s="313"/>
      <c r="J82" s="333"/>
      <c r="K82" s="301" t="s">
        <v>970</v>
      </c>
      <c r="L82" s="853" t="s">
        <v>971</v>
      </c>
      <c r="M82" s="854"/>
      <c r="N82" s="302"/>
    </row>
    <row r="83" spans="1:14">
      <c r="B83" s="855" t="s">
        <v>972</v>
      </c>
      <c r="C83" s="856"/>
      <c r="D83" s="856"/>
      <c r="E83" s="856"/>
      <c r="F83" s="856"/>
      <c r="G83" s="856"/>
      <c r="H83" s="856"/>
      <c r="I83" s="87"/>
      <c r="J83" s="88"/>
      <c r="K83" s="303">
        <v>0.2</v>
      </c>
      <c r="L83" s="857">
        <f>N78*K83</f>
        <v>364.63746209412602</v>
      </c>
      <c r="M83" s="858"/>
      <c r="N83" s="51"/>
    </row>
    <row r="84" spans="1:14">
      <c r="B84" s="89" t="s">
        <v>973</v>
      </c>
      <c r="C84" s="90"/>
      <c r="D84" s="90"/>
      <c r="E84" s="90"/>
      <c r="F84" s="90"/>
      <c r="G84" s="90"/>
      <c r="H84" s="90"/>
      <c r="I84" s="87"/>
      <c r="J84" s="88"/>
      <c r="K84" s="303">
        <v>0.05</v>
      </c>
      <c r="L84" s="857">
        <f>N78*K84</f>
        <v>91.159365523531505</v>
      </c>
      <c r="M84" s="858"/>
      <c r="N84" s="51"/>
    </row>
    <row r="85" spans="1:14" ht="15.75" thickBot="1">
      <c r="B85" s="91" t="s">
        <v>974</v>
      </c>
      <c r="C85" s="92"/>
      <c r="D85" s="92"/>
      <c r="E85" s="92"/>
      <c r="F85" s="92"/>
      <c r="G85" s="92"/>
      <c r="H85" s="92"/>
      <c r="I85" s="93"/>
      <c r="J85" s="94"/>
      <c r="K85" s="304">
        <v>0.05</v>
      </c>
      <c r="L85" s="859">
        <f>N78*K85</f>
        <v>91.159365523531505</v>
      </c>
      <c r="M85" s="860"/>
      <c r="N85" s="51"/>
    </row>
    <row r="86" spans="1:14" ht="15.75" thickBot="1">
      <c r="B86" s="823" t="s">
        <v>953</v>
      </c>
      <c r="C86" s="824"/>
      <c r="D86" s="824"/>
      <c r="E86" s="824"/>
      <c r="F86" s="824"/>
      <c r="G86" s="824"/>
      <c r="H86" s="824"/>
      <c r="I86" s="824"/>
      <c r="J86" s="824"/>
      <c r="K86" s="824"/>
      <c r="L86" s="824"/>
      <c r="M86" s="825"/>
      <c r="N86" s="52">
        <f>L83+L84+L85</f>
        <v>546.95619314118903</v>
      </c>
    </row>
    <row r="87" spans="1:14" ht="15.75" thickBot="1">
      <c r="B87" s="33"/>
      <c r="C87" s="34"/>
      <c r="D87" s="34"/>
      <c r="E87" s="34"/>
      <c r="F87" s="34"/>
      <c r="G87" s="34"/>
      <c r="H87" s="34"/>
      <c r="I87" s="34"/>
      <c r="J87" s="34"/>
      <c r="K87" s="34"/>
      <c r="L87" s="34"/>
      <c r="M87" s="34"/>
      <c r="N87" s="35"/>
    </row>
    <row r="88" spans="1:14" ht="15.75" thickBot="1">
      <c r="A88" t="s">
        <v>2016</v>
      </c>
      <c r="B88" s="823" t="s">
        <v>975</v>
      </c>
      <c r="C88" s="824"/>
      <c r="D88" s="824"/>
      <c r="E88" s="824"/>
      <c r="F88" s="824"/>
      <c r="G88" s="824"/>
      <c r="H88" s="824"/>
      <c r="I88" s="824"/>
      <c r="J88" s="824"/>
      <c r="K88" s="824"/>
      <c r="L88" s="824"/>
      <c r="M88" s="825"/>
      <c r="N88" s="187">
        <f>N78+N86</f>
        <v>2370.1435036118191</v>
      </c>
    </row>
    <row r="89" spans="1:14">
      <c r="B89" s="238"/>
      <c r="C89" s="239"/>
      <c r="D89" s="239"/>
      <c r="E89" s="239"/>
      <c r="F89" s="239"/>
      <c r="G89" s="239"/>
      <c r="H89" s="239"/>
      <c r="I89" s="239"/>
      <c r="J89" s="239"/>
      <c r="K89" s="239"/>
      <c r="L89" s="239"/>
      <c r="M89" s="239"/>
      <c r="N89" s="240"/>
    </row>
    <row r="90" spans="1:14">
      <c r="B90" s="241"/>
      <c r="C90" s="242"/>
      <c r="D90" s="242"/>
      <c r="E90" s="242"/>
      <c r="F90" s="242"/>
      <c r="G90" s="242"/>
      <c r="H90" s="242"/>
      <c r="I90" s="242"/>
      <c r="J90" s="242"/>
      <c r="K90" s="242"/>
      <c r="L90" s="242"/>
      <c r="M90" s="242"/>
      <c r="N90" s="243"/>
    </row>
    <row r="91" spans="1:14">
      <c r="B91" s="241"/>
      <c r="C91" s="242"/>
      <c r="D91" s="242"/>
      <c r="E91" s="242"/>
      <c r="F91" s="242"/>
      <c r="G91" s="242"/>
      <c r="H91" s="242"/>
      <c r="I91" s="242"/>
      <c r="J91" s="242"/>
      <c r="K91" s="242"/>
      <c r="L91" s="242"/>
      <c r="M91" s="242"/>
      <c r="N91" s="243"/>
    </row>
    <row r="92" spans="1:14">
      <c r="B92" s="241"/>
      <c r="C92" s="242"/>
      <c r="D92" s="242"/>
      <c r="E92" s="242"/>
      <c r="F92" s="242"/>
      <c r="G92" s="242"/>
      <c r="H92" s="242"/>
      <c r="I92" s="242"/>
      <c r="J92" s="242"/>
      <c r="K92" s="242"/>
      <c r="L92" s="242"/>
      <c r="M92" s="242"/>
      <c r="N92" s="243"/>
    </row>
    <row r="93" spans="1:14">
      <c r="B93" s="241"/>
      <c r="C93" s="242"/>
      <c r="D93" s="242"/>
      <c r="E93" s="416" t="s">
        <v>976</v>
      </c>
      <c r="F93" s="416"/>
      <c r="G93" s="416"/>
      <c r="H93" s="416"/>
      <c r="I93" s="416"/>
      <c r="J93" s="416"/>
      <c r="K93" s="242"/>
      <c r="L93" s="242"/>
      <c r="M93" s="242"/>
      <c r="N93" s="243"/>
    </row>
    <row r="94" spans="1:14">
      <c r="B94" s="241"/>
      <c r="C94" s="242"/>
      <c r="D94" s="242"/>
      <c r="E94" s="242" t="s">
        <v>977</v>
      </c>
      <c r="F94" s="242"/>
      <c r="G94" s="242"/>
      <c r="H94" s="242"/>
      <c r="I94" s="242"/>
      <c r="J94" s="242"/>
      <c r="K94" s="242"/>
      <c r="L94" s="242"/>
      <c r="M94" s="242"/>
      <c r="N94" s="243"/>
    </row>
    <row r="95" spans="1:14">
      <c r="B95" s="241"/>
      <c r="C95" s="242"/>
      <c r="D95" s="242"/>
      <c r="E95" s="242" t="s">
        <v>978</v>
      </c>
      <c r="F95" s="242"/>
      <c r="G95" s="242"/>
      <c r="H95" s="242"/>
      <c r="I95" s="242"/>
      <c r="J95" s="242"/>
      <c r="K95" s="242"/>
      <c r="L95" s="242"/>
      <c r="M95" s="242"/>
      <c r="N95" s="243"/>
    </row>
    <row r="96" spans="1:14">
      <c r="B96" s="241"/>
      <c r="C96" s="242"/>
      <c r="D96" s="242"/>
      <c r="E96" s="242" t="s">
        <v>979</v>
      </c>
      <c r="F96" s="242"/>
      <c r="G96" s="242"/>
      <c r="H96" s="242"/>
      <c r="I96" s="242"/>
      <c r="J96" s="242"/>
      <c r="K96" s="242"/>
      <c r="L96" s="242"/>
      <c r="M96" s="242"/>
      <c r="N96" s="243"/>
    </row>
    <row r="97" spans="2:14" ht="15.75" thickBot="1">
      <c r="B97" s="241"/>
      <c r="C97" s="242"/>
      <c r="D97" s="242"/>
      <c r="E97" s="242"/>
      <c r="F97" s="242" t="s">
        <v>980</v>
      </c>
      <c r="G97" s="242"/>
      <c r="H97" s="242"/>
      <c r="I97" s="242"/>
      <c r="J97" s="242"/>
      <c r="K97" s="242"/>
      <c r="L97" s="242"/>
      <c r="M97" s="242"/>
      <c r="N97" s="243"/>
    </row>
    <row r="98" spans="2:14">
      <c r="B98" s="226" t="s">
        <v>2216</v>
      </c>
      <c r="C98" s="227"/>
      <c r="D98" s="227"/>
      <c r="E98" s="227"/>
      <c r="F98" s="227"/>
      <c r="G98" s="227"/>
      <c r="H98" s="227"/>
      <c r="I98" s="227"/>
      <c r="J98" s="227"/>
      <c r="K98" s="227"/>
      <c r="L98" s="227"/>
      <c r="M98" s="227"/>
      <c r="N98" s="228"/>
    </row>
    <row r="99" spans="2:14">
      <c r="B99" s="244"/>
      <c r="C99" s="245"/>
      <c r="D99" s="245"/>
      <c r="E99" s="245"/>
      <c r="F99" s="245"/>
      <c r="G99" s="245"/>
      <c r="H99" s="245"/>
      <c r="I99" s="245"/>
      <c r="J99" s="245"/>
      <c r="K99" s="245"/>
      <c r="L99" s="245"/>
      <c r="M99" s="245"/>
      <c r="N99" s="246"/>
    </row>
    <row r="100" spans="2:14">
      <c r="B100" s="244"/>
      <c r="C100" s="245"/>
      <c r="D100" s="245"/>
      <c r="E100" s="245"/>
      <c r="F100" s="245"/>
      <c r="G100" s="245"/>
      <c r="H100" s="245"/>
      <c r="I100" s="245"/>
      <c r="J100" s="245"/>
      <c r="K100" s="245"/>
      <c r="L100" s="245"/>
      <c r="M100" s="245"/>
      <c r="N100" s="246"/>
    </row>
    <row r="101" spans="2:14">
      <c r="B101" s="244"/>
      <c r="C101" s="245"/>
      <c r="D101" s="245"/>
      <c r="E101" s="245"/>
      <c r="F101" s="245"/>
      <c r="G101" s="245"/>
      <c r="H101" s="245"/>
      <c r="I101" s="245"/>
      <c r="J101" s="245"/>
      <c r="K101" s="245"/>
      <c r="L101" s="245"/>
      <c r="M101" s="245"/>
      <c r="N101" s="246"/>
    </row>
    <row r="102" spans="2:14" ht="15.75" thickBot="1">
      <c r="B102" s="247"/>
      <c r="C102" s="248"/>
      <c r="D102" s="248"/>
      <c r="E102" s="248"/>
      <c r="F102" s="248"/>
      <c r="G102" s="248"/>
      <c r="H102" s="248"/>
      <c r="I102" s="248"/>
      <c r="J102" s="248"/>
      <c r="K102" s="248"/>
      <c r="L102" s="248"/>
      <c r="M102" s="248"/>
      <c r="N102" s="249"/>
    </row>
    <row r="103" spans="2:14">
      <c r="B103" s="250"/>
      <c r="C103" s="251"/>
      <c r="D103" s="251"/>
      <c r="E103" s="251"/>
      <c r="F103" s="251"/>
      <c r="G103" s="251"/>
      <c r="H103" s="251"/>
      <c r="I103" s="251"/>
      <c r="J103" s="251"/>
      <c r="K103" s="251"/>
      <c r="L103" s="251"/>
      <c r="M103" s="251"/>
      <c r="N103" s="252"/>
    </row>
    <row r="104" spans="2:14">
      <c r="B104" s="253" t="s">
        <v>2217</v>
      </c>
      <c r="C104" s="254"/>
      <c r="D104" s="254"/>
      <c r="E104" s="254"/>
      <c r="F104" s="254"/>
      <c r="G104" s="254"/>
      <c r="H104" s="254"/>
      <c r="I104" s="254"/>
      <c r="J104" s="254"/>
      <c r="K104" s="254"/>
      <c r="L104" s="254"/>
      <c r="M104" s="254"/>
      <c r="N104" s="255"/>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53"/>
      <c r="C112" s="254"/>
      <c r="D112" s="254"/>
      <c r="E112" s="254"/>
      <c r="F112" s="254"/>
      <c r="G112" s="254"/>
      <c r="H112" s="254"/>
      <c r="I112" s="254"/>
      <c r="J112" s="254"/>
      <c r="K112" s="254"/>
      <c r="L112" s="254"/>
      <c r="M112" s="254"/>
      <c r="N112" s="255"/>
    </row>
    <row r="113" spans="2:14">
      <c r="B113" s="241"/>
      <c r="C113" s="242"/>
      <c r="D113" s="242"/>
      <c r="E113" s="242" t="s">
        <v>976</v>
      </c>
      <c r="F113" s="416"/>
      <c r="G113" s="416"/>
      <c r="H113" s="242"/>
      <c r="I113" s="242"/>
      <c r="J113" s="242"/>
      <c r="K113" s="242"/>
      <c r="L113" s="242"/>
      <c r="M113" s="242"/>
      <c r="N113" s="243"/>
    </row>
    <row r="114" spans="2:14">
      <c r="B114" s="241"/>
      <c r="C114" s="242"/>
      <c r="D114" s="242"/>
      <c r="E114" s="417" t="s">
        <v>977</v>
      </c>
      <c r="F114" s="242"/>
      <c r="G114" s="242"/>
      <c r="H114" s="417"/>
      <c r="I114" s="417"/>
      <c r="J114" s="417"/>
      <c r="K114" s="242"/>
      <c r="L114" s="242"/>
      <c r="M114" s="242"/>
      <c r="N114" s="243"/>
    </row>
    <row r="115" spans="2:14">
      <c r="B115" s="241"/>
      <c r="C115" s="242"/>
      <c r="D115" s="242"/>
      <c r="E115" s="256" t="s">
        <v>981</v>
      </c>
      <c r="F115" s="242"/>
      <c r="G115" s="242"/>
      <c r="H115" s="256"/>
      <c r="I115" s="256"/>
      <c r="J115" s="256"/>
      <c r="K115" s="242"/>
      <c r="L115" s="242"/>
      <c r="M115" s="242"/>
      <c r="N115" s="243"/>
    </row>
    <row r="116" spans="2:14">
      <c r="B116" s="257"/>
      <c r="C116" s="254"/>
      <c r="D116" s="254"/>
      <c r="E116" s="242" t="s">
        <v>979</v>
      </c>
      <c r="F116" s="242"/>
      <c r="G116" s="242"/>
      <c r="H116" s="242"/>
      <c r="I116" s="242"/>
      <c r="J116" s="242"/>
      <c r="K116" s="254"/>
      <c r="L116" s="254"/>
      <c r="M116" s="254"/>
      <c r="N116" s="255"/>
    </row>
    <row r="117" spans="2:14">
      <c r="B117" s="257"/>
      <c r="C117" s="254"/>
      <c r="D117" s="254"/>
      <c r="E117" s="254"/>
      <c r="F117" s="242"/>
      <c r="G117" s="242"/>
      <c r="H117" s="242"/>
      <c r="I117" s="242"/>
      <c r="J117" s="242"/>
      <c r="K117" s="254"/>
      <c r="L117" s="254"/>
      <c r="M117" s="254"/>
      <c r="N117" s="255"/>
    </row>
    <row r="118" spans="2:14">
      <c r="B118" s="257" t="s">
        <v>2220</v>
      </c>
      <c r="C118" s="256"/>
      <c r="D118" s="256"/>
      <c r="E118" s="242"/>
      <c r="F118" s="242"/>
      <c r="G118" s="242"/>
      <c r="H118" s="242"/>
      <c r="I118" s="242"/>
      <c r="J118" s="971"/>
      <c r="K118" s="971"/>
      <c r="L118" s="971"/>
      <c r="M118" s="971"/>
      <c r="N118" s="972"/>
    </row>
    <row r="119" spans="2:14" ht="15.75" thickBot="1">
      <c r="B119" s="418" t="s">
        <v>2221</v>
      </c>
      <c r="C119" s="419"/>
      <c r="D119" s="419"/>
      <c r="E119" s="258"/>
      <c r="F119" s="258"/>
      <c r="G119" s="258"/>
      <c r="H119" s="258"/>
      <c r="I119" s="258"/>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2021-04-20T22:21:57Z</dcterms:modified>
</cp:coreProperties>
</file>