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0AEE69B5-4000-4991-B469-6F53A3680AE8}"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7" i="2" s="1"/>
  <c r="D51" i="2"/>
  <c r="D52" i="2" s="1"/>
  <c r="D47" i="2"/>
  <c r="D46" i="2"/>
  <c r="D45" i="2"/>
  <c r="D9" i="2"/>
  <c r="D38" i="2" l="1"/>
  <c r="D31" i="2"/>
  <c r="D39" i="2"/>
  <c r="D32" i="2"/>
  <c r="D33" i="2"/>
  <c r="D34" i="2"/>
  <c r="D29" i="2"/>
  <c r="D35" i="2"/>
  <c r="D36"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6" i="63"/>
  <c r="N41" i="63" s="1"/>
  <c r="N43" i="63" s="1"/>
  <c r="N76" i="95"/>
  <c r="N41" i="95" s="1"/>
  <c r="N76" i="99"/>
  <c r="N41" i="99" s="1"/>
  <c r="N83" i="279"/>
  <c r="N46" i="279" s="1"/>
  <c r="N48" i="279" s="1"/>
  <c r="N77" i="329"/>
  <c r="N41" i="329" s="1"/>
  <c r="N76" i="231"/>
  <c r="N40" i="231" s="1"/>
  <c r="N43" i="31"/>
  <c r="N77" i="333"/>
  <c r="N41" i="333" s="1"/>
  <c r="N77" i="362"/>
  <c r="N41" i="362" s="1"/>
  <c r="N81" i="282"/>
  <c r="N44" i="282" s="1"/>
  <c r="N46" i="282" s="1"/>
  <c r="N76" i="97"/>
  <c r="N41" i="97" s="1"/>
  <c r="N43" i="97" s="1"/>
  <c r="N76" i="103"/>
  <c r="N41" i="103" s="1"/>
  <c r="N43" i="103" s="1"/>
  <c r="N81" i="154"/>
  <c r="N47" i="154" s="1"/>
  <c r="N75" i="286"/>
  <c r="N41" i="286" s="1"/>
  <c r="N43" i="286" s="1"/>
  <c r="N75" i="291"/>
  <c r="N41" i="291" s="1"/>
  <c r="N43" i="291" s="1"/>
  <c r="N76" i="26"/>
  <c r="N42" i="26" s="1"/>
  <c r="N43" i="26" s="1"/>
  <c r="N76" i="56"/>
  <c r="N42" i="56" s="1"/>
  <c r="N43" i="56" s="1"/>
  <c r="N76" i="67"/>
  <c r="N41" i="67" s="1"/>
  <c r="N43" i="67" s="1"/>
  <c r="N78" i="67" s="1"/>
  <c r="N76" i="68"/>
  <c r="N41" i="68" s="1"/>
  <c r="N43" i="68" s="1"/>
  <c r="N75" i="75"/>
  <c r="N41" i="75" s="1"/>
  <c r="N43" i="75" s="1"/>
  <c r="N76" i="80"/>
  <c r="N41" i="80" s="1"/>
  <c r="N76" i="84"/>
  <c r="N41" i="84" s="1"/>
  <c r="N76" i="86"/>
  <c r="N41" i="86" s="1"/>
  <c r="N43" i="86" s="1"/>
  <c r="N76" i="90"/>
  <c r="N41" i="90" s="1"/>
  <c r="N43" i="90" s="1"/>
  <c r="N76" i="102"/>
  <c r="N41" i="102" s="1"/>
  <c r="N80" i="164"/>
  <c r="N46" i="164" s="1"/>
  <c r="N48" i="164" s="1"/>
  <c r="N83" i="165"/>
  <c r="N49" i="165" s="1"/>
  <c r="N51" i="165" s="1"/>
  <c r="N81" i="170"/>
  <c r="N47" i="170" s="1"/>
  <c r="N81" i="176"/>
  <c r="N47" i="176" s="1"/>
  <c r="N81" i="171"/>
  <c r="N47" i="171" s="1"/>
  <c r="N81" i="178"/>
  <c r="N47" i="178" s="1"/>
  <c r="N49" i="178" s="1"/>
  <c r="N80" i="179"/>
  <c r="N46" i="179" s="1"/>
  <c r="N48" i="179" s="1"/>
  <c r="N80" i="180"/>
  <c r="N46" i="180" s="1"/>
  <c r="N80" i="177"/>
  <c r="N46" i="177" s="1"/>
  <c r="N48" i="177" s="1"/>
  <c r="N80" i="181"/>
  <c r="N46" i="181" s="1"/>
  <c r="N80" i="183"/>
  <c r="N46" i="183" s="1"/>
  <c r="N80" i="184"/>
  <c r="N46" i="184" s="1"/>
  <c r="N81" i="185"/>
  <c r="N47" i="185" s="1"/>
  <c r="N81" i="186"/>
  <c r="N47" i="186" s="1"/>
  <c r="N80" i="188"/>
  <c r="N46" i="188" s="1"/>
  <c r="N81" i="187"/>
  <c r="N47" i="187" s="1"/>
  <c r="N77" i="233"/>
  <c r="N41" i="233" s="1"/>
  <c r="N76" i="243"/>
  <c r="N40" i="243" s="1"/>
  <c r="N42" i="243" s="1"/>
  <c r="N75" i="283"/>
  <c r="N41" i="283" s="1"/>
  <c r="N75" i="302"/>
  <c r="N41" i="302" s="1"/>
  <c r="N43" i="302" s="1"/>
  <c r="N77" i="323"/>
  <c r="N77" i="328"/>
  <c r="N41" i="328" s="1"/>
  <c r="N43" i="328" s="1"/>
  <c r="N77" i="337"/>
  <c r="N41" i="337" s="1"/>
  <c r="N43" i="337" s="1"/>
  <c r="N61" i="221"/>
  <c r="N83" i="221"/>
  <c r="N46" i="221" s="1"/>
  <c r="N48" i="221" s="1"/>
  <c r="N72" i="227"/>
  <c r="N41" i="227" s="1"/>
  <c r="N78" i="273"/>
  <c r="N41" i="273" s="1"/>
  <c r="N43" i="273" s="1"/>
  <c r="N53" i="325"/>
  <c r="N76" i="65"/>
  <c r="N41" i="65" s="1"/>
  <c r="N43" i="65" s="1"/>
  <c r="N76" i="92"/>
  <c r="N41" i="92" s="1"/>
  <c r="N43" i="92" s="1"/>
  <c r="N76" i="96"/>
  <c r="N41" i="96" s="1"/>
  <c r="N43" i="96" s="1"/>
  <c r="N76" i="98"/>
  <c r="N41" i="98" s="1"/>
  <c r="N76" i="101"/>
  <c r="N41" i="101" s="1"/>
  <c r="N76" i="107"/>
  <c r="N41" i="107" s="1"/>
  <c r="N43" i="107" s="1"/>
  <c r="N75" i="133"/>
  <c r="N41" i="133" s="1"/>
  <c r="N43" i="133" s="1"/>
  <c r="N76" i="134"/>
  <c r="N41" i="134" s="1"/>
  <c r="N76" i="135"/>
  <c r="N41" i="135" s="1"/>
  <c r="N76" i="136"/>
  <c r="N41" i="136" s="1"/>
  <c r="N43" i="136" s="1"/>
  <c r="N76" i="137"/>
  <c r="N41" i="137" s="1"/>
  <c r="N76" i="146"/>
  <c r="N41" i="146" s="1"/>
  <c r="N76" i="144"/>
  <c r="N41" i="144" s="1"/>
  <c r="N43" i="144" s="1"/>
  <c r="N84" i="220"/>
  <c r="N46" i="220" s="1"/>
  <c r="N76" i="242"/>
  <c r="N40" i="242" s="1"/>
  <c r="N42" i="242" s="1"/>
  <c r="N75" i="289"/>
  <c r="N41" i="289" s="1"/>
  <c r="N43" i="289" s="1"/>
  <c r="N75" i="293"/>
  <c r="N41" i="293" s="1"/>
  <c r="N43" i="293" s="1"/>
  <c r="N77" i="295"/>
  <c r="N41" i="295" s="1"/>
  <c r="N43" i="295" s="1"/>
  <c r="N76" i="19"/>
  <c r="N42" i="19" s="1"/>
  <c r="N43" i="22"/>
  <c r="N76" i="24"/>
  <c r="N42" i="24" s="1"/>
  <c r="N43" i="24" s="1"/>
  <c r="N76" i="25"/>
  <c r="N42" i="25" s="1"/>
  <c r="N43" i="25" s="1"/>
  <c r="N43" i="50"/>
  <c r="N76" i="61"/>
  <c r="N42" i="61" s="1"/>
  <c r="N76" i="64"/>
  <c r="N41" i="64" s="1"/>
  <c r="N43" i="64" s="1"/>
  <c r="N75" i="72"/>
  <c r="N41" i="72" s="1"/>
  <c r="N75" i="74"/>
  <c r="N41" i="74" s="1"/>
  <c r="N43" i="74" s="1"/>
  <c r="N77" i="74" s="1"/>
  <c r="N76" i="79"/>
  <c r="N41" i="79" s="1"/>
  <c r="N76" i="81"/>
  <c r="N41" i="81" s="1"/>
  <c r="N76" i="83"/>
  <c r="N41" i="83" s="1"/>
  <c r="N43" i="83" s="1"/>
  <c r="N76" i="85"/>
  <c r="N41" i="85" s="1"/>
  <c r="N76" i="87"/>
  <c r="N41" i="87" s="1"/>
  <c r="N76" i="89"/>
  <c r="N41" i="89" s="1"/>
  <c r="N43" i="89" s="1"/>
  <c r="N76" i="91"/>
  <c r="N41" i="91" s="1"/>
  <c r="N43" i="91" s="1"/>
  <c r="N76" i="100"/>
  <c r="N41" i="100" s="1"/>
  <c r="N76" i="106"/>
  <c r="N41" i="106" s="1"/>
  <c r="N43" i="106" s="1"/>
  <c r="N80" i="160"/>
  <c r="N46" i="160" s="1"/>
  <c r="N48" i="160" s="1"/>
  <c r="N77" i="193"/>
  <c r="N43" i="193" s="1"/>
  <c r="N45" i="193" s="1"/>
  <c r="N78" i="232"/>
  <c r="N41" i="232" s="1"/>
  <c r="N76" i="234"/>
  <c r="N40" i="234" s="1"/>
  <c r="N79" i="244"/>
  <c r="N45" i="244" s="1"/>
  <c r="N87" i="246"/>
  <c r="N45" i="246" s="1"/>
  <c r="N47" i="246" s="1"/>
  <c r="N77" i="250"/>
  <c r="N41" i="250" s="1"/>
  <c r="N77" i="254"/>
  <c r="N41" i="254" s="1"/>
  <c r="N43" i="254" s="1"/>
  <c r="N91" i="260"/>
  <c r="N47" i="260" s="1"/>
  <c r="N49" i="260" s="1"/>
  <c r="N81" i="266"/>
  <c r="N41" i="266" s="1"/>
  <c r="N43" i="266" s="1"/>
  <c r="N43" i="267"/>
  <c r="N78" i="272"/>
  <c r="N41" i="272" s="1"/>
  <c r="N81" i="280"/>
  <c r="N44" i="280" s="1"/>
  <c r="N46" i="280" s="1"/>
  <c r="N75" i="290"/>
  <c r="N41" i="290" s="1"/>
  <c r="N43" i="290" s="1"/>
  <c r="N77" i="294"/>
  <c r="N41" i="294" s="1"/>
  <c r="N43" i="294" s="1"/>
  <c r="N75" i="299"/>
  <c r="N41" i="299" s="1"/>
  <c r="N43" i="299" s="1"/>
  <c r="N77" i="321"/>
  <c r="N77" i="342"/>
  <c r="N41" i="342" s="1"/>
  <c r="N43" i="342" s="1"/>
  <c r="N77" i="347"/>
  <c r="N41" i="347" s="1"/>
  <c r="N43" i="347" s="1"/>
  <c r="N77" i="364"/>
  <c r="N41" i="364" s="1"/>
  <c r="N73" i="229"/>
  <c r="N40" i="229" s="1"/>
  <c r="N42" i="229" s="1"/>
  <c r="N77" i="258"/>
  <c r="N41" i="258" s="1"/>
  <c r="N77" i="262"/>
  <c r="N41" i="262" s="1"/>
  <c r="N78" i="270"/>
  <c r="N41" i="270" s="1"/>
  <c r="N43" i="270" s="1"/>
  <c r="N78" i="271"/>
  <c r="N41" i="271" s="1"/>
  <c r="N43" i="271" s="1"/>
  <c r="N77" i="334"/>
  <c r="N41" i="334" s="1"/>
  <c r="N43" i="334" s="1"/>
  <c r="N77" i="348"/>
  <c r="N41" i="348" s="1"/>
  <c r="N43" i="348" s="1"/>
  <c r="N77" i="354"/>
  <c r="N41" i="354" s="1"/>
  <c r="N43" i="354" s="1"/>
  <c r="N77" i="363"/>
  <c r="N41" i="363" s="1"/>
  <c r="N43" i="363" s="1"/>
  <c r="N77" i="365"/>
  <c r="N41" i="365" s="1"/>
  <c r="N43" i="365"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N81" i="248" s="1"/>
  <c r="N43" i="248" s="1"/>
  <c r="N45" i="248" s="1"/>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I70" i="96"/>
  <c r="I71" i="96"/>
  <c r="N43" i="100"/>
  <c r="N43" i="102"/>
  <c r="I70" i="106"/>
  <c r="I71" i="106"/>
  <c r="I70" i="107"/>
  <c r="I71" i="107"/>
  <c r="I70" i="108"/>
  <c r="I71" i="108"/>
  <c r="N43" i="134"/>
  <c r="I69" i="149"/>
  <c r="I70" i="149"/>
  <c r="I70" i="148"/>
  <c r="I71" i="148"/>
  <c r="I69" i="145"/>
  <c r="I70" i="145"/>
  <c r="I69" i="144"/>
  <c r="I70" i="144"/>
  <c r="N61" i="150"/>
  <c r="N49" i="154"/>
  <c r="I75" i="154"/>
  <c r="I76" i="154"/>
  <c r="I77" i="154"/>
  <c r="N77" i="157"/>
  <c r="N81" i="157" s="1"/>
  <c r="N47" i="157" s="1"/>
  <c r="N49" i="157" s="1"/>
  <c r="I77" i="157"/>
  <c r="N49" i="170"/>
  <c r="N49" i="171"/>
  <c r="N75" i="182"/>
  <c r="I75" i="182"/>
  <c r="N76" i="182"/>
  <c r="I76" i="182"/>
  <c r="N77" i="182"/>
  <c r="I77" i="182"/>
  <c r="I74" i="164"/>
  <c r="I75" i="164"/>
  <c r="I76" i="164"/>
  <c r="N65" i="170"/>
  <c r="I75" i="170"/>
  <c r="I76" i="170"/>
  <c r="I77" i="170"/>
  <c r="N48" i="188"/>
  <c r="I74" i="188"/>
  <c r="I75" i="188"/>
  <c r="I76" i="188"/>
  <c r="N76" i="212"/>
  <c r="N42" i="212" s="1"/>
  <c r="N44" i="212" s="1"/>
  <c r="I71" i="212"/>
  <c r="I70" i="216"/>
  <c r="I71" i="216"/>
  <c r="I78" i="220"/>
  <c r="I79" i="220"/>
  <c r="N43" i="232"/>
  <c r="N55" i="233"/>
  <c r="I71" i="233"/>
  <c r="I72" i="233"/>
  <c r="I70" i="234"/>
  <c r="I71" i="234"/>
  <c r="I71" i="236"/>
  <c r="I71" i="238"/>
  <c r="I71" i="240"/>
  <c r="N59" i="243"/>
  <c r="N65" i="243" s="1"/>
  <c r="I70" i="243"/>
  <c r="I71" i="243"/>
  <c r="I72" i="243"/>
  <c r="N69" i="246"/>
  <c r="N43" i="250"/>
  <c r="N79" i="250" s="1"/>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5"/>
  <c r="N43" i="98"/>
  <c r="N43" i="101"/>
  <c r="N43" i="108"/>
  <c r="N43" i="135"/>
  <c r="N43" i="138"/>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1"/>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7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I70" i="38"/>
  <c r="N43" i="38"/>
  <c r="L84" i="28"/>
  <c r="L83" i="28"/>
  <c r="L85" i="28"/>
  <c r="I70" i="15"/>
  <c r="N76" i="12"/>
  <c r="N42" i="12" s="1"/>
  <c r="N43" i="12" s="1"/>
  <c r="I70" i="12"/>
  <c r="L85" i="51" l="1"/>
  <c r="N78" i="34"/>
  <c r="L83" i="34" s="1"/>
  <c r="L85" i="67"/>
  <c r="L83" i="67"/>
  <c r="L84" i="67"/>
  <c r="N78" i="22"/>
  <c r="L83" i="22" s="1"/>
  <c r="N93" i="260"/>
  <c r="L99" i="260" s="1"/>
  <c r="L83" i="289"/>
  <c r="L83" i="47"/>
  <c r="N78" i="25"/>
  <c r="L85" i="25" s="1"/>
  <c r="N79" i="356"/>
  <c r="L84" i="63"/>
  <c r="L86" i="323"/>
  <c r="N78" i="37"/>
  <c r="L85" i="37" s="1"/>
  <c r="N79" i="328"/>
  <c r="L84" i="328" s="1"/>
  <c r="N79" i="354"/>
  <c r="L85" i="354" s="1"/>
  <c r="N78" i="39"/>
  <c r="L85" i="39" s="1"/>
  <c r="N78" i="21"/>
  <c r="L85" i="21" s="1"/>
  <c r="L84" i="78"/>
  <c r="L83" i="78"/>
  <c r="L84" i="226"/>
  <c r="N81" i="50"/>
  <c r="L87" i="50" s="1"/>
  <c r="L84" i="208"/>
  <c r="L83" i="7"/>
  <c r="N79" i="364"/>
  <c r="L86" i="364" s="1"/>
  <c r="N80" i="275"/>
  <c r="L87" i="275" s="1"/>
  <c r="L84" i="289"/>
  <c r="N79" i="306"/>
  <c r="L86" i="306" s="1"/>
  <c r="L84" i="74"/>
  <c r="L83" i="74"/>
  <c r="N78" i="42"/>
  <c r="L85" i="42" s="1"/>
  <c r="L84" i="253"/>
  <c r="N79" i="333"/>
  <c r="L84" i="333" s="1"/>
  <c r="L84" i="65"/>
  <c r="L82" i="74"/>
  <c r="L85" i="46"/>
  <c r="L83" i="46"/>
  <c r="N78" i="38"/>
  <c r="L85" i="38" s="1"/>
  <c r="L85" i="63"/>
  <c r="N86" i="63" s="1"/>
  <c r="N88" i="63" s="1"/>
  <c r="D54" i="5" s="1"/>
  <c r="L82" i="72"/>
  <c r="N79" i="363"/>
  <c r="L86" i="363" s="1"/>
  <c r="L86" i="340"/>
  <c r="L86" i="327"/>
  <c r="L84" i="303"/>
  <c r="N77" i="75"/>
  <c r="N79" i="296"/>
  <c r="L84" i="340"/>
  <c r="N87" i="340" s="1"/>
  <c r="N89" i="340" s="1"/>
  <c r="D294" i="5" s="1"/>
  <c r="L86" i="339"/>
  <c r="L84" i="327"/>
  <c r="L82" i="303"/>
  <c r="L84" i="123"/>
  <c r="N79" i="365"/>
  <c r="L85" i="365" s="1"/>
  <c r="L89" i="218"/>
  <c r="L85" i="356"/>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3" i="21"/>
  <c r="N78" i="147"/>
  <c r="L83" i="147" s="1"/>
  <c r="L85" i="7"/>
  <c r="L83" i="43"/>
  <c r="L84" i="46"/>
  <c r="L84" i="339"/>
  <c r="N83" i="282"/>
  <c r="L89" i="282" s="1"/>
  <c r="N79" i="256"/>
  <c r="L84" i="256" s="1"/>
  <c r="N78" i="35"/>
  <c r="N77" i="284"/>
  <c r="L84" i="284" s="1"/>
  <c r="L88" i="218"/>
  <c r="N90" i="218" s="1"/>
  <c r="N92" i="218" s="1"/>
  <c r="D180" i="5" s="1"/>
  <c r="L85" i="253"/>
  <c r="N78" i="33"/>
  <c r="L83" i="33" s="1"/>
  <c r="L84" i="64"/>
  <c r="N78" i="53"/>
  <c r="L85" i="53" s="1"/>
  <c r="L84" i="348"/>
  <c r="N78" i="84"/>
  <c r="L83" i="84" s="1"/>
  <c r="N80" i="272"/>
  <c r="L85" i="272" s="1"/>
  <c r="L85" i="32"/>
  <c r="L84" i="31"/>
  <c r="L84" i="32"/>
  <c r="L85" i="31"/>
  <c r="N74" i="227"/>
  <c r="L79" i="227" s="1"/>
  <c r="N70" i="186"/>
  <c r="N83" i="186" s="1"/>
  <c r="L88" i="186" s="1"/>
  <c r="N67" i="150"/>
  <c r="N79" i="261"/>
  <c r="L84" i="261" s="1"/>
  <c r="L82" i="305"/>
  <c r="L83" i="305"/>
  <c r="L84" i="102"/>
  <c r="L87" i="281"/>
  <c r="N78" i="243"/>
  <c r="L83" i="243" s="1"/>
  <c r="N70" i="187"/>
  <c r="N83" i="187" s="1"/>
  <c r="L88" i="187" s="1"/>
  <c r="L85" i="128"/>
  <c r="L84" i="92"/>
  <c r="N77" i="301"/>
  <c r="L82" i="301" s="1"/>
  <c r="N74" i="246"/>
  <c r="N89" i="246" s="1"/>
  <c r="N79" i="332"/>
  <c r="L85" i="332" s="1"/>
  <c r="N78" i="9"/>
  <c r="L84" i="9" s="1"/>
  <c r="N80" i="273"/>
  <c r="L86" i="273" s="1"/>
  <c r="N78" i="19"/>
  <c r="L85" i="19" s="1"/>
  <c r="N79" i="334"/>
  <c r="L84" i="334" s="1"/>
  <c r="L83" i="132"/>
  <c r="L85" i="132"/>
  <c r="L84" i="127"/>
  <c r="L82" i="127"/>
  <c r="L83" i="130"/>
  <c r="L85" i="130"/>
  <c r="L85" i="58"/>
  <c r="L84" i="58"/>
  <c r="L84" i="34"/>
  <c r="L85" i="47"/>
  <c r="L83" i="72"/>
  <c r="L86" i="360"/>
  <c r="L86" i="348"/>
  <c r="L85" i="131"/>
  <c r="N78" i="79"/>
  <c r="L83" i="79" s="1"/>
  <c r="N78" i="68"/>
  <c r="L84" i="130"/>
  <c r="L85" i="208"/>
  <c r="N79" i="342"/>
  <c r="L85" i="342" s="1"/>
  <c r="N78" i="40"/>
  <c r="L84" i="40" s="1"/>
  <c r="L87" i="277"/>
  <c r="L86" i="277"/>
  <c r="L85" i="250"/>
  <c r="L84" i="250"/>
  <c r="N78" i="101"/>
  <c r="N69" i="181"/>
  <c r="N82" i="181" s="1"/>
  <c r="L89" i="181" s="1"/>
  <c r="N85" i="207"/>
  <c r="L92" i="207" s="1"/>
  <c r="N78" i="96"/>
  <c r="L85" i="96" s="1"/>
  <c r="N78" i="45"/>
  <c r="L85" i="45" s="1"/>
  <c r="N78" i="36"/>
  <c r="N80" i="274"/>
  <c r="L86" i="274" s="1"/>
  <c r="N79" i="259"/>
  <c r="L84" i="259" s="1"/>
  <c r="N78" i="144"/>
  <c r="L85" i="144"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43"/>
  <c r="L84" i="57"/>
  <c r="L86" i="365"/>
  <c r="L86" i="347"/>
  <c r="L85" i="371"/>
  <c r="L86" i="343"/>
  <c r="L86" i="321"/>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3" i="75"/>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N86" i="28"/>
  <c r="N88" i="28" s="1"/>
  <c r="D20" i="5" s="1"/>
  <c r="L84" i="24"/>
  <c r="L85" i="18"/>
  <c r="L83" i="18"/>
  <c r="L85" i="15"/>
  <c r="L83" i="15"/>
  <c r="N78" i="12"/>
  <c r="L85" i="12" s="1"/>
  <c r="N79" i="316" l="1"/>
  <c r="N69" i="183"/>
  <c r="N82" i="183" s="1"/>
  <c r="L88" i="183" s="1"/>
  <c r="N70" i="168"/>
  <c r="N64" i="297"/>
  <c r="N77" i="297" s="1"/>
  <c r="L82" i="297" s="1"/>
  <c r="N69" i="164"/>
  <c r="N82" i="164" s="1"/>
  <c r="N85" i="289"/>
  <c r="N87" i="289" s="1"/>
  <c r="D245" i="5" s="1"/>
  <c r="N69" i="184"/>
  <c r="N82" i="184" s="1"/>
  <c r="L88" i="184" s="1"/>
  <c r="N66" i="294"/>
  <c r="N79" i="294" s="1"/>
  <c r="N82" i="174"/>
  <c r="L89" i="174" s="1"/>
  <c r="N72" i="165"/>
  <c r="N85" i="165" s="1"/>
  <c r="L91" i="165" s="1"/>
  <c r="N69" i="177"/>
  <c r="N82" i="177" s="1"/>
  <c r="L89" i="177" s="1"/>
  <c r="N79" i="318"/>
  <c r="L86" i="318" s="1"/>
  <c r="N77" i="285"/>
  <c r="L83" i="285" s="1"/>
  <c r="L84" i="37"/>
  <c r="L84" i="22"/>
  <c r="N86" i="22" s="1"/>
  <c r="N88" i="22" s="1"/>
  <c r="D14" i="5" s="1"/>
  <c r="L85" i="22"/>
  <c r="L83" i="37"/>
  <c r="L100" i="260"/>
  <c r="N86" i="7"/>
  <c r="N88" i="7" s="1"/>
  <c r="D3" i="5" s="1"/>
  <c r="L85" i="364"/>
  <c r="L84" i="364"/>
  <c r="L83" i="39"/>
  <c r="N87" i="253"/>
  <c r="N89" i="253" s="1"/>
  <c r="D213" i="5" s="1"/>
  <c r="L86" i="354"/>
  <c r="N87" i="371"/>
  <c r="N89" i="371" s="1"/>
  <c r="D293" i="5" s="1"/>
  <c r="L83" i="102"/>
  <c r="N85" i="78"/>
  <c r="N87" i="78" s="1"/>
  <c r="D69" i="5" s="1"/>
  <c r="N70" i="268"/>
  <c r="N83" i="268" s="1"/>
  <c r="L90" i="268" s="1"/>
  <c r="N79" i="319"/>
  <c r="L84" i="319" s="1"/>
  <c r="N79" i="314"/>
  <c r="L86" i="314" s="1"/>
  <c r="N69" i="180"/>
  <c r="N82" i="180" s="1"/>
  <c r="L89" i="180" s="1"/>
  <c r="N70" i="267"/>
  <c r="N83" i="267" s="1"/>
  <c r="L88" i="267" s="1"/>
  <c r="L84" i="354"/>
  <c r="L85" i="328"/>
  <c r="L98" i="260"/>
  <c r="N101" i="260" s="1"/>
  <c r="N103" i="260" s="1"/>
  <c r="D219" i="5" s="1"/>
  <c r="L85" i="333"/>
  <c r="L83" i="42"/>
  <c r="N87" i="321"/>
  <c r="N89" i="321" s="1"/>
  <c r="D277" i="5" s="1"/>
  <c r="L85" i="336"/>
  <c r="L86" i="328"/>
  <c r="N86" i="121"/>
  <c r="N88" i="121" s="1"/>
  <c r="D111" i="5" s="1"/>
  <c r="N86" i="47"/>
  <c r="N88" i="47" s="1"/>
  <c r="D39" i="5" s="1"/>
  <c r="L85" i="254"/>
  <c r="L84" i="363"/>
  <c r="L84" i="39"/>
  <c r="L88" i="50"/>
  <c r="L84" i="27"/>
  <c r="L86" i="254"/>
  <c r="L86" i="50"/>
  <c r="N86" i="64"/>
  <c r="N88" i="64" s="1"/>
  <c r="D55" i="5" s="1"/>
  <c r="N87" i="343"/>
  <c r="N89" i="343" s="1"/>
  <c r="D296" i="5" s="1"/>
  <c r="L84" i="21"/>
  <c r="L84" i="25"/>
  <c r="L83" i="25"/>
  <c r="L84" i="356"/>
  <c r="L86" i="356"/>
  <c r="N70" i="176"/>
  <c r="N83" i="176" s="1"/>
  <c r="L88" i="176" s="1"/>
  <c r="N79" i="317"/>
  <c r="L84" i="26"/>
  <c r="L86" i="241"/>
  <c r="L83" i="105"/>
  <c r="L92" i="221"/>
  <c r="L85" i="241"/>
  <c r="N69" i="172"/>
  <c r="N82" i="172" s="1"/>
  <c r="L88" i="172" s="1"/>
  <c r="N70" i="178"/>
  <c r="N83" i="178" s="1"/>
  <c r="L90" i="178" s="1"/>
  <c r="N86" i="58"/>
  <c r="N88" i="58" s="1"/>
  <c r="D49" i="5" s="1"/>
  <c r="N87" i="339"/>
  <c r="N89" i="339" s="1"/>
  <c r="D292" i="5" s="1"/>
  <c r="N85" i="303"/>
  <c r="N87" i="303" s="1"/>
  <c r="D259" i="5" s="1"/>
  <c r="L83" i="30"/>
  <c r="L83" i="38"/>
  <c r="L84" i="38"/>
  <c r="L84" i="100"/>
  <c r="N85" i="74"/>
  <c r="N87" i="74" s="1"/>
  <c r="D65" i="5" s="1"/>
  <c r="L84" i="42"/>
  <c r="L85" i="105"/>
  <c r="L82" i="284"/>
  <c r="L84" i="19"/>
  <c r="L83" i="19"/>
  <c r="L83" i="26"/>
  <c r="N86" i="208"/>
  <c r="N88" i="208" s="1"/>
  <c r="D119" i="5" s="1"/>
  <c r="L83" i="92"/>
  <c r="N86" i="92" s="1"/>
  <c r="N88" i="92" s="1"/>
  <c r="D83" i="5" s="1"/>
  <c r="L86" i="262"/>
  <c r="L91" i="221"/>
  <c r="L83" i="286"/>
  <c r="L82" i="286"/>
  <c r="L83" i="302"/>
  <c r="N83" i="155"/>
  <c r="L88" i="155" s="1"/>
  <c r="N79" i="313"/>
  <c r="L84" i="313" s="1"/>
  <c r="L82" i="302"/>
  <c r="L86" i="251"/>
  <c r="N86" i="224"/>
  <c r="N88" i="224" s="1"/>
  <c r="D185" i="5" s="1"/>
  <c r="L84" i="306"/>
  <c r="N87" i="306" s="1"/>
  <c r="N89" i="306" s="1"/>
  <c r="D262" i="5" s="1"/>
  <c r="N86" i="46"/>
  <c r="N88" i="46" s="1"/>
  <c r="D38" i="5" s="1"/>
  <c r="N86" i="124"/>
  <c r="N88" i="124" s="1"/>
  <c r="D113" i="5" s="1"/>
  <c r="L85" i="135"/>
  <c r="N85" i="72"/>
  <c r="N87" i="72" s="1"/>
  <c r="D63" i="5" s="1"/>
  <c r="L84" i="135"/>
  <c r="L85" i="275"/>
  <c r="L86" i="275"/>
  <c r="N79" i="311"/>
  <c r="L84" i="311" s="1"/>
  <c r="N90" i="219"/>
  <c r="N92" i="219" s="1"/>
  <c r="D181" i="5" s="1"/>
  <c r="L85" i="41"/>
  <c r="L84" i="142"/>
  <c r="L83" i="59"/>
  <c r="L86" i="333"/>
  <c r="N87" i="333" s="1"/>
  <c r="N89" i="333" s="1"/>
  <c r="D287" i="5" s="1"/>
  <c r="N86" i="131"/>
  <c r="N88" i="131" s="1"/>
  <c r="D122" i="5" s="1"/>
  <c r="L83" i="284"/>
  <c r="L85" i="138"/>
  <c r="L85" i="142"/>
  <c r="L86" i="332"/>
  <c r="L84" i="346"/>
  <c r="L86" i="256"/>
  <c r="L85" i="262"/>
  <c r="N86" i="123"/>
  <c r="N88" i="123" s="1"/>
  <c r="D114" i="5" s="1"/>
  <c r="N87" i="327"/>
  <c r="N89" i="327" s="1"/>
  <c r="D281" i="5" s="1"/>
  <c r="L85" i="213"/>
  <c r="N79" i="239"/>
  <c r="L84" i="239" s="1"/>
  <c r="N70" i="157"/>
  <c r="N83" i="157" s="1"/>
  <c r="L90" i="157" s="1"/>
  <c r="L90" i="282"/>
  <c r="L85" i="232"/>
  <c r="L84" i="147"/>
  <c r="L83" i="215"/>
  <c r="L87" i="274"/>
  <c r="L84" i="365"/>
  <c r="N87" i="365" s="1"/>
  <c r="N89" i="365" s="1"/>
  <c r="D315" i="5" s="1"/>
  <c r="L86" i="240"/>
  <c r="N86" i="130"/>
  <c r="N88" i="130" s="1"/>
  <c r="D121" i="5" s="1"/>
  <c r="L82" i="298"/>
  <c r="L84" i="251"/>
  <c r="L85" i="69"/>
  <c r="L84" i="332"/>
  <c r="N86" i="132"/>
  <c r="N88" i="132" s="1"/>
  <c r="D123" i="5" s="1"/>
  <c r="L84" i="342"/>
  <c r="L82" i="325"/>
  <c r="N86" i="43"/>
  <c r="N88" i="43" s="1"/>
  <c r="D34" i="5" s="1"/>
  <c r="N86" i="21"/>
  <c r="N88" i="21" s="1"/>
  <c r="D13" i="5" s="1"/>
  <c r="L83" i="24"/>
  <c r="N86" i="24" s="1"/>
  <c r="N88" i="24" s="1"/>
  <c r="D16" i="5" s="1"/>
  <c r="L88" i="282"/>
  <c r="L85" i="363"/>
  <c r="N87" i="363" s="1"/>
  <c r="N89" i="363" s="1"/>
  <c r="D313" i="5" s="1"/>
  <c r="L86" i="232"/>
  <c r="L85" i="147"/>
  <c r="L85" i="215"/>
  <c r="L84" i="298"/>
  <c r="L84" i="30"/>
  <c r="L84" i="103"/>
  <c r="L85" i="240"/>
  <c r="L85" i="27"/>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7" i="348"/>
  <c r="N89" i="348" s="1"/>
  <c r="D301" i="5" s="1"/>
  <c r="L85" i="149"/>
  <c r="L84" i="149"/>
  <c r="L83" i="149"/>
  <c r="L86" i="294"/>
  <c r="L85" i="294"/>
  <c r="L84" i="294"/>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3" i="297"/>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102"/>
  <c r="N88" i="102" s="1"/>
  <c r="D92" i="5" s="1"/>
  <c r="N86" i="32"/>
  <c r="N88" i="32" s="1"/>
  <c r="D24" i="5" s="1"/>
  <c r="L86" i="244"/>
  <c r="L85" i="312"/>
  <c r="L85" i="83"/>
  <c r="L83" i="292"/>
  <c r="L84" i="212"/>
  <c r="L84" i="86"/>
  <c r="L85" i="97"/>
  <c r="L90" i="245"/>
  <c r="L89" i="154"/>
  <c r="L84" i="297"/>
  <c r="L85" i="264"/>
  <c r="L84" i="264"/>
  <c r="L86" i="261"/>
  <c r="L84" i="257"/>
  <c r="L85" i="257"/>
  <c r="L83" i="136"/>
  <c r="L82" i="293"/>
  <c r="L83" i="99"/>
  <c r="N85" i="305"/>
  <c r="N87" i="305" s="1"/>
  <c r="D261" i="5" s="1"/>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9" i="178"/>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318"/>
  <c r="L82"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N87" i="364" l="1"/>
  <c r="N89" i="364" s="1"/>
  <c r="D314" i="5" s="1"/>
  <c r="L89" i="184"/>
  <c r="N86" i="27"/>
  <c r="N88" i="27" s="1"/>
  <c r="D19" i="5" s="1"/>
  <c r="L87" i="184"/>
  <c r="L84" i="285"/>
  <c r="L87" i="174"/>
  <c r="L88" i="178"/>
  <c r="N85" i="302"/>
  <c r="N87" i="302" s="1"/>
  <c r="N86" i="25"/>
  <c r="N88" i="25" s="1"/>
  <c r="D17" i="5" s="1"/>
  <c r="N86" i="37"/>
  <c r="N88" i="37" s="1"/>
  <c r="D28" i="5" s="1"/>
  <c r="N86" i="39"/>
  <c r="N88" i="39" s="1"/>
  <c r="D30" i="5" s="1"/>
  <c r="L85" i="314"/>
  <c r="L84" i="314"/>
  <c r="N87" i="328"/>
  <c r="N89" i="328" s="1"/>
  <c r="D282" i="5" s="1"/>
  <c r="N87" i="354"/>
  <c r="N89" i="354" s="1"/>
  <c r="D306" i="5" s="1"/>
  <c r="L88" i="268"/>
  <c r="L85" i="318"/>
  <c r="L89" i="268"/>
  <c r="L85" i="311"/>
  <c r="N93" i="221"/>
  <c r="N95" i="221" s="1"/>
  <c r="D184" i="5" s="1"/>
  <c r="N87" i="356"/>
  <c r="N89" i="356" s="1"/>
  <c r="D308" i="5" s="1"/>
  <c r="N87" i="346"/>
  <c r="N89" i="346" s="1"/>
  <c r="D299" i="5" s="1"/>
  <c r="N87" i="256"/>
  <c r="N89" i="256" s="1"/>
  <c r="D215" i="5" s="1"/>
  <c r="N86" i="105"/>
  <c r="N88" i="105" s="1"/>
  <c r="D95" i="5" s="1"/>
  <c r="N89" i="50"/>
  <c r="N91" i="50" s="1"/>
  <c r="D42" i="5" s="1"/>
  <c r="N86" i="213"/>
  <c r="N88" i="213" s="1"/>
  <c r="D175" i="5" s="1"/>
  <c r="N85" i="284"/>
  <c r="N87" i="284" s="1"/>
  <c r="D241" i="5" s="1"/>
  <c r="L87" i="180"/>
  <c r="L86" i="319"/>
  <c r="L88" i="180"/>
  <c r="N87" i="336"/>
  <c r="N89" i="336" s="1"/>
  <c r="D290" i="5" s="1"/>
  <c r="L85" i="319"/>
  <c r="N86" i="138"/>
  <c r="N88" i="138" s="1"/>
  <c r="D129" i="5" s="1"/>
  <c r="N87" i="254"/>
  <c r="N89" i="254" s="1"/>
  <c r="D214" i="5" s="1"/>
  <c r="L85" i="313"/>
  <c r="N87" i="313" s="1"/>
  <c r="N89" i="313" s="1"/>
  <c r="D269" i="5" s="1"/>
  <c r="N87" i="262"/>
  <c r="N89" i="262" s="1"/>
  <c r="D221" i="5" s="1"/>
  <c r="N91" i="249"/>
  <c r="N93" i="249" s="1"/>
  <c r="D209" i="5" s="1"/>
  <c r="L90" i="176"/>
  <c r="L89" i="176"/>
  <c r="N86" i="59"/>
  <c r="N88" i="59" s="1"/>
  <c r="D50" i="5" s="1"/>
  <c r="N88" i="232"/>
  <c r="N90" i="232" s="1"/>
  <c r="D192" i="5" s="1"/>
  <c r="N86" i="42"/>
  <c r="N88" i="42" s="1"/>
  <c r="D33" i="5" s="1"/>
  <c r="N86" i="38"/>
  <c r="N88" i="38" s="1"/>
  <c r="D29" i="5" s="1"/>
  <c r="N86" i="140"/>
  <c r="N88" i="140" s="1"/>
  <c r="D132" i="5" s="1"/>
  <c r="N86" i="135"/>
  <c r="N88" i="135" s="1"/>
  <c r="D126" i="5" s="1"/>
  <c r="N86" i="26"/>
  <c r="N88" i="26" s="1"/>
  <c r="D18" i="5" s="1"/>
  <c r="N87" i="241"/>
  <c r="N89" i="241" s="1"/>
  <c r="D201" i="5" s="1"/>
  <c r="N87" i="332"/>
  <c r="N89" i="332" s="1"/>
  <c r="D286" i="5" s="1"/>
  <c r="L85" i="239"/>
  <c r="L86" i="239"/>
  <c r="N87" i="240"/>
  <c r="N89" i="240" s="1"/>
  <c r="D200" i="5" s="1"/>
  <c r="L89" i="155"/>
  <c r="L86" i="311"/>
  <c r="N87" i="311" s="1"/>
  <c r="N89" i="311" s="1"/>
  <c r="D267" i="5" s="1"/>
  <c r="L90" i="155"/>
  <c r="N88" i="274"/>
  <c r="N90" i="274" s="1"/>
  <c r="D232" i="5" s="1"/>
  <c r="N86" i="30"/>
  <c r="N88" i="30" s="1"/>
  <c r="D22" i="5" s="1"/>
  <c r="N85" i="286"/>
  <c r="N87" i="286" s="1"/>
  <c r="D243" i="5" s="1"/>
  <c r="N86" i="147"/>
  <c r="N88" i="147" s="1"/>
  <c r="D137" i="5" s="1"/>
  <c r="N86" i="19"/>
  <c r="N88" i="19" s="1"/>
  <c r="D11" i="5" s="1"/>
  <c r="N85" i="298"/>
  <c r="N87" i="298" s="1"/>
  <c r="D254" i="5" s="1"/>
  <c r="N86" i="100"/>
  <c r="N88" i="100" s="1"/>
  <c r="D90" i="5" s="1"/>
  <c r="N86" i="41"/>
  <c r="N88" i="41" s="1"/>
  <c r="D32" i="5" s="1"/>
  <c r="N87" i="251"/>
  <c r="N89" i="251" s="1"/>
  <c r="D211" i="5" s="1"/>
  <c r="N86" i="69"/>
  <c r="N88" i="69" s="1"/>
  <c r="D60" i="5" s="1"/>
  <c r="N86" i="80"/>
  <c r="N88" i="80" s="1"/>
  <c r="D71" i="5" s="1"/>
  <c r="N86" i="9"/>
  <c r="N88" i="9" s="1"/>
  <c r="D4" i="5" s="1"/>
  <c r="N86" i="231"/>
  <c r="N88" i="231" s="1"/>
  <c r="D191" i="5" s="1"/>
  <c r="N88" i="275"/>
  <c r="N90" i="275" s="1"/>
  <c r="D233" i="5" s="1"/>
  <c r="N86" i="142"/>
  <c r="N88" i="142" s="1"/>
  <c r="D134" i="5" s="1"/>
  <c r="L88" i="157"/>
  <c r="L83" i="60"/>
  <c r="L89" i="157"/>
  <c r="N91" i="282"/>
  <c r="N93" i="282" s="1"/>
  <c r="D239" i="5" s="1"/>
  <c r="N86" i="88"/>
  <c r="N88" i="88" s="1"/>
  <c r="D79" i="5" s="1"/>
  <c r="N86" i="53"/>
  <c r="N88" i="53" s="1"/>
  <c r="D45" i="5" s="1"/>
  <c r="N86" i="209"/>
  <c r="N88" i="209" s="1"/>
  <c r="D131" i="5" s="1"/>
  <c r="N87" i="264"/>
  <c r="N89" i="264" s="1"/>
  <c r="D223" i="5" s="1"/>
  <c r="L89" i="189"/>
  <c r="N86" i="99"/>
  <c r="N88" i="99" s="1"/>
  <c r="D89" i="5" s="1"/>
  <c r="N87" i="235"/>
  <c r="N89" i="235" s="1"/>
  <c r="D195" i="5" s="1"/>
  <c r="N87" i="238"/>
  <c r="N89" i="238" s="1"/>
  <c r="D198" i="5" s="1"/>
  <c r="N86" i="149"/>
  <c r="N88" i="149" s="1"/>
  <c r="D135" i="5" s="1"/>
  <c r="N86" i="103"/>
  <c r="N88" i="103" s="1"/>
  <c r="D93" i="5" s="1"/>
  <c r="N87" i="342"/>
  <c r="N89" i="342" s="1"/>
  <c r="D295" i="5" s="1"/>
  <c r="N86" i="215"/>
  <c r="N88" i="215" s="1"/>
  <c r="D177" i="5" s="1"/>
  <c r="N85" i="325"/>
  <c r="N87" i="325" s="1"/>
  <c r="D280" i="5" s="1"/>
  <c r="N86" i="33"/>
  <c r="N88" i="33" s="1"/>
  <c r="D25" i="5" s="1"/>
  <c r="N86" i="83"/>
  <c r="N88" i="83" s="1"/>
  <c r="D74" i="5" s="1"/>
  <c r="N82" i="227"/>
  <c r="N84" i="227" s="1"/>
  <c r="D188" i="5" s="1"/>
  <c r="N90" i="217"/>
  <c r="N92" i="217" s="1"/>
  <c r="D179"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9" l="1"/>
  <c r="N89" i="319" s="1"/>
  <c r="D275" i="5" s="1"/>
  <c r="N87" i="314"/>
  <c r="N89" i="314" s="1"/>
  <c r="D270" i="5" s="1"/>
  <c r="N91" i="268"/>
  <c r="N93" i="268" s="1"/>
  <c r="D227" i="5" s="1"/>
  <c r="N90" i="180"/>
  <c r="N92" i="180" s="1"/>
  <c r="D159" i="5" s="1"/>
  <c r="N91" i="176"/>
  <c r="N93" i="176" s="1"/>
  <c r="D155" i="5" s="1"/>
  <c r="N87" i="239"/>
  <c r="N89" i="239" s="1"/>
  <c r="D199" i="5" s="1"/>
  <c r="N91" i="155"/>
  <c r="N93" i="155" s="1"/>
  <c r="D144" i="5" s="1"/>
  <c r="N86" i="60"/>
  <c r="N88" i="60" s="1"/>
  <c r="D51" i="5" s="1"/>
  <c r="N91" i="157"/>
  <c r="N93" i="157" s="1"/>
  <c r="D145"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<sst xmlns="http://schemas.openxmlformats.org/spreadsheetml/2006/main" count="38539" uniqueCount="2344">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</sst>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7" fillId="29" borderId="6" xfId="11" applyFont="1" applyFill="1" applyBorder="1" applyProtection="1"/>
    <xf numFmtId="9" fontId="7" fillId="25" borderId="6" xfId="5" applyFont="1" applyFill="1" applyBorder="1" applyProtection="1"/>
    <xf numFmtId="164" fontId="3" fillId="5" borderId="4" xfId="11" applyFont="1" applyFill="1" applyBorder="1" applyProtection="1">
      <protection locked="0"/>
    </xf>
    <xf numFmtId="164" fontId="3" fillId="16" borderId="63" xfId="11"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RISARALDA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8"/>
      <c r="B32" s="668"/>
      <c r="C32" s="668"/>
      <c r="D32" s="668"/>
      <c r="E32" s="668"/>
      <c r="F32" s="668"/>
      <c r="G32" s="668"/>
      <c r="H32" s="668"/>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8"/>
      <c r="B33" s="668"/>
      <c r="C33" s="668"/>
      <c r="D33" s="668"/>
      <c r="E33" s="668"/>
      <c r="F33" s="668"/>
      <c r="G33" s="668"/>
      <c r="H33" s="668"/>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8"/>
      <c r="B34" s="668"/>
      <c r="C34" s="668"/>
      <c r="D34" s="668"/>
      <c r="E34" s="668"/>
      <c r="F34" s="668"/>
      <c r="G34" s="668"/>
      <c r="H34" s="668"/>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8"/>
      <c r="B35" s="668"/>
      <c r="C35" s="668"/>
      <c r="D35" s="668"/>
      <c r="E35" s="668"/>
      <c r="F35" s="668"/>
      <c r="G35" s="668"/>
      <c r="H35" s="668"/>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8"/>
      <c r="B36" s="668"/>
      <c r="C36" s="668"/>
      <c r="D36" s="668"/>
      <c r="E36" s="668"/>
      <c r="F36" s="668"/>
      <c r="G36" s="668"/>
      <c r="H36" s="668"/>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8"/>
      <c r="B37" s="668"/>
      <c r="C37" s="668"/>
      <c r="D37" s="668"/>
      <c r="E37" s="668"/>
      <c r="F37" s="668"/>
      <c r="G37" s="668"/>
      <c r="H37" s="668"/>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8"/>
      <c r="B38" s="668"/>
      <c r="C38" s="668"/>
      <c r="D38" s="668"/>
      <c r="E38" s="668"/>
      <c r="F38" s="668"/>
      <c r="G38" s="668"/>
      <c r="H38" s="668"/>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4" sqref="E4"/>
    </sheetView>
  </sheetViews>
  <sheetFormatPr baseColWidth="10" defaultRowHeight="52.5"/>
  <cols>
    <col min="1" max="1" width="16.7109375" style="111" customWidth="1"/>
    <col min="2" max="2" width="108.28515625" style="110" customWidth="1"/>
    <col min="3" max="3" width="15.42578125" style="141" customWidth="1"/>
    <col min="4" max="4" width="25" style="181" customWidth="1"/>
    <col min="5" max="5" width="30" style="202" customWidth="1"/>
    <col min="6" max="7" width="11.42578125" customWidth="1"/>
    <col min="8" max="8" width="1.28515625" customWidth="1"/>
    <col min="10" max="10" width="34.42578125" customWidth="1"/>
  </cols>
  <sheetData>
    <row r="1" spans="1:10" ht="96" customHeight="1" thickTop="1" thickBot="1">
      <c r="A1" s="669" t="s">
        <v>1849</v>
      </c>
      <c r="B1" s="670"/>
      <c r="C1" s="670"/>
      <c r="D1" s="671"/>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3210225.811679665</v>
      </c>
      <c r="G3" t="s">
        <v>980</v>
      </c>
      <c r="J3" s="1"/>
    </row>
    <row r="4" spans="1:10" ht="54" thickTop="1" thickBot="1">
      <c r="A4" s="131" t="s">
        <v>985</v>
      </c>
      <c r="B4" s="132" t="s">
        <v>1169</v>
      </c>
      <c r="C4" s="130" t="s">
        <v>984</v>
      </c>
      <c r="D4" s="177">
        <f>VLOOKUP('200.2'!A88,'200.2'!A37:N108,14,FALSE)</f>
        <v>205457.50153974615</v>
      </c>
      <c r="J4" s="1"/>
    </row>
    <row r="5" spans="1:10" ht="54" thickTop="1" thickBot="1">
      <c r="A5" s="131" t="s">
        <v>986</v>
      </c>
      <c r="B5" s="132" t="s">
        <v>1170</v>
      </c>
      <c r="C5" s="133" t="s">
        <v>987</v>
      </c>
      <c r="D5" s="177">
        <f>VLOOKUP('201.1'!A88,'201.1'!A38:N109,14,FALSE)</f>
        <v>104256.04791698944</v>
      </c>
    </row>
    <row r="6" spans="1:10" ht="54" thickTop="1" thickBot="1">
      <c r="A6" s="131" t="s">
        <v>988</v>
      </c>
      <c r="B6" s="132" t="s">
        <v>1171</v>
      </c>
      <c r="C6" s="133" t="s">
        <v>987</v>
      </c>
      <c r="D6" s="177">
        <f>VLOOKUP('201.2'!A88,'201.2'!A39:N110,14,FALSE)</f>
        <v>126787.35103167669</v>
      </c>
    </row>
    <row r="7" spans="1:10" ht="70.5" customHeight="1" thickTop="1" thickBot="1">
      <c r="A7" s="131" t="s">
        <v>989</v>
      </c>
      <c r="B7" s="132" t="s">
        <v>1172</v>
      </c>
      <c r="C7" s="133" t="s">
        <v>987</v>
      </c>
      <c r="D7" s="177">
        <f>VLOOKUP('201.3'!A88,'201.3'!A40:N111,14,FALSE)</f>
        <v>26170.538160234741</v>
      </c>
    </row>
    <row r="8" spans="1:10" ht="54" thickTop="1" thickBot="1">
      <c r="A8" s="131" t="s">
        <v>990</v>
      </c>
      <c r="B8" s="132" t="s">
        <v>1173</v>
      </c>
      <c r="C8" s="133" t="s">
        <v>987</v>
      </c>
      <c r="D8" s="178">
        <f>VLOOKUP('201.4'!A88,'201.4'!A41:N112,14,FALSE)</f>
        <v>32721.546057049556</v>
      </c>
    </row>
    <row r="9" spans="1:10" ht="54" thickTop="1" thickBot="1">
      <c r="A9" s="131" t="s">
        <v>991</v>
      </c>
      <c r="B9" s="132" t="s">
        <v>1170</v>
      </c>
      <c r="C9" s="133" t="s">
        <v>1845</v>
      </c>
      <c r="D9" s="178">
        <f>VLOOKUP('201.5'!A88,'201.5'!A42:N113,14,FALSE)</f>
        <v>104256.04791698944</v>
      </c>
    </row>
    <row r="10" spans="1:10" ht="54" thickTop="1" thickBot="1">
      <c r="A10" s="131" t="s">
        <v>992</v>
      </c>
      <c r="B10" s="132" t="s">
        <v>1171</v>
      </c>
      <c r="C10" s="133" t="s">
        <v>1845</v>
      </c>
      <c r="D10" s="178">
        <f>VLOOKUP('201.6'!A88,'201.6'!A43:N114,14,FALSE)</f>
        <v>126787.35103167669</v>
      </c>
    </row>
    <row r="11" spans="1:10" ht="54" thickTop="1" thickBot="1">
      <c r="A11" s="131" t="s">
        <v>993</v>
      </c>
      <c r="B11" s="132" t="s">
        <v>1171</v>
      </c>
      <c r="C11" s="133" t="s">
        <v>387</v>
      </c>
      <c r="D11" s="178">
        <f>VLOOKUP('201.7'!A88,'201.7'!A44:N115,14,FALSE)</f>
        <v>123799.98680845748</v>
      </c>
    </row>
    <row r="12" spans="1:10" ht="54" thickTop="1" thickBot="1">
      <c r="A12" s="131" t="s">
        <v>994</v>
      </c>
      <c r="B12" s="132" t="s">
        <v>1174</v>
      </c>
      <c r="C12" s="133" t="s">
        <v>233</v>
      </c>
      <c r="D12" s="178">
        <f>VLOOKUP('201.8'!A88,'201.8'!A45:N116,14,FALSE)</f>
        <v>11002.838179784174</v>
      </c>
    </row>
    <row r="13" spans="1:10" ht="54" thickTop="1" thickBot="1">
      <c r="A13" s="131" t="s">
        <v>995</v>
      </c>
      <c r="B13" s="132" t="s">
        <v>1175</v>
      </c>
      <c r="C13" s="133" t="s">
        <v>233</v>
      </c>
      <c r="D13" s="178">
        <f>VLOOKUP('201.9'!A88,'201.9'!A46:N117,14,FALSE)</f>
        <v>10687.039614474259</v>
      </c>
    </row>
    <row r="14" spans="1:10" ht="54" thickTop="1" thickBot="1">
      <c r="A14" s="131" t="s">
        <v>996</v>
      </c>
      <c r="B14" s="132" t="s">
        <v>1176</v>
      </c>
      <c r="C14" s="133" t="s">
        <v>144</v>
      </c>
      <c r="D14" s="178">
        <f>VLOOKUP('201.10'!A88,'201.10'!A47:N118,14,FALSE)</f>
        <v>3054.9305109933557</v>
      </c>
    </row>
    <row r="15" spans="1:10" ht="54" thickTop="1" thickBot="1">
      <c r="A15" s="131" t="s">
        <v>997</v>
      </c>
      <c r="B15" s="132" t="s">
        <v>1177</v>
      </c>
      <c r="C15" s="133" t="s">
        <v>998</v>
      </c>
      <c r="D15" s="178">
        <f>VLOOKUP('201.11'!A88,'201.11'!A48:N119,14,FALSE)</f>
        <v>1558.930904623772</v>
      </c>
    </row>
    <row r="16" spans="1:10" ht="54" thickTop="1" thickBot="1">
      <c r="A16" s="131" t="s">
        <v>999</v>
      </c>
      <c r="B16" s="132" t="s">
        <v>1178</v>
      </c>
      <c r="C16" s="133" t="s">
        <v>1845</v>
      </c>
      <c r="D16" s="178">
        <f>VLOOKUP('201.12'!A88,'201.12'!A49:N120,14,FALSE)</f>
        <v>105024.55021796215</v>
      </c>
    </row>
    <row r="17" spans="1:4" ht="64.5" thickTop="1" thickBot="1">
      <c r="A17" s="134" t="s">
        <v>1000</v>
      </c>
      <c r="B17" s="135" t="s">
        <v>1179</v>
      </c>
      <c r="C17" s="133" t="s">
        <v>1845</v>
      </c>
      <c r="D17" s="178">
        <f>VLOOKUP('201.13'!A88,'201.13'!A50:N121,14,FALSE)</f>
        <v>120163.01481525951</v>
      </c>
    </row>
    <row r="18" spans="1:4" ht="54" thickTop="1" thickBot="1">
      <c r="A18" s="131" t="s">
        <v>1001</v>
      </c>
      <c r="B18" s="132" t="s">
        <v>1180</v>
      </c>
      <c r="C18" s="133" t="s">
        <v>144</v>
      </c>
      <c r="D18" s="178">
        <f>VLOOKUP('201.14'!A88,'201.14'!A51:N122,14,FALSE)</f>
        <v>41676.779172314877</v>
      </c>
    </row>
    <row r="19" spans="1:4" ht="54" thickTop="1" thickBot="1">
      <c r="A19" s="131" t="s">
        <v>1002</v>
      </c>
      <c r="B19" s="132" t="s">
        <v>1181</v>
      </c>
      <c r="C19" s="133" t="s">
        <v>144</v>
      </c>
      <c r="D19" s="178">
        <f>VLOOKUP('201.15'!A88,'201.15'!A52:N123,14,FALSE)</f>
        <v>50947.939064456368</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66026.817398488129</v>
      </c>
    </row>
    <row r="22" spans="1:4" ht="54" thickTop="1" thickBot="1">
      <c r="A22" s="131" t="s">
        <v>1005</v>
      </c>
      <c r="B22" s="132" t="s">
        <v>1184</v>
      </c>
      <c r="C22" s="133" t="s">
        <v>1845</v>
      </c>
      <c r="D22" s="178">
        <f>VLOOKUP('201.18'!A88,'201.18'!A55:N126,14,FALSE)</f>
        <v>66026.817398488129</v>
      </c>
    </row>
    <row r="23" spans="1:4" ht="54" thickTop="1" thickBot="1">
      <c r="A23" s="131" t="s">
        <v>1006</v>
      </c>
      <c r="B23" s="132" t="s">
        <v>1185</v>
      </c>
      <c r="C23" s="133" t="s">
        <v>144</v>
      </c>
      <c r="D23" s="178">
        <f>VLOOKUP('201.19'!A88,'201.19'!A56:N127,14,FALSE)</f>
        <v>5231.5271279377921</v>
      </c>
    </row>
    <row r="24" spans="1:4" ht="54" thickTop="1" thickBot="1">
      <c r="A24" s="131" t="s">
        <v>1007</v>
      </c>
      <c r="B24" s="132" t="s">
        <v>1186</v>
      </c>
      <c r="C24" s="133" t="s">
        <v>144</v>
      </c>
      <c r="D24" s="178">
        <f>VLOOKUP('201.20'!A88,'201.20'!A57:N128,14,FALSE)</f>
        <v>864.32572594286682</v>
      </c>
    </row>
    <row r="25" spans="1:4" ht="54" thickTop="1" thickBot="1">
      <c r="A25" s="131" t="s">
        <v>1008</v>
      </c>
      <c r="B25" s="132" t="s">
        <v>1187</v>
      </c>
      <c r="C25" s="133" t="s">
        <v>144</v>
      </c>
      <c r="D25" s="178">
        <f>VLOOKUP('201.21'!A88,'201.21'!A58:N129,14,FALSE)</f>
        <v>6023.434887097319</v>
      </c>
    </row>
    <row r="26" spans="1:4" ht="54" thickTop="1" thickBot="1">
      <c r="A26" s="131" t="s">
        <v>1425</v>
      </c>
      <c r="B26" s="132" t="s">
        <v>1413</v>
      </c>
      <c r="C26" s="133" t="s">
        <v>1845</v>
      </c>
      <c r="D26" s="178">
        <f>VLOOKUP('203.1'!A88,'203.1'!A59:N130,14,FALSE)</f>
        <v>823862.52125508816</v>
      </c>
    </row>
    <row r="27" spans="1:4" ht="54" thickTop="1" thickBot="1">
      <c r="A27" s="131" t="s">
        <v>1426</v>
      </c>
      <c r="B27" s="132" t="s">
        <v>1417</v>
      </c>
      <c r="C27" s="133" t="s">
        <v>1845</v>
      </c>
      <c r="D27" s="178">
        <f>VLOOKUP('203.2'!A88,'203.2'!A60:N131,14,FALSE)</f>
        <v>984253.9350332903</v>
      </c>
    </row>
    <row r="28" spans="1:4" ht="54" thickTop="1" thickBot="1">
      <c r="A28" s="131" t="s">
        <v>1427</v>
      </c>
      <c r="B28" s="132" t="s">
        <v>1418</v>
      </c>
      <c r="C28" s="133" t="s">
        <v>1845</v>
      </c>
      <c r="D28" s="178">
        <f>VLOOKUP('203.3'!A88,'203.3'!A61:N132,14,FALSE)</f>
        <v>1098819.2305891491</v>
      </c>
    </row>
    <row r="29" spans="1:4" ht="54" thickTop="1" thickBot="1">
      <c r="A29" s="131" t="s">
        <v>1428</v>
      </c>
      <c r="B29" s="132" t="s">
        <v>1419</v>
      </c>
      <c r="C29" s="133" t="s">
        <v>1845</v>
      </c>
      <c r="D29" s="178">
        <f>VLOOKUP('203.4'!A88,'203.4'!A62:N133,14,FALSE)</f>
        <v>525494.36924050341</v>
      </c>
    </row>
    <row r="30" spans="1:4" ht="54" thickTop="1" thickBot="1">
      <c r="A30" s="131" t="s">
        <v>1429</v>
      </c>
      <c r="B30" s="132" t="s">
        <v>1420</v>
      </c>
      <c r="C30" s="133" t="s">
        <v>1845</v>
      </c>
      <c r="D30" s="178">
        <f>VLOOKUP('203.5'!A88,'203.5'!A63:N134,14,FALSE)</f>
        <v>600111.97544440918</v>
      </c>
    </row>
    <row r="31" spans="1:4" ht="54" thickTop="1" thickBot="1">
      <c r="A31" s="131" t="s">
        <v>1430</v>
      </c>
      <c r="B31" s="132" t="s">
        <v>1421</v>
      </c>
      <c r="C31" s="133" t="s">
        <v>1845</v>
      </c>
      <c r="D31" s="178">
        <f>VLOOKUP('203.6'!A88,'203.6'!A64:N135,14,FALSE)</f>
        <v>647595.9066650765</v>
      </c>
    </row>
    <row r="32" spans="1:4" ht="54" thickTop="1" thickBot="1">
      <c r="A32" s="131" t="s">
        <v>1431</v>
      </c>
      <c r="B32" s="132" t="s">
        <v>1422</v>
      </c>
      <c r="C32" s="133" t="s">
        <v>1845</v>
      </c>
      <c r="D32" s="178">
        <f>VLOOKUP('203.7'!A88,'203.7'!A65:N136,14,FALSE)</f>
        <v>269915.96656712913</v>
      </c>
    </row>
    <row r="33" spans="1:4" ht="54" thickTop="1" thickBot="1">
      <c r="A33" s="131" t="s">
        <v>1432</v>
      </c>
      <c r="B33" s="132" t="s">
        <v>1871</v>
      </c>
      <c r="C33" s="133" t="s">
        <v>1845</v>
      </c>
      <c r="D33" s="178">
        <f>VLOOKUP('203.8'!A88,'203.8'!A66:N137,14,FALSE)</f>
        <v>393182.84855471703</v>
      </c>
    </row>
    <row r="34" spans="1:4" ht="54" thickTop="1" thickBot="1">
      <c r="A34" s="131" t="s">
        <v>1433</v>
      </c>
      <c r="B34" s="132" t="s">
        <v>1424</v>
      </c>
      <c r="C34" s="133" t="s">
        <v>1845</v>
      </c>
      <c r="D34" s="178">
        <f>VLOOKUP('203.9'!A88,'203.9'!A67:N138,14,FALSE)</f>
        <v>414209.12299056025</v>
      </c>
    </row>
    <row r="35" spans="1:4" ht="54" thickTop="1" thickBot="1">
      <c r="A35" s="131" t="s">
        <v>1434</v>
      </c>
      <c r="B35" s="132" t="s">
        <v>1414</v>
      </c>
      <c r="C35" s="133" t="s">
        <v>1845</v>
      </c>
      <c r="D35" s="178">
        <f>VLOOKUP('203.10'!A88,'203.10'!A68:N139,14,FALSE)</f>
        <v>221884.15792961401</v>
      </c>
    </row>
    <row r="36" spans="1:4" ht="54" thickTop="1" thickBot="1">
      <c r="A36" s="131" t="s">
        <v>1435</v>
      </c>
      <c r="B36" s="132" t="s">
        <v>1415</v>
      </c>
      <c r="C36" s="133" t="s">
        <v>1845</v>
      </c>
      <c r="D36" s="178">
        <f>VLOOKUP('203.11'!A88,'203.11'!A69:N140,14,FALSE)</f>
        <v>307166.27131717664</v>
      </c>
    </row>
    <row r="37" spans="1:4" ht="54" thickTop="1" thickBot="1">
      <c r="A37" s="131" t="s">
        <v>1436</v>
      </c>
      <c r="B37" s="216" t="s">
        <v>1416</v>
      </c>
      <c r="C37" s="133" t="s">
        <v>1845</v>
      </c>
      <c r="D37" s="178">
        <f>VLOOKUP('203.12'!A88,'203.12'!A70:N141,14,FALSE)</f>
        <v>318089.01128384843</v>
      </c>
    </row>
    <row r="38" spans="1:4" ht="54" thickTop="1" thickBot="1">
      <c r="A38" s="131" t="s">
        <v>1009</v>
      </c>
      <c r="B38" s="132" t="s">
        <v>1188</v>
      </c>
      <c r="C38" s="133" t="s">
        <v>387</v>
      </c>
      <c r="D38" s="178">
        <f>VLOOKUP('210.1.1'!A88,'210.1.1'!A71:N142,14,FALSE)</f>
        <v>11473.253285196995</v>
      </c>
    </row>
    <row r="39" spans="1:4" ht="54" thickTop="1" thickBot="1">
      <c r="A39" s="131" t="s">
        <v>1010</v>
      </c>
      <c r="B39" s="132" t="s">
        <v>1189</v>
      </c>
      <c r="C39" s="133" t="s">
        <v>387</v>
      </c>
      <c r="D39" s="178">
        <f>VLOOKUP('210.1.2'!A88,'210.1.2'!A72:N143,14,FALSE)</f>
        <v>3556.8713222972524</v>
      </c>
    </row>
    <row r="40" spans="1:4" ht="54" thickTop="1" thickBot="1">
      <c r="A40" s="131" t="s">
        <v>1011</v>
      </c>
      <c r="B40" s="132" t="s">
        <v>1190</v>
      </c>
      <c r="C40" s="133" t="s">
        <v>387</v>
      </c>
      <c r="D40" s="178">
        <f>VLOOKUP('210.2.1'!A90,'210.2.1'!A73:N144,14,FALSE)</f>
        <v>24302.275540051673</v>
      </c>
    </row>
    <row r="41" spans="1:4" ht="54" thickTop="1" thickBot="1">
      <c r="A41" s="131" t="s">
        <v>1012</v>
      </c>
      <c r="B41" s="132" t="s">
        <v>1191</v>
      </c>
      <c r="C41" s="133" t="s">
        <v>387</v>
      </c>
      <c r="D41" s="178">
        <f>VLOOKUP('210.2.2'!A88,'210.2.2'!A74:N145,14,FALSE)</f>
        <v>11473.253285196995</v>
      </c>
    </row>
    <row r="42" spans="1:4" ht="54" thickTop="1" thickBot="1">
      <c r="A42" s="131" t="s">
        <v>1013</v>
      </c>
      <c r="B42" s="132" t="s">
        <v>1192</v>
      </c>
      <c r="C42" s="133" t="s">
        <v>387</v>
      </c>
      <c r="D42" s="178">
        <f>VLOOKUP('210.2.3'!A91,'210.2.3'!A91:N146,14,FALSE)</f>
        <v>16385.893577151935</v>
      </c>
    </row>
    <row r="43" spans="1:4" ht="54" thickTop="1" thickBot="1">
      <c r="A43" s="131" t="s">
        <v>1014</v>
      </c>
      <c r="B43" s="132" t="s">
        <v>1193</v>
      </c>
      <c r="C43" s="133" t="s">
        <v>387</v>
      </c>
      <c r="D43" s="178">
        <f>VLOOKUP('210.2.4'!A88,'210.2.4'!A88:N147,14,FALSE)</f>
        <v>3556.8713222972524</v>
      </c>
    </row>
    <row r="44" spans="1:4" ht="54" thickTop="1" thickBot="1">
      <c r="A44" s="131" t="s">
        <v>1015</v>
      </c>
      <c r="B44" s="132" t="s">
        <v>1194</v>
      </c>
      <c r="C44" s="133" t="s">
        <v>387</v>
      </c>
      <c r="D44" s="178">
        <f>VLOOKUP('211.1'!A88,'211.1'!A88:N148,14,FALSE)</f>
        <v>7961.1133782710185</v>
      </c>
    </row>
    <row r="45" spans="1:4" ht="54" thickTop="1" thickBot="1">
      <c r="A45" s="131" t="s">
        <v>1016</v>
      </c>
      <c r="B45" s="132" t="s">
        <v>1195</v>
      </c>
      <c r="C45" s="133" t="s">
        <v>387</v>
      </c>
      <c r="D45" s="178">
        <f>VLOOKUP('220.1'!A88,'220.1'!A88:N149,14,FALSE)</f>
        <v>13383.770890507394</v>
      </c>
    </row>
    <row r="46" spans="1:4" ht="54" thickTop="1" thickBot="1">
      <c r="A46" s="131" t="s">
        <v>1017</v>
      </c>
      <c r="B46" s="132" t="s">
        <v>1196</v>
      </c>
      <c r="C46" s="133" t="s">
        <v>387</v>
      </c>
      <c r="D46" s="178">
        <f>VLOOKUP('221.1'!A88,'221.1'!A88:N150,14,FALSE)</f>
        <v>11056.326459811615</v>
      </c>
    </row>
    <row r="47" spans="1:4" ht="54" thickTop="1" thickBot="1">
      <c r="A47" s="131" t="s">
        <v>1018</v>
      </c>
      <c r="B47" s="132" t="s">
        <v>1197</v>
      </c>
      <c r="C47" s="133" t="s">
        <v>387</v>
      </c>
      <c r="D47" s="178">
        <f>VLOOKUP('221.2'!A88,'221.2'!A88:N151,14,FALSE)</f>
        <v>7603.054648690907</v>
      </c>
    </row>
    <row r="48" spans="1:4" ht="64.5" thickTop="1" thickBot="1">
      <c r="A48" s="131" t="s">
        <v>1441</v>
      </c>
      <c r="B48" s="132" t="s">
        <v>1438</v>
      </c>
      <c r="C48" s="133" t="s">
        <v>233</v>
      </c>
      <c r="D48" s="178">
        <f>VLOOKUP('223.1'!A88,'223.1'!A88:N152,14,FALSE)</f>
        <v>9100.3803444625883</v>
      </c>
    </row>
    <row r="49" spans="1:4" ht="54" thickTop="1" thickBot="1">
      <c r="A49" s="131" t="s">
        <v>1442</v>
      </c>
      <c r="B49" s="132" t="s">
        <v>1439</v>
      </c>
      <c r="C49" s="133" t="s">
        <v>233</v>
      </c>
      <c r="D49" s="178">
        <f>VLOOKUP('223.2'!A88,'223.2'!A88:N153,14,FALSE)</f>
        <v>9107.2588496343451</v>
      </c>
    </row>
    <row r="50" spans="1:4" ht="54" thickTop="1" thickBot="1">
      <c r="A50" s="131" t="s">
        <v>1443</v>
      </c>
      <c r="B50" s="132" t="s">
        <v>1440</v>
      </c>
      <c r="C50" s="133" t="s">
        <v>387</v>
      </c>
      <c r="D50" s="178">
        <f>VLOOKUP('223.3.1'!A88,'223.3.1'!A88:N154,14,FALSE)</f>
        <v>67751</v>
      </c>
    </row>
    <row r="51" spans="1:4" ht="64.5" thickTop="1" thickBot="1">
      <c r="A51" s="131" t="s">
        <v>1444</v>
      </c>
      <c r="B51" s="132" t="s">
        <v>1446</v>
      </c>
      <c r="C51" s="133" t="s">
        <v>387</v>
      </c>
      <c r="D51" s="178">
        <f>VLOOKUP('223.3.2'!A88,'223.3.2'!A88:N155,14,FALSE)</f>
        <v>76601.588283200268</v>
      </c>
    </row>
    <row r="52" spans="1:4" ht="54" thickTop="1" thickBot="1">
      <c r="A52" s="131" t="s">
        <v>1445</v>
      </c>
      <c r="B52" s="132" t="s">
        <v>1447</v>
      </c>
      <c r="C52" s="133" t="s">
        <v>387</v>
      </c>
      <c r="D52" s="178">
        <f>VLOOKUP('223.3.3'!A88,'223.3.3'!A88:N156,14,FALSE)</f>
        <v>101552.38629226929</v>
      </c>
    </row>
    <row r="53" spans="1:4" ht="54" thickTop="1" thickBot="1">
      <c r="A53" s="137" t="s">
        <v>1019</v>
      </c>
      <c r="B53" s="138" t="s">
        <v>1956</v>
      </c>
      <c r="C53" s="133" t="s">
        <v>233</v>
      </c>
      <c r="D53" s="178">
        <f>VLOOKUP('230.1'!A88,'230.1'!A88:N157,14,FALSE)</f>
        <v>2698.4436094348448</v>
      </c>
    </row>
    <row r="54" spans="1:4" ht="54" thickTop="1" thickBot="1">
      <c r="A54" s="137" t="s">
        <v>1020</v>
      </c>
      <c r="B54" s="138" t="s">
        <v>1198</v>
      </c>
      <c r="C54" s="133" t="s">
        <v>233</v>
      </c>
      <c r="D54" s="178">
        <f>VLOOKUP('231.1'!A88,'231.1'!A88:N159,14,FALSE)</f>
        <v>9216.3890849045601</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9174.1548643469214</v>
      </c>
    </row>
    <row r="57" spans="1:4" ht="54" thickTop="1" thickBot="1">
      <c r="A57" s="137" t="s">
        <v>1451</v>
      </c>
      <c r="B57" s="138" t="s">
        <v>1452</v>
      </c>
      <c r="C57" s="133" t="s">
        <v>233</v>
      </c>
      <c r="D57" s="178">
        <f>VLOOKUP('233.10'!A88,'233.10'!A88:N162,14,FALSE)</f>
        <v>17274.461781555474</v>
      </c>
    </row>
    <row r="58" spans="1:4" ht="54" thickTop="1" thickBot="1">
      <c r="A58" s="137" t="s">
        <v>1022</v>
      </c>
      <c r="B58" s="138" t="s">
        <v>1453</v>
      </c>
      <c r="C58" s="133" t="s">
        <v>233</v>
      </c>
      <c r="D58" s="178">
        <f>VLOOKUP('234.1'!A88,'234.1'!A88:N163,14,FALSE)</f>
        <v>985.31981813514585</v>
      </c>
    </row>
    <row r="59" spans="1:4" ht="54" thickTop="1" thickBot="1">
      <c r="A59" s="137" t="s">
        <v>1456</v>
      </c>
      <c r="B59" s="138" t="s">
        <v>1457</v>
      </c>
      <c r="C59" s="133" t="s">
        <v>387</v>
      </c>
      <c r="D59" s="178">
        <f>VLOOKUP('235.1'!A88,'235.1'!A88:N164,14,FALSE)</f>
        <v>60111.547415702938</v>
      </c>
    </row>
    <row r="60" spans="1:4" ht="54" thickTop="1" thickBot="1">
      <c r="A60" s="139" t="s">
        <v>1458</v>
      </c>
      <c r="B60" s="138" t="s">
        <v>1459</v>
      </c>
      <c r="C60" s="133" t="s">
        <v>387</v>
      </c>
      <c r="D60" s="178">
        <f>VLOOKUP('235.10'!A88,'235.10'!A88:N165,14,FALSE)</f>
        <v>12816.75448943365</v>
      </c>
    </row>
    <row r="61" spans="1:4" ht="54" thickTop="1" thickBot="1">
      <c r="A61" s="139" t="s">
        <v>1460</v>
      </c>
      <c r="B61" s="138" t="s">
        <v>1461</v>
      </c>
      <c r="C61" s="133" t="s">
        <v>377</v>
      </c>
      <c r="D61" s="178">
        <f>VLOOKUP('235.11'!A88,'235.11'!A88:N166,14,FALSE)</f>
        <v>591.18491157836604</v>
      </c>
    </row>
    <row r="62" spans="1:4" ht="54" thickTop="1" thickBot="1">
      <c r="A62" s="139" t="s">
        <v>1462</v>
      </c>
      <c r="B62" s="138" t="s">
        <v>1873</v>
      </c>
      <c r="C62" s="133" t="s">
        <v>387</v>
      </c>
      <c r="D62" s="178">
        <f>VLOOKUP('236.1'!A88,'236.1'!A88:N167,14,FALSE)</f>
        <v>103024.71788561977</v>
      </c>
    </row>
    <row r="63" spans="1:4" ht="54" thickTop="1" thickBot="1">
      <c r="A63" s="139" t="s">
        <v>1465</v>
      </c>
      <c r="B63" s="138" t="s">
        <v>1874</v>
      </c>
      <c r="C63" s="133" t="s">
        <v>387</v>
      </c>
      <c r="D63" s="178">
        <f>VLOOKUP('236.10'!A87,'236.10'!A87:N168,14,FALSE)</f>
        <v>12816.75448943365</v>
      </c>
    </row>
    <row r="64" spans="1:4" ht="54" thickTop="1" thickBot="1">
      <c r="A64" s="139" t="s">
        <v>1466</v>
      </c>
      <c r="B64" s="140" t="s">
        <v>1467</v>
      </c>
      <c r="C64" s="174" t="s">
        <v>377</v>
      </c>
      <c r="D64" s="178">
        <f>VLOOKUP('236.11'!A88,'236.11'!A88:N169,14,FALSE)</f>
        <v>1127.5995424523267</v>
      </c>
    </row>
    <row r="65" spans="1:4" ht="54" thickTop="1" thickBot="1">
      <c r="A65" s="137" t="s">
        <v>1023</v>
      </c>
      <c r="B65" s="138" t="s">
        <v>1199</v>
      </c>
      <c r="C65" s="133" t="s">
        <v>233</v>
      </c>
      <c r="D65" s="178">
        <f>VLOOKUP('310.1'!A87,'310.1'!A87:N170,14,FALSE)</f>
        <v>831.44366779118218</v>
      </c>
    </row>
    <row r="66" spans="1:4" ht="54" thickTop="1" thickBot="1">
      <c r="A66" s="137" t="s">
        <v>1024</v>
      </c>
      <c r="B66" s="138" t="s">
        <v>1200</v>
      </c>
      <c r="C66" s="133" t="s">
        <v>387</v>
      </c>
      <c r="D66" s="178">
        <f>VLOOKUP('311.1'!A87,'311.1'!A87:N171,14,FALSE)</f>
        <v>52798.296597153705</v>
      </c>
    </row>
    <row r="67" spans="1:4" ht="54" thickTop="1" thickBot="1">
      <c r="A67" s="137" t="s">
        <v>1025</v>
      </c>
      <c r="B67" s="138" t="s">
        <v>1201</v>
      </c>
      <c r="C67" s="133" t="s">
        <v>998</v>
      </c>
      <c r="D67" s="178">
        <f>VLOOKUP('312.1'!A88,'312.1'!A88:N172,14,FALSE)</f>
        <v>6720.2267510421252</v>
      </c>
    </row>
    <row r="68" spans="1:4" ht="54" thickTop="1" thickBot="1">
      <c r="A68" s="137" t="s">
        <v>1026</v>
      </c>
      <c r="B68" s="138" t="s">
        <v>1202</v>
      </c>
      <c r="C68" s="133" t="s">
        <v>998</v>
      </c>
      <c r="D68" s="178">
        <f>VLOOKUP('312.2'!A88,'312.2'!A88:N173,14,FALSE)</f>
        <v>5295.0040918386494</v>
      </c>
    </row>
    <row r="69" spans="1:4" ht="54" thickTop="1" thickBot="1">
      <c r="A69" s="137" t="s">
        <v>1027</v>
      </c>
      <c r="B69" s="138" t="s">
        <v>1203</v>
      </c>
      <c r="C69" s="133" t="s">
        <v>1464</v>
      </c>
      <c r="D69" s="178">
        <f>VLOOKUP('312.3'!A87,'312.3'!A87:N174,14,FALSE)</f>
        <v>1960.935618402892</v>
      </c>
    </row>
    <row r="70" spans="1:4" ht="54" thickTop="1" thickBot="1">
      <c r="A70" s="137" t="s">
        <v>1028</v>
      </c>
      <c r="B70" s="138" t="s">
        <v>1204</v>
      </c>
      <c r="C70" s="133" t="s">
        <v>387</v>
      </c>
      <c r="D70" s="179">
        <f>VLOOKUP('312.4'!A88,'312.4'!A88:N175,14,FALSE)</f>
        <v>52790.534577245417</v>
      </c>
    </row>
    <row r="71" spans="1:4" ht="54" thickTop="1" thickBot="1">
      <c r="A71" s="137" t="s">
        <v>1029</v>
      </c>
      <c r="B71" s="138" t="s">
        <v>1469</v>
      </c>
      <c r="C71" s="133" t="s">
        <v>387</v>
      </c>
      <c r="D71" s="179">
        <f>VLOOKUP('320.1'!A88,'320.1'!A88:N176,14,FALSE)</f>
        <v>92557.451886140829</v>
      </c>
    </row>
    <row r="72" spans="1:4" ht="54" thickTop="1" thickBot="1">
      <c r="A72" s="137" t="s">
        <v>1030</v>
      </c>
      <c r="B72" s="138" t="s">
        <v>1470</v>
      </c>
      <c r="C72" s="133" t="s">
        <v>387</v>
      </c>
      <c r="D72" s="179">
        <f>VLOOKUP('320.2'!A88,'320.2'!A88:N177,14,FALSE)</f>
        <v>73829.846111743653</v>
      </c>
    </row>
    <row r="73" spans="1:4" ht="54" thickTop="1" thickBot="1">
      <c r="A73" s="137" t="s">
        <v>1473</v>
      </c>
      <c r="B73" s="138" t="s">
        <v>1474</v>
      </c>
      <c r="C73" s="133" t="s">
        <v>387</v>
      </c>
      <c r="D73" s="179">
        <f>VLOOKUP('320.3'!A88,'320.3'!A88:N178,14,FALSE)</f>
        <v>74190.693273626122</v>
      </c>
    </row>
    <row r="74" spans="1:4" ht="54" thickTop="1" thickBot="1">
      <c r="A74" s="137" t="s">
        <v>1475</v>
      </c>
      <c r="B74" s="138" t="s">
        <v>1476</v>
      </c>
      <c r="C74" s="133" t="s">
        <v>387</v>
      </c>
      <c r="D74" s="179">
        <f>VLOOKUP('320.4'!A88,'320.4'!A88:N179,14,FALSE)</f>
        <v>109264.59773240244</v>
      </c>
    </row>
    <row r="75" spans="1:4" ht="54" thickTop="1" thickBot="1">
      <c r="A75" s="137" t="s">
        <v>1477</v>
      </c>
      <c r="B75" s="138" t="s">
        <v>1478</v>
      </c>
      <c r="C75" s="133" t="s">
        <v>387</v>
      </c>
      <c r="D75" s="179">
        <f>VLOOKUP('320.5'!A88,'320.5'!A88:N180,14,FALSE)</f>
        <v>90536.991958005266</v>
      </c>
    </row>
    <row r="76" spans="1:4" ht="54" thickTop="1" thickBot="1">
      <c r="A76" s="137" t="s">
        <v>1479</v>
      </c>
      <c r="B76" s="138" t="s">
        <v>1480</v>
      </c>
      <c r="C76" s="133" t="s">
        <v>387</v>
      </c>
      <c r="D76" s="179">
        <f>VLOOKUP('320.6'!A88,'320.6'!A88:N181,14,FALSE)</f>
        <v>90897.839119887751</v>
      </c>
    </row>
    <row r="77" spans="1:4" ht="54" thickTop="1" thickBot="1">
      <c r="A77" s="137" t="s">
        <v>1031</v>
      </c>
      <c r="B77" s="138" t="s">
        <v>1481</v>
      </c>
      <c r="C77" s="133" t="s">
        <v>387</v>
      </c>
      <c r="D77" s="179">
        <f>VLOOKUP('330.1'!A88,'330.1'!A88:N182,14,FALSE)</f>
        <v>79945.253792025091</v>
      </c>
    </row>
    <row r="78" spans="1:4" ht="54" thickTop="1" thickBot="1">
      <c r="A78" s="139" t="s">
        <v>1032</v>
      </c>
      <c r="B78" s="138" t="s">
        <v>1482</v>
      </c>
      <c r="C78" s="133" t="s">
        <v>387</v>
      </c>
      <c r="D78" s="179">
        <f>VLOOKUP('330.2'!A88,'330.1'!A88:N183,14,FALSE)</f>
        <v>79945.253792025091</v>
      </c>
    </row>
    <row r="79" spans="1:4" ht="54" thickTop="1" thickBot="1">
      <c r="A79" s="139" t="s">
        <v>1483</v>
      </c>
      <c r="B79" s="140" t="s">
        <v>1484</v>
      </c>
      <c r="C79" s="133" t="s">
        <v>387</v>
      </c>
      <c r="D79" s="179">
        <f>VLOOKUP('330.3'!A88,'330.3'!A88:N184,14,FALSE)</f>
        <v>73904.513466937453</v>
      </c>
    </row>
    <row r="80" spans="1:4" ht="54" thickTop="1" thickBot="1">
      <c r="A80" s="139" t="s">
        <v>1485</v>
      </c>
      <c r="B80" s="140" t="s">
        <v>1486</v>
      </c>
      <c r="C80" s="133" t="s">
        <v>387</v>
      </c>
      <c r="D80" s="179">
        <f>VLOOKUP('330.4'!A88,'330.4'!A88:N185,14,FALSE)</f>
        <v>96652.399638286719</v>
      </c>
    </row>
    <row r="81" spans="1:4" ht="54" thickTop="1" thickBot="1">
      <c r="A81" s="139" t="s">
        <v>1487</v>
      </c>
      <c r="B81" s="140" t="s">
        <v>1488</v>
      </c>
      <c r="C81" s="133" t="s">
        <v>387</v>
      </c>
      <c r="D81" s="179">
        <f>VLOOKUP('330.5'!A88,'330.5'!A88:N186,14,FALSE)</f>
        <v>92340.621417921182</v>
      </c>
    </row>
    <row r="82" spans="1:4" ht="54" thickTop="1" thickBot="1">
      <c r="A82" s="139" t="s">
        <v>1489</v>
      </c>
      <c r="B82" s="140" t="s">
        <v>1490</v>
      </c>
      <c r="C82" s="133" t="s">
        <v>387</v>
      </c>
      <c r="D82" s="179">
        <f>VLOOKUP('330.6'!A88,'330.6'!A88:N187,14,FALSE)</f>
        <v>90611.659313199067</v>
      </c>
    </row>
    <row r="83" spans="1:4" ht="54" thickTop="1" thickBot="1">
      <c r="A83" s="137" t="s">
        <v>1033</v>
      </c>
      <c r="B83" s="138" t="s">
        <v>1491</v>
      </c>
      <c r="C83" s="133" t="s">
        <v>387</v>
      </c>
      <c r="D83" s="179">
        <f>VLOOKUP('340.1'!A88,'340.1'!A88:N188,14,FALSE)</f>
        <v>83071.694591000953</v>
      </c>
    </row>
    <row r="84" spans="1:4" ht="54" thickTop="1" thickBot="1">
      <c r="A84" s="137" t="s">
        <v>1034</v>
      </c>
      <c r="B84" s="138" t="s">
        <v>1492</v>
      </c>
      <c r="C84" s="133" t="s">
        <v>387</v>
      </c>
      <c r="D84" s="179">
        <f>VLOOKUP('340.2'!A88,'340.2'!A88:N190,14,FALSE)</f>
        <v>77263.290432262846</v>
      </c>
    </row>
    <row r="85" spans="1:4" ht="54" thickTop="1" thickBot="1">
      <c r="A85" s="137" t="s">
        <v>1035</v>
      </c>
      <c r="B85" s="138" t="s">
        <v>1493</v>
      </c>
      <c r="C85" s="133" t="s">
        <v>387</v>
      </c>
      <c r="D85" s="179">
        <f>VLOOKUP('340.3'!A88,'340.3'!A88:N191,14,FALSE)</f>
        <v>77263.290432262846</v>
      </c>
    </row>
    <row r="86" spans="1:4" ht="54" thickTop="1" thickBot="1">
      <c r="A86" s="137" t="s">
        <v>1494</v>
      </c>
      <c r="B86" s="138" t="s">
        <v>2021</v>
      </c>
      <c r="C86" s="133" t="s">
        <v>387</v>
      </c>
      <c r="D86" s="179">
        <f>VLOOKUP('350.1'!A88,'350.1'!A88:N192,14,FALSE)</f>
        <v>133113.69094775719</v>
      </c>
    </row>
    <row r="87" spans="1:4" ht="54" thickTop="1" thickBot="1">
      <c r="A87" s="195" t="s">
        <v>1495</v>
      </c>
      <c r="B87" s="138" t="s">
        <v>2022</v>
      </c>
      <c r="C87" s="133" t="s">
        <v>387</v>
      </c>
      <c r="D87" s="179">
        <f>VLOOKUP('350.2'!A88,'350.2'!A88:N193,14,FALSE)</f>
        <v>128801.91272739167</v>
      </c>
    </row>
    <row r="88" spans="1:4" ht="54" thickTop="1" thickBot="1">
      <c r="A88" s="139" t="s">
        <v>1496</v>
      </c>
      <c r="B88" s="140" t="s">
        <v>1497</v>
      </c>
      <c r="C88" s="133" t="s">
        <v>387</v>
      </c>
      <c r="D88" s="179">
        <f>VLOOKUP('350.3'!A88,'350.3'!A88:N194,14,FALSE)</f>
        <v>133113.69094775719</v>
      </c>
    </row>
    <row r="89" spans="1:4" ht="54" thickTop="1" thickBot="1">
      <c r="A89" s="137" t="s">
        <v>1498</v>
      </c>
      <c r="B89" s="138" t="s">
        <v>1499</v>
      </c>
      <c r="C89" s="133" t="s">
        <v>387</v>
      </c>
      <c r="D89" s="179">
        <f>VLOOKUP('350.4'!A88,'350.4'!A88:N195,14,FALSE)</f>
        <v>128801.91272739167</v>
      </c>
    </row>
    <row r="90" spans="1:4" ht="54" thickTop="1" thickBot="1">
      <c r="A90" s="139" t="s">
        <v>1500</v>
      </c>
      <c r="B90" s="140" t="s">
        <v>1501</v>
      </c>
      <c r="C90" s="133" t="s">
        <v>387</v>
      </c>
      <c r="D90" s="179">
        <f>VLOOKUP('350.10'!A88,'350.10'!A88:N196,14,FALSE)</f>
        <v>79907.048905704229</v>
      </c>
    </row>
    <row r="91" spans="1:4" ht="54" thickTop="1" thickBot="1">
      <c r="A91" s="139" t="s">
        <v>1502</v>
      </c>
      <c r="B91" s="140" t="s">
        <v>1503</v>
      </c>
      <c r="C91" s="133" t="s">
        <v>387</v>
      </c>
      <c r="D91" s="179">
        <f>VLOOKUP('350.11'!A88,'350.11'!A88:N197,14,FALSE)</f>
        <v>75595.270685338721</v>
      </c>
    </row>
    <row r="92" spans="1:4" ht="54" thickTop="1" thickBot="1">
      <c r="A92" s="139" t="s">
        <v>1504</v>
      </c>
      <c r="B92" s="140" t="s">
        <v>1505</v>
      </c>
      <c r="C92" s="133" t="s">
        <v>387</v>
      </c>
      <c r="D92" s="179">
        <f>VLOOKUP('350.12'!A88,'350.12'!A88:N198,14,FALSE)</f>
        <v>79907.048905704229</v>
      </c>
    </row>
    <row r="93" spans="1:4" ht="54" thickTop="1" thickBot="1">
      <c r="A93" s="139" t="s">
        <v>1506</v>
      </c>
      <c r="B93" s="140" t="s">
        <v>1507</v>
      </c>
      <c r="C93" s="133" t="s">
        <v>387</v>
      </c>
      <c r="D93" s="179">
        <f>VLOOKUP('350.13'!A88,'350.13'!A88:N199,14,FALSE)</f>
        <v>75595.270685338721</v>
      </c>
    </row>
    <row r="94" spans="1:4" ht="54" thickTop="1" thickBot="1">
      <c r="A94" s="137" t="s">
        <v>1508</v>
      </c>
      <c r="B94" s="138" t="s">
        <v>1509</v>
      </c>
      <c r="C94" s="133" t="s">
        <v>998</v>
      </c>
      <c r="D94" s="179">
        <f>VLOOKUP('350.14'!A88,'350.14'!A88:N200,14,FALSE)</f>
        <v>591.18491157836604</v>
      </c>
    </row>
    <row r="95" spans="1:4" ht="54" thickTop="1" thickBot="1">
      <c r="A95" s="139" t="s">
        <v>1510</v>
      </c>
      <c r="B95" s="140" t="s">
        <v>1511</v>
      </c>
      <c r="C95" s="133" t="s">
        <v>387</v>
      </c>
      <c r="D95" s="179">
        <f>VLOOKUP('351.1'!A88,'351.1'!A88:N201,14,FALSE)</f>
        <v>128801.91272739167</v>
      </c>
    </row>
    <row r="96" spans="1:4" ht="54" thickTop="1" thickBot="1">
      <c r="A96" s="139" t="s">
        <v>1512</v>
      </c>
      <c r="B96" s="140" t="s">
        <v>1513</v>
      </c>
      <c r="C96" s="133" t="s">
        <v>387</v>
      </c>
      <c r="D96" s="179">
        <f>VLOOKUP('351.2'!A88,'351.2'!A88:N202,14,FALSE)</f>
        <v>128801.91272739167</v>
      </c>
    </row>
    <row r="97" spans="1:4" ht="54" thickTop="1" thickBot="1">
      <c r="A97" s="139" t="s">
        <v>1514</v>
      </c>
      <c r="B97" s="140" t="s">
        <v>1515</v>
      </c>
      <c r="C97" s="133" t="s">
        <v>387</v>
      </c>
      <c r="D97" s="179">
        <f>VLOOKUP('351.10'!A88,'351.10'!A88:N203,14,FALSE)</f>
        <v>75595.270685338721</v>
      </c>
    </row>
    <row r="98" spans="1:4" ht="54" thickTop="1" thickBot="1">
      <c r="A98" s="139" t="s">
        <v>1516</v>
      </c>
      <c r="B98" s="140" t="s">
        <v>1517</v>
      </c>
      <c r="C98" s="133" t="s">
        <v>387</v>
      </c>
      <c r="D98" s="179">
        <f>VLOOKUP('351.11'!A88,'351.11'!A88:N204,14,FALSE)</f>
        <v>75595.270685338721</v>
      </c>
    </row>
    <row r="99" spans="1:4" ht="54" thickTop="1" thickBot="1">
      <c r="A99" s="139" t="s">
        <v>1518</v>
      </c>
      <c r="B99" s="140" t="s">
        <v>1519</v>
      </c>
      <c r="C99" s="133" t="s">
        <v>998</v>
      </c>
      <c r="D99" s="179">
        <f>VLOOKUP('351.12'!A88,'351.12'!A88:N205,14,FALSE)</f>
        <v>591.18491157836604</v>
      </c>
    </row>
    <row r="100" spans="1:4" ht="54" thickTop="1" thickBot="1">
      <c r="A100" s="139" t="s">
        <v>1522</v>
      </c>
      <c r="B100" s="140" t="s">
        <v>1520</v>
      </c>
      <c r="C100" s="133" t="s">
        <v>998</v>
      </c>
      <c r="D100" s="179">
        <f>VLOOKUP('410.1'!A88,'410.1'!A88:N206,14,FALSE)</f>
        <v>2214.9276726742132</v>
      </c>
    </row>
    <row r="101" spans="1:4" ht="54" thickTop="1" thickBot="1">
      <c r="A101" s="139" t="s">
        <v>1523</v>
      </c>
      <c r="B101" s="140" t="s">
        <v>1521</v>
      </c>
      <c r="C101" s="133" t="s">
        <v>998</v>
      </c>
      <c r="D101" s="179">
        <f>VLOOKUP('410.2'!A88,'410.2'!A88:N207,14,FALSE)</f>
        <v>2053.842023752452</v>
      </c>
    </row>
    <row r="102" spans="1:4" ht="54" thickTop="1" thickBot="1">
      <c r="A102" s="139" t="s">
        <v>1525</v>
      </c>
      <c r="B102" s="140" t="s">
        <v>1524</v>
      </c>
      <c r="C102" s="133" t="s">
        <v>377</v>
      </c>
      <c r="D102" s="179">
        <f>VLOOKUP('410.3'!A88,'410.3'!A88:N208,14,FALSE)</f>
        <v>2158.5476955515965</v>
      </c>
    </row>
    <row r="103" spans="1:4" ht="54" thickTop="1" thickBot="1">
      <c r="A103" s="139" t="s">
        <v>1527</v>
      </c>
      <c r="B103" s="140" t="s">
        <v>1526</v>
      </c>
      <c r="C103" s="133" t="s">
        <v>1464</v>
      </c>
      <c r="D103" s="179">
        <f>VLOOKUP('411.1'!A88,'411.1'!A88:N209,14,FALSE)</f>
        <v>2306.2957109202725</v>
      </c>
    </row>
    <row r="104" spans="1:4" ht="54" thickTop="1" thickBot="1">
      <c r="A104" s="137" t="s">
        <v>1036</v>
      </c>
      <c r="B104" s="138" t="s">
        <v>1958</v>
      </c>
      <c r="C104" s="133" t="s">
        <v>1464</v>
      </c>
      <c r="D104" s="179">
        <f>VLOOKUP('411.2'!A88,'411.2'!A88:N210,14,FALSE)</f>
        <v>2888.8309960573351</v>
      </c>
    </row>
    <row r="105" spans="1:4" ht="54" thickTop="1" thickBot="1">
      <c r="A105" s="137" t="s">
        <v>1037</v>
      </c>
      <c r="B105" s="138" t="s">
        <v>2054</v>
      </c>
      <c r="C105" s="133" t="s">
        <v>1464</v>
      </c>
      <c r="D105" s="179">
        <f>VLOOKUP('411.3'!A88,'411.3'!A88:N211,14,FALSE)</f>
        <v>2568.5606478697869</v>
      </c>
    </row>
    <row r="106" spans="1:4" ht="54" thickTop="1" thickBot="1">
      <c r="A106" s="137" t="s">
        <v>1528</v>
      </c>
      <c r="B106" s="138" t="s">
        <v>2055</v>
      </c>
      <c r="C106" s="133" t="s">
        <v>1464</v>
      </c>
      <c r="D106" s="179">
        <f>VLOOKUP('411.4'!A88,'411.4'!A88:N212,14,FALSE)</f>
        <v>2317.2939179536393</v>
      </c>
    </row>
    <row r="107" spans="1:4" ht="54" thickTop="1" thickBot="1">
      <c r="A107" s="137" t="s">
        <v>1535</v>
      </c>
      <c r="B107" s="191" t="s">
        <v>1606</v>
      </c>
      <c r="C107" s="133" t="s">
        <v>998</v>
      </c>
      <c r="D107" s="179">
        <f>VLOOKUP('413.1'!A88,'413.1'!A88:N213,14,FALSE)</f>
        <v>2953.5162028551867</v>
      </c>
    </row>
    <row r="108" spans="1:4" ht="54" thickTop="1" thickBot="1">
      <c r="A108" s="137" t="s">
        <v>1537</v>
      </c>
      <c r="B108" s="138" t="s">
        <v>1607</v>
      </c>
      <c r="C108" s="133" t="s">
        <v>998</v>
      </c>
      <c r="D108" s="179">
        <f>VLOOKUP('413.2'!A88,'413.2'!A88:N214,14,FALSE)</f>
        <v>2953.5162028551867</v>
      </c>
    </row>
    <row r="109" spans="1:4" ht="54" thickTop="1" thickBot="1">
      <c r="A109" s="137" t="s">
        <v>1539</v>
      </c>
      <c r="B109" s="138" t="s">
        <v>1608</v>
      </c>
      <c r="C109" s="133" t="s">
        <v>998</v>
      </c>
      <c r="D109" s="179">
        <f>VLOOKUP('413.3'!A88,'413.3'!A88:N215,14,FALSE)</f>
        <v>2953.5162028551867</v>
      </c>
    </row>
    <row r="110" spans="1:4" ht="54" thickTop="1" thickBot="1">
      <c r="A110" s="137" t="s">
        <v>1038</v>
      </c>
      <c r="B110" s="138" t="s">
        <v>1205</v>
      </c>
      <c r="C110" s="133" t="s">
        <v>998</v>
      </c>
      <c r="D110" s="179">
        <f>VLOOKUP('414.1'!A88,'414.1'!A88:N216,14,FALSE)</f>
        <v>2903.5688218147411</v>
      </c>
    </row>
    <row r="111" spans="1:4" ht="54" thickTop="1" thickBot="1">
      <c r="A111" s="137" t="s">
        <v>1039</v>
      </c>
      <c r="B111" s="138" t="s">
        <v>1959</v>
      </c>
      <c r="C111" s="133" t="s">
        <v>998</v>
      </c>
      <c r="D111" s="179">
        <f>VLOOKUP('414.2'!A88,'414.2'!A88:N217,14,FALSE)</f>
        <v>2903.5688218147411</v>
      </c>
    </row>
    <row r="112" spans="1:4" ht="54" thickTop="1" thickBot="1">
      <c r="A112" s="137" t="s">
        <v>1040</v>
      </c>
      <c r="B112" s="138" t="s">
        <v>1960</v>
      </c>
      <c r="C112" s="133" t="s">
        <v>998</v>
      </c>
      <c r="D112" s="179">
        <f>VLOOKUP('414.3'!A88,'414.3'!A88:N218,14,FALSE)</f>
        <v>2903.5688218147411</v>
      </c>
    </row>
    <row r="113" spans="1:4" ht="54" thickTop="1" thickBot="1">
      <c r="A113" s="137" t="s">
        <v>1041</v>
      </c>
      <c r="B113" s="138" t="s">
        <v>1206</v>
      </c>
      <c r="C113" s="133" t="s">
        <v>998</v>
      </c>
      <c r="D113" s="179">
        <f>VLOOKUP('414.4'!A88,'414.4'!A88:N219,14,FALSE)</f>
        <v>2919.6773867069169</v>
      </c>
    </row>
    <row r="114" spans="1:4" ht="54" thickTop="1" thickBot="1">
      <c r="A114" s="137" t="s">
        <v>1042</v>
      </c>
      <c r="B114" s="138" t="s">
        <v>1207</v>
      </c>
      <c r="C114" s="133" t="s">
        <v>998</v>
      </c>
      <c r="D114" s="179">
        <f>VLOOKUP('414.5'!A88,'414.5'!A88:N220,14,FALSE)</f>
        <v>2664.9174370089077</v>
      </c>
    </row>
    <row r="115" spans="1:4" ht="54" thickTop="1" thickBot="1">
      <c r="A115" s="137" t="s">
        <v>1546</v>
      </c>
      <c r="B115" s="138" t="s">
        <v>2056</v>
      </c>
      <c r="C115" s="133" t="s">
        <v>998</v>
      </c>
      <c r="D115" s="179">
        <f>VLOOKUP('414.6'!A88,'414.6'!A88:N221,14,FALSE)</f>
        <v>2927.731669153005</v>
      </c>
    </row>
    <row r="116" spans="1:4" ht="54" thickTop="1" thickBot="1">
      <c r="A116" s="137" t="s">
        <v>1043</v>
      </c>
      <c r="B116" s="138" t="s">
        <v>1961</v>
      </c>
      <c r="C116" s="133" t="s">
        <v>1464</v>
      </c>
      <c r="D116" s="179">
        <f>VLOOKUP('415.1'!A88,'415.1'!A88:N222,14,FALSE)</f>
        <v>3696.3388729080079</v>
      </c>
    </row>
    <row r="117" spans="1:4" ht="54" thickTop="1" thickBot="1">
      <c r="A117" s="137" t="s">
        <v>1044</v>
      </c>
      <c r="B117" s="138" t="s">
        <v>2058</v>
      </c>
      <c r="C117" s="133" t="s">
        <v>233</v>
      </c>
      <c r="D117" s="179">
        <f>VLOOKUP('420.1'!A87,'420.1'!A87:N223,14,FALSE)</f>
        <v>2756.1437798405464</v>
      </c>
    </row>
    <row r="118" spans="1:4" ht="54" thickTop="1" thickBot="1">
      <c r="A118" s="137" t="s">
        <v>1045</v>
      </c>
      <c r="B118" s="138" t="s">
        <v>2057</v>
      </c>
      <c r="C118" s="142" t="s">
        <v>233</v>
      </c>
      <c r="D118" s="179">
        <f>VLOOKUP('420.2 '!A88,'420.2 '!A59:N107,14,FALSE)</f>
        <v>2349.6451636388315</v>
      </c>
    </row>
    <row r="119" spans="1:4" ht="54" thickTop="1" thickBot="1">
      <c r="A119" s="137" t="s">
        <v>1551</v>
      </c>
      <c r="B119" s="138" t="s">
        <v>1552</v>
      </c>
      <c r="C119" s="133" t="s">
        <v>233</v>
      </c>
      <c r="D119" s="179">
        <f>VLOOKUP('420.3'!A88,'420.3'!A88:N225,14,FALSE)</f>
        <v>2615.2956421016229</v>
      </c>
    </row>
    <row r="120" spans="1:4" ht="54" thickTop="1" thickBot="1">
      <c r="A120" s="137" t="s">
        <v>1046</v>
      </c>
      <c r="B120" s="138" t="s">
        <v>1208</v>
      </c>
      <c r="C120" s="133" t="s">
        <v>233</v>
      </c>
      <c r="D120" s="179">
        <f>VLOOKUP('421.1'!A88,'421.1'!A88:N226,14,FALSE)</f>
        <v>1360.1865388399067</v>
      </c>
    </row>
    <row r="121" spans="1:4" ht="54" thickTop="1" thickBot="1">
      <c r="A121" s="137" t="s">
        <v>1047</v>
      </c>
      <c r="B121" s="138" t="s">
        <v>1209</v>
      </c>
      <c r="C121" s="133" t="s">
        <v>233</v>
      </c>
      <c r="D121" s="179">
        <f>VLOOKUP('421.2'!A88,'421.2'!A88:N227,14,FALSE)</f>
        <v>1384.5517974984425</v>
      </c>
    </row>
    <row r="122" spans="1:4" ht="54" thickTop="1" thickBot="1">
      <c r="A122" s="137" t="s">
        <v>1048</v>
      </c>
      <c r="B122" s="138" t="s">
        <v>1962</v>
      </c>
      <c r="C122" s="133" t="s">
        <v>233</v>
      </c>
      <c r="D122" s="179">
        <f>VLOOKUP('421.3'!A88,'421.3'!A88:N228,14,FALSE)</f>
        <v>1457.2668663075094</v>
      </c>
    </row>
    <row r="123" spans="1:4" ht="54" thickTop="1" thickBot="1">
      <c r="A123" s="137" t="s">
        <v>1049</v>
      </c>
      <c r="B123" s="138" t="s">
        <v>1963</v>
      </c>
      <c r="C123" s="133" t="s">
        <v>233</v>
      </c>
      <c r="D123" s="179">
        <f>VLOOKUP('421.4'!A88,'421.4'!A88:N229,14,FALSE)</f>
        <v>1474.7793959683318</v>
      </c>
    </row>
    <row r="124" spans="1:4" ht="54" thickTop="1" thickBot="1">
      <c r="A124" s="137" t="s">
        <v>1556</v>
      </c>
      <c r="B124" s="140" t="s">
        <v>1557</v>
      </c>
      <c r="C124" s="133" t="s">
        <v>233</v>
      </c>
      <c r="D124" s="179">
        <f>VLOOKUP('430.1.1'!A87,'430.1.1'!A87:N230,14,FALSE)</f>
        <v>6497.8710365871675</v>
      </c>
    </row>
    <row r="125" spans="1:4" ht="54" thickTop="1" thickBot="1">
      <c r="A125" s="137" t="s">
        <v>1558</v>
      </c>
      <c r="B125" s="138" t="s">
        <v>1559</v>
      </c>
      <c r="C125" s="133" t="s">
        <v>233</v>
      </c>
      <c r="D125" s="179">
        <f>VLOOKUP('430.1.2'!A88,'430.1.2'!A88:N231,14,FALSE)</f>
        <v>5363.5766377312029</v>
      </c>
    </row>
    <row r="126" spans="1:4" ht="54" thickTop="1" thickBot="1">
      <c r="A126" s="137" t="s">
        <v>1560</v>
      </c>
      <c r="B126" s="138" t="s">
        <v>1609</v>
      </c>
      <c r="C126" s="133" t="s">
        <v>233</v>
      </c>
      <c r="D126" s="179">
        <f>VLOOKUP('430.2.1'!A88,'430.2.1'!A88:N232,14,FALSE)</f>
        <v>6497.8710365871675</v>
      </c>
    </row>
    <row r="127" spans="1:4" ht="54" thickTop="1" thickBot="1">
      <c r="A127" s="137" t="s">
        <v>1562</v>
      </c>
      <c r="B127" s="138" t="s">
        <v>1610</v>
      </c>
      <c r="C127" s="133" t="s">
        <v>233</v>
      </c>
      <c r="D127" s="179">
        <f>VLOOKUP('430.2.2'!A88,'430.2.2'!A88:N233,14,FALSE)</f>
        <v>5363.5766377312029</v>
      </c>
    </row>
    <row r="128" spans="1:4" ht="54" thickTop="1" thickBot="1">
      <c r="A128" s="137" t="s">
        <v>1563</v>
      </c>
      <c r="B128" s="138" t="s">
        <v>1611</v>
      </c>
      <c r="C128" s="133" t="s">
        <v>233</v>
      </c>
      <c r="D128" s="179">
        <f>VLOOKUP('431.1.1'!A88,'431.1.1'!A88:N234,14,FALSE)</f>
        <v>13643.079164189809</v>
      </c>
    </row>
    <row r="129" spans="1:4" ht="54" thickTop="1" thickBot="1">
      <c r="A129" s="137" t="s">
        <v>1565</v>
      </c>
      <c r="B129" s="138" t="s">
        <v>1612</v>
      </c>
      <c r="C129" s="133" t="s">
        <v>233</v>
      </c>
      <c r="D129" s="179">
        <f>VLOOKUP('431.1.2'!A88,'431.1.2'!A88:N235,14,FALSE)</f>
        <v>10821.9629494276</v>
      </c>
    </row>
    <row r="130" spans="1:4" ht="54" thickTop="1" thickBot="1">
      <c r="A130" s="137" t="s">
        <v>1568</v>
      </c>
      <c r="B130" s="138" t="s">
        <v>1613</v>
      </c>
      <c r="C130" s="133" t="s">
        <v>233</v>
      </c>
      <c r="D130" s="179">
        <f>VLOOKUP('431.2.1'!A88,'431.2.1'!A88:N236,14,FALSE)</f>
        <v>14493.223647550542</v>
      </c>
    </row>
    <row r="131" spans="1:4" ht="54" thickTop="1" thickBot="1">
      <c r="A131" s="137" t="s">
        <v>1569</v>
      </c>
      <c r="B131" s="138" t="s">
        <v>1614</v>
      </c>
      <c r="C131" s="133" t="s">
        <v>233</v>
      </c>
      <c r="D131" s="179">
        <f>VLOOKUP('431.2.2'!A88,'431.2.2'!A88:N237,14,FALSE)</f>
        <v>11471.601658410807</v>
      </c>
    </row>
    <row r="132" spans="1:4" ht="54" thickTop="1" thickBot="1">
      <c r="A132" s="137" t="s">
        <v>1050</v>
      </c>
      <c r="B132" s="138" t="s">
        <v>1210</v>
      </c>
      <c r="C132" s="133" t="s">
        <v>233</v>
      </c>
      <c r="D132" s="179">
        <f>VLOOKUP('432.1'!A88,'432.1'!A88:N238,14,FALSE)</f>
        <v>4455.8637050113739</v>
      </c>
    </row>
    <row r="133" spans="1:4" ht="54" thickTop="1" thickBot="1">
      <c r="A133" s="137" t="s">
        <v>1051</v>
      </c>
      <c r="B133" s="138" t="s">
        <v>1964</v>
      </c>
      <c r="C133" s="133" t="s">
        <v>233</v>
      </c>
      <c r="D133" s="179">
        <f>VLOOKUP('432.2'!A88,'432.2'!A88:N239,14,FALSE)</f>
        <v>4388.1824309598851</v>
      </c>
    </row>
    <row r="134" spans="1:4" ht="54" thickTop="1" thickBot="1">
      <c r="A134" s="137" t="s">
        <v>1052</v>
      </c>
      <c r="B134" s="138" t="s">
        <v>1965</v>
      </c>
      <c r="C134" s="133" t="s">
        <v>233</v>
      </c>
      <c r="D134" s="179">
        <f>VLOOKUP('433.1'!A88,'433.1'!A88:N240,14,FALSE)</f>
        <v>4502.2381182265344</v>
      </c>
    </row>
    <row r="135" spans="1:4" ht="54" thickTop="1" thickBot="1">
      <c r="A135" s="137" t="s">
        <v>1053</v>
      </c>
      <c r="B135" s="138" t="s">
        <v>1966</v>
      </c>
      <c r="C135" s="133" t="s">
        <v>233</v>
      </c>
      <c r="D135" s="179">
        <f>VLOOKUP('433.2'!A88,'433.2'!A88:N241,14,FALSE)</f>
        <v>4200.3571000438014</v>
      </c>
    </row>
    <row r="136" spans="1:4" ht="54" thickTop="1" thickBot="1">
      <c r="A136" s="137" t="s">
        <v>1054</v>
      </c>
      <c r="B136" s="138" t="s">
        <v>1967</v>
      </c>
      <c r="C136" s="133" t="s">
        <v>233</v>
      </c>
      <c r="D136" s="179">
        <f>VLOOKUP('433.3'!A88,'433.3'!A88:N242,14,FALSE)</f>
        <v>4929.7396195885194</v>
      </c>
    </row>
    <row r="137" spans="1:4" ht="54" thickTop="1" thickBot="1">
      <c r="A137" s="137" t="s">
        <v>1055</v>
      </c>
      <c r="B137" s="138" t="s">
        <v>1211</v>
      </c>
      <c r="C137" s="133" t="s">
        <v>233</v>
      </c>
      <c r="D137" s="179">
        <f>VLOOKUP('433.4'!A88,'433.4'!A88:N243,14,FALSE)</f>
        <v>3171.1661602308241</v>
      </c>
    </row>
    <row r="138" spans="1:4" ht="54" thickTop="1" thickBot="1">
      <c r="A138" s="137" t="s">
        <v>1056</v>
      </c>
      <c r="B138" s="138" t="s">
        <v>1968</v>
      </c>
      <c r="C138" s="133" t="s">
        <v>233</v>
      </c>
      <c r="D138" s="179">
        <f>VLOOKUP('433.5'!A88,'433.5'!A88:N244,14,FALSE)</f>
        <v>4869.7157107289004</v>
      </c>
    </row>
    <row r="139" spans="1:4" ht="54" thickTop="1" thickBot="1">
      <c r="A139" s="137" t="s">
        <v>1057</v>
      </c>
      <c r="B139" s="138" t="s">
        <v>1969</v>
      </c>
      <c r="C139" s="133" t="s">
        <v>233</v>
      </c>
      <c r="D139" s="179">
        <f>VLOOKUP('433.6'!A88,'433.6'!A88:N245,14,FALSE)</f>
        <v>4554.8316392730067</v>
      </c>
    </row>
    <row r="140" spans="1:4" ht="54" thickTop="1" thickBot="1">
      <c r="A140" s="137" t="s">
        <v>1058</v>
      </c>
      <c r="B140" s="138" t="s">
        <v>1970</v>
      </c>
      <c r="C140" s="133" t="s">
        <v>233</v>
      </c>
      <c r="D140" s="179">
        <f>VLOOKUP('433.7'!A88,'433.7'!A88:N246,14,FALSE)</f>
        <v>5359.405727745132</v>
      </c>
    </row>
    <row r="141" spans="1:4" ht="54" thickTop="1" thickBot="1">
      <c r="A141" s="137" t="s">
        <v>1059</v>
      </c>
      <c r="B141" s="138" t="s">
        <v>1212</v>
      </c>
      <c r="C141" s="133" t="s">
        <v>233</v>
      </c>
      <c r="D141" s="179">
        <f>VLOOKUP('433.8'!A88,'433.8'!A88:N247,14,FALSE)</f>
        <v>3439.7074778287069</v>
      </c>
    </row>
    <row r="142" spans="1:4" ht="54" thickTop="1" thickBot="1">
      <c r="A142" s="137" t="s">
        <v>1060</v>
      </c>
      <c r="B142" s="138" t="s">
        <v>1971</v>
      </c>
      <c r="C142" s="133" t="s">
        <v>387</v>
      </c>
      <c r="D142" s="179">
        <f>VLOOKUP('440.1'!A89,'440.1'!A89:N248,14,FALSE)</f>
        <v>196634.21132637683</v>
      </c>
    </row>
    <row r="143" spans="1:4" ht="54" thickTop="1" thickBot="1">
      <c r="A143" s="137" t="s">
        <v>1061</v>
      </c>
      <c r="B143" s="138" t="s">
        <v>1972</v>
      </c>
      <c r="C143" s="133" t="s">
        <v>387</v>
      </c>
      <c r="D143" s="179">
        <f>VLOOKUP('440.2'!A93,'440.2'!A93:N250,14,FALSE)</f>
        <v>196634.21132637683</v>
      </c>
    </row>
    <row r="144" spans="1:4" ht="54" thickTop="1" thickBot="1">
      <c r="A144" s="137" t="s">
        <v>1062</v>
      </c>
      <c r="B144" s="138" t="s">
        <v>1973</v>
      </c>
      <c r="C144" s="133" t="s">
        <v>387</v>
      </c>
      <c r="D144" s="179">
        <f>VLOOKUP('440.3'!A93,'440.3'!A93:N252,14,FALSE)</f>
        <v>196634.21132637683</v>
      </c>
    </row>
    <row r="145" spans="1:4" ht="54" thickTop="1" thickBot="1">
      <c r="A145" s="137" t="s">
        <v>1063</v>
      </c>
      <c r="B145" s="138" t="s">
        <v>1213</v>
      </c>
      <c r="C145" s="133" t="s">
        <v>387</v>
      </c>
      <c r="D145" s="179">
        <f>VLOOKUP('440.4'!A93,'440.4'!A93:N254,14,FALSE)</f>
        <v>216156.22851515381</v>
      </c>
    </row>
    <row r="146" spans="1:4" ht="54" thickTop="1" thickBot="1">
      <c r="A146" s="137" t="s">
        <v>1064</v>
      </c>
      <c r="B146" s="138" t="s">
        <v>1974</v>
      </c>
      <c r="C146" s="133" t="s">
        <v>387</v>
      </c>
      <c r="D146" s="179">
        <f>VLOOKUP('441.1'!A93,'441.1'!A93:N256,14,FALSE)</f>
        <v>196634.21132637683</v>
      </c>
    </row>
    <row r="147" spans="1:4" ht="54" thickTop="1" thickBot="1">
      <c r="A147" s="137" t="s">
        <v>1065</v>
      </c>
      <c r="B147" s="138" t="s">
        <v>1975</v>
      </c>
      <c r="C147" s="133" t="s">
        <v>387</v>
      </c>
      <c r="D147" s="179">
        <f>VLOOKUP('441.2'!A92,'441.2'!A92:N258,14,FALSE)</f>
        <v>196634.21132637683</v>
      </c>
    </row>
    <row r="148" spans="1:4" ht="54" thickTop="1" thickBot="1">
      <c r="A148" s="137" t="s">
        <v>1066</v>
      </c>
      <c r="B148" s="138" t="s">
        <v>1976</v>
      </c>
      <c r="C148" s="133" t="s">
        <v>387</v>
      </c>
      <c r="D148" s="179">
        <f>VLOOKUP('441.3'!A93,'441.3'!A93:N260,14,FALSE)</f>
        <v>196634.21132637683</v>
      </c>
    </row>
    <row r="149" spans="1:4" ht="54" thickTop="1" thickBot="1">
      <c r="A149" s="137" t="s">
        <v>1067</v>
      </c>
      <c r="B149" s="138" t="s">
        <v>1977</v>
      </c>
      <c r="C149" s="133" t="s">
        <v>387</v>
      </c>
      <c r="D149" s="179">
        <f>VLOOKUP('441.4'!A92,'441.4'!A92:N262,14,FALSE)</f>
        <v>216156.22851515381</v>
      </c>
    </row>
    <row r="150" spans="1:4" ht="54" thickTop="1" thickBot="1">
      <c r="A150" s="137" t="s">
        <v>1068</v>
      </c>
      <c r="B150" s="138" t="s">
        <v>1957</v>
      </c>
      <c r="C150" s="133" t="s">
        <v>387</v>
      </c>
      <c r="D150" s="179">
        <f>VLOOKUP('450.1'!A95,'450.1'!A95:N264,14,FALSE)</f>
        <v>212544.53978947026</v>
      </c>
    </row>
    <row r="151" spans="1:4" ht="54" thickTop="1" thickBot="1">
      <c r="A151" s="137" t="s">
        <v>1069</v>
      </c>
      <c r="B151" s="138" t="s">
        <v>1978</v>
      </c>
      <c r="C151" s="133" t="s">
        <v>387</v>
      </c>
      <c r="D151" s="179">
        <f>VLOOKUP('450.2'!A93,'450.2'!A93:N266,14,FALSE)</f>
        <v>212544.53978947026</v>
      </c>
    </row>
    <row r="152" spans="1:4" ht="54" thickTop="1" thickBot="1">
      <c r="A152" s="137" t="s">
        <v>1070</v>
      </c>
      <c r="B152" s="138" t="s">
        <v>1979</v>
      </c>
      <c r="C152" s="133" t="s">
        <v>387</v>
      </c>
      <c r="D152" s="179">
        <f>VLOOKUP('450.3'!A93,'450.3'!A93:N268,14,FALSE)</f>
        <v>212544.53978947026</v>
      </c>
    </row>
    <row r="153" spans="1:4" ht="54" thickTop="1" thickBot="1">
      <c r="A153" s="137" t="s">
        <v>1071</v>
      </c>
      <c r="B153" s="138" t="s">
        <v>1980</v>
      </c>
      <c r="C153" s="133" t="s">
        <v>387</v>
      </c>
      <c r="D153" s="179">
        <f>VLOOKUP('450.4'!A92,'450.4'!A92:N270,14,FALSE)</f>
        <v>212544.53978947026</v>
      </c>
    </row>
    <row r="154" spans="1:4" ht="63.75" customHeight="1" thickTop="1" thickBot="1">
      <c r="A154" s="137" t="s">
        <v>1072</v>
      </c>
      <c r="B154" s="138" t="s">
        <v>1981</v>
      </c>
      <c r="C154" s="133" t="s">
        <v>387</v>
      </c>
      <c r="D154" s="179">
        <f>VLOOKUP('450.5'!A92,'450.5'!A92:N272,14,FALSE)</f>
        <v>212544.53978947026</v>
      </c>
    </row>
    <row r="155" spans="1:4" ht="54" thickTop="1" thickBot="1">
      <c r="A155" s="137" t="s">
        <v>1073</v>
      </c>
      <c r="B155" s="138" t="s">
        <v>1982</v>
      </c>
      <c r="C155" s="133" t="s">
        <v>387</v>
      </c>
      <c r="D155" s="179">
        <f>VLOOKUP('450.6'!A93,'450.6'!A93:N274,14,FALSE)</f>
        <v>212544.53978947026</v>
      </c>
    </row>
    <row r="156" spans="1:4" ht="54" thickTop="1" thickBot="1">
      <c r="A156" s="137" t="s">
        <v>1074</v>
      </c>
      <c r="B156" s="138" t="s">
        <v>1983</v>
      </c>
      <c r="C156" s="133" t="s">
        <v>387</v>
      </c>
      <c r="D156" s="179">
        <f>VLOOKUP('450.7'!A93,'450.7'!A93:N275,14,FALSE)</f>
        <v>212544.53978947026</v>
      </c>
    </row>
    <row r="157" spans="1:4" ht="54" thickTop="1" thickBot="1">
      <c r="A157" s="137" t="s">
        <v>1075</v>
      </c>
      <c r="B157" s="138" t="s">
        <v>1984</v>
      </c>
      <c r="C157" s="133" t="s">
        <v>387</v>
      </c>
      <c r="D157" s="179">
        <f>VLOOKUP('450.8'!A93,'450.8'!A93:N276,14,FALSE)</f>
        <v>212544.53978947026</v>
      </c>
    </row>
    <row r="158" spans="1:4" ht="54" thickTop="1" thickBot="1">
      <c r="A158" s="137" t="s">
        <v>1584</v>
      </c>
      <c r="B158" s="138" t="s">
        <v>1615</v>
      </c>
      <c r="C158" s="133" t="s">
        <v>387</v>
      </c>
      <c r="D158" s="179">
        <f>VLOOKUP('450.10'!A92,'450.10'!A92:N277,14,FALSE)</f>
        <v>242845.12920911529</v>
      </c>
    </row>
    <row r="159" spans="1:4" ht="54" thickTop="1" thickBot="1">
      <c r="A159" s="137" t="s">
        <v>1586</v>
      </c>
      <c r="B159" s="138" t="s">
        <v>1616</v>
      </c>
      <c r="C159" s="133" t="s">
        <v>387</v>
      </c>
      <c r="D159" s="179">
        <f>VLOOKUP('450.11'!A92,'450.11'!A92:N278,14,FALSE)</f>
        <v>242845.12920911529</v>
      </c>
    </row>
    <row r="160" spans="1:4" ht="54" thickTop="1" thickBot="1">
      <c r="A160" s="137" t="s">
        <v>1588</v>
      </c>
      <c r="B160" s="138" t="s">
        <v>1617</v>
      </c>
      <c r="C160" s="133" t="s">
        <v>387</v>
      </c>
      <c r="D160" s="179">
        <f>VLOOKUP('450.12'!A92,'450.11'!A92:N279,14,FALSE)</f>
        <v>242845.12920911529</v>
      </c>
    </row>
    <row r="161" spans="1:4" ht="54" thickTop="1" thickBot="1">
      <c r="A161" s="137" t="s">
        <v>1076</v>
      </c>
      <c r="B161" s="138" t="s">
        <v>1985</v>
      </c>
      <c r="C161" s="133" t="s">
        <v>387</v>
      </c>
      <c r="D161" s="179">
        <f>VLOOKUP('451.1'!A92,'451.1'!A92:N280,14,FALSE)</f>
        <v>212544.53978947026</v>
      </c>
    </row>
    <row r="162" spans="1:4" ht="54" thickTop="1" thickBot="1">
      <c r="A162" s="137" t="s">
        <v>1077</v>
      </c>
      <c r="B162" s="138" t="s">
        <v>1986</v>
      </c>
      <c r="C162" s="133" t="s">
        <v>387</v>
      </c>
      <c r="D162" s="179">
        <f>VLOOKUP('451.2'!A93,'451.2'!A93:N281,14,FALSE)</f>
        <v>212544.53978947026</v>
      </c>
    </row>
    <row r="163" spans="1:4" ht="54" thickTop="1" thickBot="1">
      <c r="A163" s="137" t="s">
        <v>1078</v>
      </c>
      <c r="B163" s="138" t="s">
        <v>1987</v>
      </c>
      <c r="C163" s="133" t="s">
        <v>387</v>
      </c>
      <c r="D163" s="179">
        <f>VLOOKUP('451.3'!A92,'451.3'!A92:N282,14,FALSE)</f>
        <v>212544.53978947026</v>
      </c>
    </row>
    <row r="164" spans="1:4" ht="54" thickTop="1" thickBot="1">
      <c r="A164" s="137" t="s">
        <v>1079</v>
      </c>
      <c r="B164" s="138" t="s">
        <v>1988</v>
      </c>
      <c r="C164" s="133" t="s">
        <v>387</v>
      </c>
      <c r="D164" s="179">
        <f>VLOOKUP('451.4'!A92,'451.4'!A92:N283,14,FALSE)</f>
        <v>242845.12920911529</v>
      </c>
    </row>
    <row r="165" spans="1:4" ht="54" thickTop="1" thickBot="1">
      <c r="A165" s="137" t="s">
        <v>1080</v>
      </c>
      <c r="B165" s="138" t="s">
        <v>1989</v>
      </c>
      <c r="C165" s="133" t="s">
        <v>387</v>
      </c>
      <c r="D165" s="179">
        <f>VLOOKUP('452.1'!A93,'452.1'!A93:N284,14,FALSE)</f>
        <v>212544.53978947026</v>
      </c>
    </row>
    <row r="166" spans="1:4" ht="54" thickTop="1" thickBot="1">
      <c r="A166" s="137" t="s">
        <v>1081</v>
      </c>
      <c r="B166" s="138" t="s">
        <v>1990</v>
      </c>
      <c r="C166" s="133" t="s">
        <v>387</v>
      </c>
      <c r="D166" s="179">
        <f>VLOOKUP('452.2'!A93,'452.2'!A93:N285,14,FALSE)</f>
        <v>212544.53978947026</v>
      </c>
    </row>
    <row r="167" spans="1:4" ht="54" thickTop="1" thickBot="1">
      <c r="A167" s="137" t="s">
        <v>1082</v>
      </c>
      <c r="B167" s="138" t="s">
        <v>1991</v>
      </c>
      <c r="C167" s="133" t="s">
        <v>387</v>
      </c>
      <c r="D167" s="179">
        <f>VLOOKUP('452.3'!A92,'452.3'!A92:N286,14,FALSE)</f>
        <v>212544.53978947026</v>
      </c>
    </row>
    <row r="168" spans="1:4" ht="54" thickTop="1" thickBot="1">
      <c r="A168" s="137" t="s">
        <v>1083</v>
      </c>
      <c r="B168" s="138" t="s">
        <v>1992</v>
      </c>
      <c r="C168" s="133" t="s">
        <v>387</v>
      </c>
      <c r="D168" s="179">
        <f>VLOOKUP('452.4'!A93,'452.4'!A93:N287,14,FALSE)</f>
        <v>212544.53978947026</v>
      </c>
    </row>
    <row r="169" spans="1:4" ht="54" thickTop="1" thickBot="1">
      <c r="A169" s="137" t="s">
        <v>1084</v>
      </c>
      <c r="B169" s="138" t="s">
        <v>1214</v>
      </c>
      <c r="C169" s="133" t="s">
        <v>387</v>
      </c>
      <c r="D169" s="179">
        <f>VLOOKUP('453.1'!A92,'453.1'!A92:N288,14,FALSE)</f>
        <v>215159.59830659506</v>
      </c>
    </row>
    <row r="170" spans="1:4" ht="54" thickTop="1" thickBot="1">
      <c r="A170" s="137" t="s">
        <v>1085</v>
      </c>
      <c r="B170" s="138" t="s">
        <v>1993</v>
      </c>
      <c r="C170" s="133" t="s">
        <v>233</v>
      </c>
      <c r="D170" s="179">
        <f>VLOOKUP('460.1'!A87,'460.1'!A87:N289,14,FALSE)</f>
        <v>4031.8116707482413</v>
      </c>
    </row>
    <row r="171" spans="1:4" ht="54" thickTop="1" thickBot="1">
      <c r="A171" s="196" t="s">
        <v>2017</v>
      </c>
      <c r="B171" s="138" t="s">
        <v>2073</v>
      </c>
      <c r="C171" s="133" t="s">
        <v>233</v>
      </c>
      <c r="D171" s="179">
        <f>VLOOKUP('460.2'!A87,'460.2'!A87:N290,14,FALSE)</f>
        <v>2015.9058353741207</v>
      </c>
    </row>
    <row r="172" spans="1:4" ht="51.75" customHeight="1" thickTop="1" thickBot="1">
      <c r="A172" s="137" t="s">
        <v>1086</v>
      </c>
      <c r="B172" s="138" t="s">
        <v>1215</v>
      </c>
      <c r="C172" s="133" t="s">
        <v>387</v>
      </c>
      <c r="D172" s="179">
        <f>VLOOKUP('461.1'!A87,'461.1'!A87:N291,14,FALSE)</f>
        <v>75775.157703941979</v>
      </c>
    </row>
    <row r="173" spans="1:4" ht="54" thickTop="1" thickBot="1">
      <c r="A173" s="137" t="s">
        <v>1087</v>
      </c>
      <c r="B173" s="138" t="s">
        <v>1216</v>
      </c>
      <c r="C173" s="133" t="s">
        <v>387</v>
      </c>
      <c r="D173" s="179">
        <f>VLOOKUP('461.2'!A89,'461.2'!A89:N294,14,FALSE)</f>
        <v>85276.372529426444</v>
      </c>
    </row>
    <row r="174" spans="1:4" ht="54" thickTop="1" thickBot="1">
      <c r="A174" s="137" t="s">
        <v>1598</v>
      </c>
      <c r="B174" s="138" t="s">
        <v>2078</v>
      </c>
      <c r="C174" s="133" t="s">
        <v>387</v>
      </c>
      <c r="D174" s="179">
        <f>VLOOKUP('462.1.1'!A88,'462.1.1'!A88:N293,14,FALSE)</f>
        <v>140625.85252019856</v>
      </c>
    </row>
    <row r="175" spans="1:4" ht="54" thickTop="1" thickBot="1">
      <c r="A175" s="137" t="s">
        <v>1599</v>
      </c>
      <c r="B175" s="138" t="s">
        <v>2079</v>
      </c>
      <c r="C175" s="133" t="s">
        <v>387</v>
      </c>
      <c r="D175" s="179">
        <f>VLOOKUP('462.1.2'!A88,'462.1.2'!A88:N294,14,FALSE)</f>
        <v>135038.45592404879</v>
      </c>
    </row>
    <row r="176" spans="1:4" ht="54" thickTop="1" thickBot="1">
      <c r="A176" s="137" t="s">
        <v>1600</v>
      </c>
      <c r="B176" s="138" t="s">
        <v>2082</v>
      </c>
      <c r="C176" s="133" t="s">
        <v>387</v>
      </c>
      <c r="D176" s="179">
        <f>VLOOKUP('462.2.1'!A88,'462.2.1'!A88:N295,14,FALSE)</f>
        <v>151252.93302496598</v>
      </c>
    </row>
    <row r="177" spans="1:4" ht="54" thickTop="1" thickBot="1">
      <c r="A177" s="137" t="s">
        <v>1601</v>
      </c>
      <c r="B177" s="138" t="s">
        <v>2083</v>
      </c>
      <c r="C177" s="133" t="s">
        <v>387</v>
      </c>
      <c r="D177" s="179">
        <f>VLOOKUP('462.2.2'!A88,'462.2.2'!A88:N296,14,FALSE)</f>
        <v>145665.53642881621</v>
      </c>
    </row>
    <row r="178" spans="1:4" ht="54" thickTop="1" thickBot="1">
      <c r="A178" s="137" t="s">
        <v>1088</v>
      </c>
      <c r="B178" s="138" t="s">
        <v>1618</v>
      </c>
      <c r="C178" s="133" t="s">
        <v>233</v>
      </c>
      <c r="D178" s="179">
        <f>VLOOKUP('464.1'!A88,'464.1'!A88:N297,14,FALSE)</f>
        <v>6434.6363554252903</v>
      </c>
    </row>
    <row r="179" spans="1:4" ht="54" thickTop="1" thickBot="1">
      <c r="A179" s="137" t="s">
        <v>1089</v>
      </c>
      <c r="B179" s="138" t="s">
        <v>1619</v>
      </c>
      <c r="C179" s="133" t="s">
        <v>387</v>
      </c>
      <c r="D179" s="179">
        <f>VLOOKUP('465.1'!A92,'465.1'!A92:N298,14,FALSE)</f>
        <v>87441.954796289108</v>
      </c>
    </row>
    <row r="180" spans="1:4" ht="54" thickTop="1" thickBot="1">
      <c r="A180" s="137" t="s">
        <v>1602</v>
      </c>
      <c r="B180" s="138" t="s">
        <v>1620</v>
      </c>
      <c r="C180" s="133" t="s">
        <v>387</v>
      </c>
      <c r="D180" s="179">
        <f>VLOOKUP('465.2'!A92,'465.2'!A92:N299,14,FALSE)</f>
        <v>22002.011883761672</v>
      </c>
    </row>
    <row r="181" spans="1:4" ht="54" thickTop="1" thickBot="1">
      <c r="A181" s="137" t="s">
        <v>1090</v>
      </c>
      <c r="B181" s="138" t="s">
        <v>1621</v>
      </c>
      <c r="C181" s="133" t="s">
        <v>144</v>
      </c>
      <c r="D181" s="179">
        <f>VLOOKUP('466.1'!A92,'466.1'!A92:N300,14,FALSE)</f>
        <v>2970.5656532085295</v>
      </c>
    </row>
    <row r="182" spans="1:4" ht="54" thickTop="1" thickBot="1">
      <c r="A182" s="137" t="s">
        <v>1091</v>
      </c>
      <c r="B182" s="138" t="s">
        <v>1622</v>
      </c>
      <c r="C182" s="133" t="s">
        <v>144</v>
      </c>
      <c r="D182" s="179">
        <f>VLOOKUP('466.2'!A96,'466.2'!A96:N301,14,FALSE)</f>
        <v>3458.1837834971698</v>
      </c>
    </row>
    <row r="183" spans="1:4" ht="54" thickTop="1" thickBot="1">
      <c r="A183" s="139" t="s">
        <v>1092</v>
      </c>
      <c r="B183" s="140" t="s">
        <v>1735</v>
      </c>
      <c r="C183" s="133" t="s">
        <v>387</v>
      </c>
      <c r="D183" s="179">
        <f>VLOOKUP('500.1'!A95,'500.1'!A95:N302,14,FALSE)</f>
        <v>744790.8861477715</v>
      </c>
    </row>
    <row r="184" spans="1:4" ht="54" thickTop="1" thickBot="1">
      <c r="A184" s="137" t="s">
        <v>1624</v>
      </c>
      <c r="B184" s="138" t="s">
        <v>1736</v>
      </c>
      <c r="C184" s="133" t="s">
        <v>387</v>
      </c>
      <c r="D184" s="179">
        <f>VLOOKUP('500.2'!A95,'500.2'!A95:N303,14,FALSE)</f>
        <v>763193.31068059348</v>
      </c>
    </row>
    <row r="185" spans="1:4" ht="57.75" thickTop="1" thickBot="1">
      <c r="A185" s="137" t="s">
        <v>1093</v>
      </c>
      <c r="B185" s="138" t="s">
        <v>1875</v>
      </c>
      <c r="C185" s="133" t="s">
        <v>377</v>
      </c>
      <c r="D185" s="179">
        <f>VLOOKUP('501.1'!A88,'501.1'!A88:N304,14,FALSE)</f>
        <v>599.94402574090418</v>
      </c>
    </row>
    <row r="186" spans="1:4" ht="57.75" thickTop="1" thickBot="1">
      <c r="A186" s="137" t="s">
        <v>1626</v>
      </c>
      <c r="B186" s="138" t="s">
        <v>1876</v>
      </c>
      <c r="C186" s="133" t="s">
        <v>377</v>
      </c>
      <c r="D186" s="179">
        <f>VLOOKUP('501.10'!A88,'501.10'!A88:N305,14,FALSE)</f>
        <v>689.50915996905962</v>
      </c>
    </row>
    <row r="187" spans="1:4" ht="57.75" thickTop="1" thickBot="1">
      <c r="A187" s="137" t="s">
        <v>1627</v>
      </c>
      <c r="B187" s="138" t="s">
        <v>1877</v>
      </c>
      <c r="C187" s="133" t="s">
        <v>377</v>
      </c>
      <c r="D187" s="179">
        <f>VLOOKUP('501.20'!A88,'501.20'!A88:N306,14,FALSE)</f>
        <v>591.18491157836604</v>
      </c>
    </row>
    <row r="188" spans="1:4" ht="54" thickTop="1" thickBot="1">
      <c r="A188" s="137" t="s">
        <v>1628</v>
      </c>
      <c r="B188" s="138" t="s">
        <v>1737</v>
      </c>
      <c r="C188" s="133" t="s">
        <v>387</v>
      </c>
      <c r="D188" s="179">
        <f>VLOOKUP('505.1'!A84,'505.1'!A84:N307,14,FALSE)</f>
        <v>693938.43250215135</v>
      </c>
    </row>
    <row r="189" spans="1:4" ht="54" thickTop="1" thickBot="1">
      <c r="A189" s="137" t="s">
        <v>1094</v>
      </c>
      <c r="B189" s="138" t="s">
        <v>1738</v>
      </c>
      <c r="C189" s="133" t="s">
        <v>233</v>
      </c>
      <c r="D189" s="179">
        <f>VLOOKUP('510.1'!A84,'510.1'!A84:N308,14,FALSE)</f>
        <v>86283.573239533493</v>
      </c>
    </row>
    <row r="190" spans="1:4" ht="54" thickTop="1" thickBot="1">
      <c r="A190" s="137" t="s">
        <v>1632</v>
      </c>
      <c r="B190" s="138" t="s">
        <v>1217</v>
      </c>
      <c r="C190" s="133" t="s">
        <v>387</v>
      </c>
      <c r="D190" s="179">
        <f>VLOOKUP('600.1.1'!A85,'600.1.1'!A85:N311,14,FALSE)</f>
        <v>17239.405088056788</v>
      </c>
    </row>
    <row r="191" spans="1:4" ht="54" thickTop="1" thickBot="1">
      <c r="A191" s="137" t="s">
        <v>1633</v>
      </c>
      <c r="B191" s="138" t="s">
        <v>1739</v>
      </c>
      <c r="C191" s="133" t="s">
        <v>387</v>
      </c>
      <c r="D191" s="179">
        <f>VLOOKUP('600.2.1'!A88,'600.2.1'!A88:N310,14,FALSE)</f>
        <v>61148.18236006092</v>
      </c>
    </row>
    <row r="192" spans="1:4" ht="54" thickTop="1" thickBot="1">
      <c r="A192" s="137" t="s">
        <v>1634</v>
      </c>
      <c r="B192" s="138" t="s">
        <v>1740</v>
      </c>
      <c r="C192" s="133" t="s">
        <v>387</v>
      </c>
      <c r="D192" s="179">
        <f>VLOOKUP('600.2.2'!A90,'600.2.2'!A90:N312,14,FALSE)</f>
        <v>101601.02324165135</v>
      </c>
    </row>
    <row r="193" spans="1:4" ht="54" thickTop="1" thickBot="1">
      <c r="A193" s="137" t="s">
        <v>1635</v>
      </c>
      <c r="B193" s="138" t="s">
        <v>1741</v>
      </c>
      <c r="C193" s="133" t="s">
        <v>387</v>
      </c>
      <c r="D193" s="179">
        <f>VLOOKUP('600.2.3'!A89,'600.2.3'!A89:N312,14,FALSE)</f>
        <v>18895.279114867055</v>
      </c>
    </row>
    <row r="194" spans="1:4" ht="54" thickTop="1" thickBot="1">
      <c r="A194" s="137" t="s">
        <v>1636</v>
      </c>
      <c r="B194" s="138" t="s">
        <v>1742</v>
      </c>
      <c r="C194" s="133" t="s">
        <v>387</v>
      </c>
      <c r="D194" s="179">
        <f>VLOOKUP('600.2.4'!A88,'600.2.4'!A88:N312,14,FALSE)</f>
        <v>24549.551812998456</v>
      </c>
    </row>
    <row r="195" spans="1:4" ht="54" thickTop="1" thickBot="1">
      <c r="A195" s="137" t="s">
        <v>1095</v>
      </c>
      <c r="B195" s="138" t="s">
        <v>2094</v>
      </c>
      <c r="C195" s="133" t="s">
        <v>387</v>
      </c>
      <c r="D195" s="179">
        <f>VLOOKUP('610.1'!A89,'610.1'!A89:N314,14,FALSE)</f>
        <v>71045.615480350301</v>
      </c>
    </row>
    <row r="196" spans="1:4" ht="54" thickTop="1" thickBot="1">
      <c r="A196" s="137" t="s">
        <v>1096</v>
      </c>
      <c r="B196" s="138" t="s">
        <v>1743</v>
      </c>
      <c r="C196" s="133" t="s">
        <v>387</v>
      </c>
      <c r="D196" s="179">
        <f>VLOOKUP('610.2'!A89,'610.2'!A89:N315,14,FALSE)</f>
        <v>45345.310243036889</v>
      </c>
    </row>
    <row r="197" spans="1:4" ht="54" thickTop="1" thickBot="1">
      <c r="A197" s="137" t="s">
        <v>1638</v>
      </c>
      <c r="B197" s="138" t="s">
        <v>1744</v>
      </c>
      <c r="C197" s="133" t="s">
        <v>387</v>
      </c>
      <c r="D197" s="179">
        <f>VLOOKUP('610.3'!A89,'610.3'!A89:N316,14,FALSE)</f>
        <v>93298.845378361264</v>
      </c>
    </row>
    <row r="198" spans="1:4" ht="54" thickTop="1" thickBot="1">
      <c r="A198" s="137" t="s">
        <v>1640</v>
      </c>
      <c r="B198" s="138" t="s">
        <v>1745</v>
      </c>
      <c r="C198" s="133" t="s">
        <v>387</v>
      </c>
      <c r="D198" s="179">
        <f>VLOOKUP('610.4'!A89,'610.4'!A89:N317,14,FALSE)</f>
        <v>111788.21645812508</v>
      </c>
    </row>
    <row r="199" spans="1:4" ht="54" thickTop="1" thickBot="1">
      <c r="A199" s="137" t="s">
        <v>1642</v>
      </c>
      <c r="B199" s="138" t="s">
        <v>1218</v>
      </c>
      <c r="C199" s="133" t="s">
        <v>387</v>
      </c>
      <c r="D199" s="179">
        <f>VLOOKUP('610.5'!A89,'610.5'!A89:N318,14,FALSE)</f>
        <v>78644.052518689816</v>
      </c>
    </row>
    <row r="200" spans="1:4" ht="54" thickTop="1" thickBot="1">
      <c r="A200" s="137" t="s">
        <v>1644</v>
      </c>
      <c r="B200" s="138" t="s">
        <v>1746</v>
      </c>
      <c r="C200" s="133" t="s">
        <v>387</v>
      </c>
      <c r="D200" s="179">
        <f>VLOOKUP('610.6'!A89,'610.6'!A89:N319,14,FALSE)</f>
        <v>70997.050292209737</v>
      </c>
    </row>
    <row r="201" spans="1:4" ht="54" thickTop="1" thickBot="1">
      <c r="A201" s="137" t="s">
        <v>1646</v>
      </c>
      <c r="B201" s="138" t="s">
        <v>1747</v>
      </c>
      <c r="C201" s="133" t="s">
        <v>387</v>
      </c>
      <c r="D201" s="179">
        <f>VLOOKUP('610.7'!A89,'610.7'!A89:N320,14,FALSE)</f>
        <v>96848.379754260823</v>
      </c>
    </row>
    <row r="202" spans="1:4" ht="54" thickTop="1" thickBot="1">
      <c r="A202" s="137" t="s">
        <v>1097</v>
      </c>
      <c r="B202" s="138" t="s">
        <v>1748</v>
      </c>
      <c r="C202" s="133" t="s">
        <v>144</v>
      </c>
      <c r="D202" s="179">
        <f>VLOOKUP('620.1'!A88,'620.1'!A88:N321,14,FALSE)</f>
        <v>278523.24989328173</v>
      </c>
    </row>
    <row r="203" spans="1:4" ht="54" thickTop="1" thickBot="1">
      <c r="A203" s="137" t="s">
        <v>1098</v>
      </c>
      <c r="B203" s="138" t="s">
        <v>1878</v>
      </c>
      <c r="C203" s="133" t="s">
        <v>144</v>
      </c>
      <c r="D203" s="179">
        <f>VLOOKUP('620.2'!A88,'620.2'!A88:N322,14,FALSE)</f>
        <v>278523.24989328173</v>
      </c>
    </row>
    <row r="204" spans="1:4" ht="54" thickTop="1" thickBot="1">
      <c r="A204" s="137" t="s">
        <v>1099</v>
      </c>
      <c r="B204" s="138" t="s">
        <v>1749</v>
      </c>
      <c r="C204" s="133" t="s">
        <v>1845</v>
      </c>
      <c r="D204" s="179">
        <f>VLOOKUP('620.3'!A91,'620.3'!A91:N321,14,FALSE)</f>
        <v>57560158.341572329</v>
      </c>
    </row>
    <row r="205" spans="1:4" ht="54" thickTop="1" thickBot="1">
      <c r="A205" s="137" t="s">
        <v>1650</v>
      </c>
      <c r="B205" s="138" t="s">
        <v>1750</v>
      </c>
      <c r="C205" s="133" t="s">
        <v>144</v>
      </c>
      <c r="D205" s="179">
        <f>VLOOKUP('621.1.1'!A95,'621.1.1'!A95:N325,14,FALSE)</f>
        <v>1960657.9788909468</v>
      </c>
    </row>
    <row r="206" spans="1:4" ht="54" thickTop="1" thickBot="1">
      <c r="A206" s="137" t="s">
        <v>1652</v>
      </c>
      <c r="B206" s="138" t="s">
        <v>1751</v>
      </c>
      <c r="C206" s="133" t="s">
        <v>144</v>
      </c>
      <c r="D206" s="179">
        <f>VLOOKUP('621.1.2'!A99,'621.1.2'!A99:N326,14,FALSE)</f>
        <v>2967228.4149277681</v>
      </c>
    </row>
    <row r="207" spans="1:4" ht="54" thickTop="1" thickBot="1">
      <c r="A207" s="137" t="s">
        <v>1100</v>
      </c>
      <c r="B207" s="138" t="s">
        <v>1752</v>
      </c>
      <c r="C207" s="133" t="s">
        <v>387</v>
      </c>
      <c r="D207" s="179">
        <f>VLOOKUP('621.2'!A89,'621.2'!A89:N326,14,FALSE)</f>
        <v>1746167.497932388</v>
      </c>
    </row>
    <row r="208" spans="1:4" ht="54" thickTop="1" thickBot="1">
      <c r="A208" s="137" t="s">
        <v>1101</v>
      </c>
      <c r="B208" s="138" t="s">
        <v>1753</v>
      </c>
      <c r="C208" s="133" t="s">
        <v>144</v>
      </c>
      <c r="D208" s="179">
        <f>VLOOKUP('621.3'!A93,'621.3'!A93:N327,14,FALSE)</f>
        <v>53427745.354320005</v>
      </c>
    </row>
    <row r="209" spans="1:4" ht="54" thickTop="1" thickBot="1">
      <c r="A209" s="137" t="s">
        <v>1102</v>
      </c>
      <c r="B209" s="138" t="s">
        <v>1754</v>
      </c>
      <c r="C209" s="133" t="s">
        <v>387</v>
      </c>
      <c r="D209" s="179">
        <f>VLOOKUP('621.4'!A93,'621.4'!A93:N328,14,FALSE)</f>
        <v>45516191.473185197</v>
      </c>
    </row>
    <row r="210" spans="1:4" ht="54" thickTop="1" thickBot="1">
      <c r="A210" s="137" t="s">
        <v>1103</v>
      </c>
      <c r="B210" s="138" t="s">
        <v>1755</v>
      </c>
      <c r="C210" s="133" t="s">
        <v>144</v>
      </c>
      <c r="D210" s="179">
        <f>VLOOKUP('621.5'!A89,'621.5'!A89:N329,14,FALSE)</f>
        <v>2751198.5486086719</v>
      </c>
    </row>
    <row r="211" spans="1:4" ht="54" thickTop="1" thickBot="1">
      <c r="A211" s="137" t="s">
        <v>1656</v>
      </c>
      <c r="B211" s="138" t="s">
        <v>1756</v>
      </c>
      <c r="C211" s="133" t="s">
        <v>144</v>
      </c>
      <c r="D211" s="179">
        <f>VLOOKUP('621.5.1'!A89,'621.5.1'!A89:N330,14,FALSE)</f>
        <v>547753.20915288886</v>
      </c>
    </row>
    <row r="212" spans="1:4" ht="54" thickTop="1" thickBot="1">
      <c r="A212" s="137" t="s">
        <v>1104</v>
      </c>
      <c r="B212" s="138" t="s">
        <v>1757</v>
      </c>
      <c r="C212" s="133" t="s">
        <v>1845</v>
      </c>
      <c r="D212" s="179">
        <f>VLOOKUP('621.6'!A98,'621.6'!A98:N331,14,FALSE)</f>
        <v>53821836.28972362</v>
      </c>
    </row>
    <row r="213" spans="1:4" ht="54" thickTop="1" thickBot="1">
      <c r="A213" s="137" t="s">
        <v>1731</v>
      </c>
      <c r="B213" s="138" t="s">
        <v>1758</v>
      </c>
      <c r="C213" s="133" t="s">
        <v>1845</v>
      </c>
      <c r="D213" s="179">
        <f>VLOOKUP('621.7'!A89,'621.7'!A89:N332,14,FALSE)</f>
        <v>619464.21694593667</v>
      </c>
    </row>
    <row r="214" spans="1:4" ht="54" thickTop="1" thickBot="1">
      <c r="A214" s="137" t="s">
        <v>1105</v>
      </c>
      <c r="B214" s="138" t="s">
        <v>1994</v>
      </c>
      <c r="C214" s="133" t="s">
        <v>233</v>
      </c>
      <c r="D214" s="179">
        <f>VLOOKUP('622.1'!A89,'622.1'!A89:N333,14,FALSE)</f>
        <v>120593.5217152496</v>
      </c>
    </row>
    <row r="215" spans="1:4" ht="54" thickTop="1" thickBot="1">
      <c r="A215" s="137" t="s">
        <v>1106</v>
      </c>
      <c r="B215" s="138" t="s">
        <v>1759</v>
      </c>
      <c r="C215" s="133" t="s">
        <v>233</v>
      </c>
      <c r="D215" s="179">
        <f>VLOOKUP('622.2'!A89,'622.2'!A89:N335,14,FALSE)</f>
        <v>294560.46098439518</v>
      </c>
    </row>
    <row r="216" spans="1:4" ht="54" thickTop="1" thickBot="1">
      <c r="A216" s="137" t="s">
        <v>1107</v>
      </c>
      <c r="B216" s="138" t="s">
        <v>1760</v>
      </c>
      <c r="C216" s="133" t="s">
        <v>233</v>
      </c>
      <c r="D216" s="179">
        <f>VLOOKUP('622.3'!A89,'622.3'!A89:N336,14,FALSE)</f>
        <v>688884.1246647439</v>
      </c>
    </row>
    <row r="217" spans="1:4" ht="54" thickTop="1" thickBot="1">
      <c r="A217" s="137" t="s">
        <v>1108</v>
      </c>
      <c r="B217" s="138" t="s">
        <v>1761</v>
      </c>
      <c r="C217" s="133" t="s">
        <v>233</v>
      </c>
      <c r="D217" s="179">
        <f>VLOOKUP('622.4'!A89,'622.4'!A89:N337,14,FALSE)</f>
        <v>661937.56152410875</v>
      </c>
    </row>
    <row r="218" spans="1:4" ht="54" thickTop="1" thickBot="1">
      <c r="A218" s="137" t="s">
        <v>1109</v>
      </c>
      <c r="B218" s="138" t="s">
        <v>1762</v>
      </c>
      <c r="C218" s="133" t="s">
        <v>144</v>
      </c>
      <c r="D218" s="179">
        <f>VLOOKUP('622.5'!A89,'622.5'!A89:N338,14,FALSE)</f>
        <v>56567.314074528374</v>
      </c>
    </row>
    <row r="219" spans="1:4" ht="54" thickTop="1" thickBot="1">
      <c r="A219" s="137" t="s">
        <v>1110</v>
      </c>
      <c r="B219" s="138" t="s">
        <v>1763</v>
      </c>
      <c r="C219" s="133" t="s">
        <v>144</v>
      </c>
      <c r="D219" s="179">
        <f>VLOOKUP('623.1'!A103,'623.1'!A103:N339,14,FALSE)</f>
        <v>256668.77686664014</v>
      </c>
    </row>
    <row r="220" spans="1:4" ht="54" thickTop="1" thickBot="1">
      <c r="A220" s="137" t="s">
        <v>1111</v>
      </c>
      <c r="B220" s="138" t="s">
        <v>1219</v>
      </c>
      <c r="C220" s="133" t="s">
        <v>1995</v>
      </c>
      <c r="D220" s="179">
        <f>VLOOKUP('623.2'!A89,'623.2'!A89:N340,14,FALSE)</f>
        <v>1992145.0367803262</v>
      </c>
    </row>
    <row r="221" spans="1:4" ht="54" thickTop="1" thickBot="1">
      <c r="A221" s="137" t="s">
        <v>1112</v>
      </c>
      <c r="B221" s="138" t="s">
        <v>2114</v>
      </c>
      <c r="C221" s="133" t="s">
        <v>387</v>
      </c>
      <c r="D221" s="179">
        <f>VLOOKUP('630.1'!A89,'630.1'!A89:N341,14,FALSE)</f>
        <v>806845.53560704947</v>
      </c>
    </row>
    <row r="222" spans="1:4" ht="54" thickTop="1" thickBot="1">
      <c r="A222" s="137" t="s">
        <v>1113</v>
      </c>
      <c r="B222" s="138" t="s">
        <v>2115</v>
      </c>
      <c r="C222" s="133" t="s">
        <v>387</v>
      </c>
      <c r="D222" s="179">
        <f>VLOOKUP('630.2'!A89,'630.2'!A89:N342,14,FALSE)</f>
        <v>866831.91487394844</v>
      </c>
    </row>
    <row r="223" spans="1:4" ht="54" thickTop="1" thickBot="1">
      <c r="A223" s="137" t="s">
        <v>1114</v>
      </c>
      <c r="B223" s="138" t="s">
        <v>2116</v>
      </c>
      <c r="C223" s="133" t="s">
        <v>387</v>
      </c>
      <c r="D223" s="179">
        <f>VLOOKUP('630.3'!A89,'630.3'!A89:N343,14,FALSE)</f>
        <v>603838.86179639131</v>
      </c>
    </row>
    <row r="224" spans="1:4" ht="54" thickTop="1" thickBot="1">
      <c r="A224" s="137" t="s">
        <v>1115</v>
      </c>
      <c r="B224" s="138" t="s">
        <v>2117</v>
      </c>
      <c r="C224" s="133" t="s">
        <v>387</v>
      </c>
      <c r="D224" s="179">
        <f>VLOOKUP('630.4'!A89,'630.4'!A89:N344,14,FALSE)</f>
        <v>612544.2158798835</v>
      </c>
    </row>
    <row r="225" spans="1:4" ht="54" thickTop="1" thickBot="1">
      <c r="A225" s="137" t="s">
        <v>1116</v>
      </c>
      <c r="B225" s="138" t="s">
        <v>2118</v>
      </c>
      <c r="C225" s="133" t="s">
        <v>387</v>
      </c>
      <c r="D225" s="179">
        <f>VLOOKUP('630.5'!A93,'630.5'!A93:N345,14,FALSE)</f>
        <v>413742.94475260418</v>
      </c>
    </row>
    <row r="226" spans="1:4" ht="54" thickTop="1" thickBot="1">
      <c r="A226" s="137" t="s">
        <v>1117</v>
      </c>
      <c r="B226" s="138" t="s">
        <v>2119</v>
      </c>
      <c r="C226" s="133" t="s">
        <v>387</v>
      </c>
      <c r="D226" s="179">
        <f>VLOOKUP('630.6'!A93,'630.6'!A89:N346,14,FALSE)</f>
        <v>358486.95474551595</v>
      </c>
    </row>
    <row r="227" spans="1:4" ht="54" thickTop="1" thickBot="1">
      <c r="A227" s="137" t="s">
        <v>1118</v>
      </c>
      <c r="B227" s="138" t="s">
        <v>2120</v>
      </c>
      <c r="C227" s="133" t="s">
        <v>387</v>
      </c>
      <c r="D227" s="179">
        <f>VLOOKUP('630.7'!A93,'630.7'!A90:N347,14,FALSE)</f>
        <v>258344.5624284003</v>
      </c>
    </row>
    <row r="228" spans="1:4" ht="54" thickTop="1" thickBot="1">
      <c r="A228" s="137" t="s">
        <v>1119</v>
      </c>
      <c r="B228" s="138" t="s">
        <v>1764</v>
      </c>
      <c r="C228" s="133" t="s">
        <v>144</v>
      </c>
      <c r="D228" s="179">
        <f>VLOOKUP('632.1'!A90,'632.1'!A90:N349,14,FALSE)</f>
        <v>335941.96780089807</v>
      </c>
    </row>
    <row r="229" spans="1:4" ht="54" thickTop="1" thickBot="1">
      <c r="A229" s="137" t="s">
        <v>1659</v>
      </c>
      <c r="B229" s="138" t="s">
        <v>1765</v>
      </c>
      <c r="C229" s="133" t="s">
        <v>144</v>
      </c>
      <c r="D229" s="179">
        <f>VLOOKUP('632.2'!A90,'632.2'!A90:N350,14,FALSE)</f>
        <v>337435.23176640272</v>
      </c>
    </row>
    <row r="230" spans="1:4" ht="54" thickTop="1" thickBot="1">
      <c r="A230" s="137" t="s">
        <v>1662</v>
      </c>
      <c r="B230" s="138" t="s">
        <v>1766</v>
      </c>
      <c r="C230" s="133" t="s">
        <v>377</v>
      </c>
      <c r="D230" s="179">
        <f>VLOOKUP('640.1'!A90,'640.1'!A90:N351,14,FALSE)</f>
        <v>5131.3841224803073</v>
      </c>
    </row>
    <row r="231" spans="1:4" ht="54" thickTop="1" thickBot="1">
      <c r="A231" s="137" t="s">
        <v>1663</v>
      </c>
      <c r="B231" s="138" t="s">
        <v>1767</v>
      </c>
      <c r="C231" s="133" t="s">
        <v>377</v>
      </c>
      <c r="D231" s="179">
        <f>VLOOKUP('640.2'!A90,'640.2'!A90:N352,14,FALSE)</f>
        <v>5031.368315017352</v>
      </c>
    </row>
    <row r="232" spans="1:4" ht="54" thickTop="1" thickBot="1">
      <c r="A232" s="137" t="s">
        <v>1120</v>
      </c>
      <c r="B232" s="138" t="s">
        <v>1768</v>
      </c>
      <c r="C232" s="133" t="s">
        <v>1664</v>
      </c>
      <c r="D232" s="179">
        <f>VLOOKUP('641.1'!A90,'641.1'!A90:N353,14,FALSE)</f>
        <v>1551.0393566921846</v>
      </c>
    </row>
    <row r="233" spans="1:4" ht="54" thickTop="1" thickBot="1">
      <c r="A233" s="137" t="s">
        <v>1121</v>
      </c>
      <c r="B233" s="138" t="s">
        <v>1768</v>
      </c>
      <c r="C233" s="133" t="s">
        <v>377</v>
      </c>
      <c r="D233" s="179">
        <f>VLOOKUP('641.2'!A90,'641.2'!A90:N354,14,FALSE)</f>
        <v>32337.927301984491</v>
      </c>
    </row>
    <row r="234" spans="1:4" ht="54" thickTop="1" thickBot="1">
      <c r="A234" s="137" t="s">
        <v>1122</v>
      </c>
      <c r="B234" s="138" t="s">
        <v>1769</v>
      </c>
      <c r="C234" s="133" t="s">
        <v>1845</v>
      </c>
      <c r="D234" s="179">
        <f>VLOOKUP('642.1'!A90,'642.1'!A90:N355,14,FALSE)</f>
        <v>653558.62206405913</v>
      </c>
    </row>
    <row r="235" spans="1:4" ht="54" thickTop="1" thickBot="1">
      <c r="A235" s="137" t="s">
        <v>1123</v>
      </c>
      <c r="B235" s="138" t="s">
        <v>1770</v>
      </c>
      <c r="C235" s="133" t="s">
        <v>144</v>
      </c>
      <c r="D235" s="179">
        <f>VLOOKUP('642.2'!A90,'642.2'!A90:N356,14,FALSE)</f>
        <v>58328.137244705584</v>
      </c>
    </row>
    <row r="236" spans="1:4" ht="54" thickTop="1" thickBot="1">
      <c r="A236" s="137" t="s">
        <v>1124</v>
      </c>
      <c r="B236" s="138" t="s">
        <v>1771</v>
      </c>
      <c r="C236" s="133" t="s">
        <v>377</v>
      </c>
      <c r="D236" s="179">
        <f>VLOOKUP('650.1'!A95,'650.1'!A95:N358,14,FALSE)</f>
        <v>9555.6807724120481</v>
      </c>
    </row>
    <row r="237" spans="1:4" ht="54" thickTop="1" thickBot="1">
      <c r="A237" s="137" t="s">
        <v>1125</v>
      </c>
      <c r="B237" s="138" t="s">
        <v>2127</v>
      </c>
      <c r="C237" s="133" t="s">
        <v>377</v>
      </c>
      <c r="D237" s="179">
        <f>VLOOKUP('650.2'!A93,'650.2'!A93:N359,14,FALSE)</f>
        <v>9386.9763080107423</v>
      </c>
    </row>
    <row r="238" spans="1:4" ht="54" thickTop="1" thickBot="1">
      <c r="A238" s="137" t="s">
        <v>1126</v>
      </c>
      <c r="B238" s="138" t="s">
        <v>1772</v>
      </c>
      <c r="C238" s="133" t="s">
        <v>377</v>
      </c>
      <c r="D238" s="201">
        <f>VLOOKUP('650.3'!A90,'650.3'!A90:N360,14,FALSE)</f>
        <v>0.41407624374851909</v>
      </c>
    </row>
    <row r="239" spans="1:4" ht="54" thickTop="1" thickBot="1">
      <c r="A239" s="137" t="s">
        <v>1127</v>
      </c>
      <c r="B239" s="138" t="s">
        <v>2131</v>
      </c>
      <c r="C239" s="133" t="s">
        <v>377</v>
      </c>
      <c r="D239" s="179">
        <f>VLOOKUP('650.4'!A93,'650.4'!A93:N361,14,FALSE)</f>
        <v>4312.8058068726368</v>
      </c>
    </row>
    <row r="240" spans="1:4" ht="57.75" thickTop="1" thickBot="1">
      <c r="A240" s="137" t="s">
        <v>1128</v>
      </c>
      <c r="B240" s="138" t="s">
        <v>1773</v>
      </c>
      <c r="C240" s="133" t="s">
        <v>233</v>
      </c>
      <c r="D240" s="179">
        <f>VLOOKUP('660.1'!A87,'660.1'!A87:N362,14,FALSE)</f>
        <v>362165.50710801547</v>
      </c>
    </row>
    <row r="241" spans="1:4" ht="76.5" thickTop="1" thickBot="1">
      <c r="A241" s="137" t="s">
        <v>1129</v>
      </c>
      <c r="B241" s="138" t="s">
        <v>1880</v>
      </c>
      <c r="C241" s="133" t="s">
        <v>144</v>
      </c>
      <c r="D241" s="179">
        <f>VLOOKUP('660.2'!A87,'660.2'!A87:N363,14,FALSE)</f>
        <v>413881.76489444944</v>
      </c>
    </row>
    <row r="242" spans="1:4" ht="54" thickTop="1" thickBot="1">
      <c r="A242" s="137" t="s">
        <v>1677</v>
      </c>
      <c r="B242" s="138" t="s">
        <v>1774</v>
      </c>
      <c r="C242" s="133" t="s">
        <v>144</v>
      </c>
      <c r="D242" s="179">
        <f>VLOOKUP('661.1'!A87,'661.1'!A87:N364,14,FALSE)</f>
        <v>799340.21610923414</v>
      </c>
    </row>
    <row r="243" spans="1:4" ht="54" thickTop="1" thickBot="1">
      <c r="A243" s="137" t="s">
        <v>1130</v>
      </c>
      <c r="B243" s="138" t="s">
        <v>1775</v>
      </c>
      <c r="C243" s="133" t="s">
        <v>144</v>
      </c>
      <c r="D243" s="179">
        <f>VLOOKUP('662.1'!A87,'662.1'!A87:N365,14,FALSE)</f>
        <v>355766.7035589086</v>
      </c>
    </row>
    <row r="244" spans="1:4" ht="54" thickTop="1" thickBot="1">
      <c r="A244" s="137" t="s">
        <v>1131</v>
      </c>
      <c r="B244" s="138" t="s">
        <v>1776</v>
      </c>
      <c r="C244" s="133" t="s">
        <v>144</v>
      </c>
      <c r="D244" s="179">
        <f>VLOOKUP('662.2'!A87,'662.2'!A87:N366,14,FALSE)</f>
        <v>318985.42476297857</v>
      </c>
    </row>
    <row r="245" spans="1:4" ht="54" thickTop="1" thickBot="1">
      <c r="A245" s="137" t="s">
        <v>1678</v>
      </c>
      <c r="B245" s="138" t="s">
        <v>1777</v>
      </c>
      <c r="C245" s="133" t="s">
        <v>144</v>
      </c>
      <c r="D245" s="179">
        <f>VLOOKUP('663.1'!A87,'663.1'!A87:N367,14,FALSE)</f>
        <v>11907.927853618457</v>
      </c>
    </row>
    <row r="246" spans="1:4" ht="54" thickTop="1" thickBot="1">
      <c r="A246" s="137" t="s">
        <v>1132</v>
      </c>
      <c r="B246" s="138" t="s">
        <v>1778</v>
      </c>
      <c r="C246" s="133" t="s">
        <v>387</v>
      </c>
      <c r="D246" s="179">
        <f>VLOOKUP('670.1'!A87,'670.1'!A87:N368,14,FALSE)</f>
        <v>292342.50217706448</v>
      </c>
    </row>
    <row r="247" spans="1:4" ht="54" thickTop="1" thickBot="1">
      <c r="A247" s="137" t="s">
        <v>1133</v>
      </c>
      <c r="B247" s="138" t="s">
        <v>1779</v>
      </c>
      <c r="C247" s="133" t="s">
        <v>387</v>
      </c>
      <c r="D247" s="179">
        <f>VLOOKUP('670.2'!A87,'670.2'!A87:N369,14,FALSE)</f>
        <v>313414.76491061447</v>
      </c>
    </row>
    <row r="248" spans="1:4" ht="54" thickTop="1" thickBot="1">
      <c r="A248" s="137" t="s">
        <v>1680</v>
      </c>
      <c r="B248" s="138" t="s">
        <v>1780</v>
      </c>
      <c r="C248" s="133" t="s">
        <v>387</v>
      </c>
      <c r="D248" s="179">
        <f>VLOOKUP('670.3'!A87,'670.3'!A87:N370,14,FALSE)</f>
        <v>317932.63774977915</v>
      </c>
    </row>
    <row r="249" spans="1:4" ht="54" thickTop="1" thickBot="1">
      <c r="A249" s="137" t="s">
        <v>1681</v>
      </c>
      <c r="B249" s="138" t="s">
        <v>1781</v>
      </c>
      <c r="C249" s="133" t="s">
        <v>387</v>
      </c>
      <c r="D249" s="179">
        <f>VLOOKUP('670.4'!A87,'670.4'!A87:N371,14,FALSE)</f>
        <v>323101.04357882275</v>
      </c>
    </row>
    <row r="250" spans="1:4" ht="54" thickTop="1" thickBot="1">
      <c r="A250" s="137" t="s">
        <v>1682</v>
      </c>
      <c r="B250" s="138" t="s">
        <v>1782</v>
      </c>
      <c r="C250" s="133" t="s">
        <v>387</v>
      </c>
      <c r="D250" s="179">
        <f>VLOOKUP('670.5'!A89,'670.5'!A89:N372,14,FALSE)</f>
        <v>292391.39465270424</v>
      </c>
    </row>
    <row r="251" spans="1:4" ht="54" thickTop="1" thickBot="1">
      <c r="A251" s="137" t="s">
        <v>1134</v>
      </c>
      <c r="B251" s="138" t="s">
        <v>1783</v>
      </c>
      <c r="C251" s="133" t="s">
        <v>387</v>
      </c>
      <c r="D251" s="179">
        <f>VLOOKUP('671.1'!A89,'671.1'!A89:N373,14,FALSE)</f>
        <v>536476.75551658717</v>
      </c>
    </row>
    <row r="252" spans="1:4" ht="54" thickTop="1" thickBot="1">
      <c r="A252" s="137" t="s">
        <v>1135</v>
      </c>
      <c r="B252" s="138" t="s">
        <v>1784</v>
      </c>
      <c r="C252" s="133" t="s">
        <v>144</v>
      </c>
      <c r="D252" s="179">
        <f>VLOOKUP('671.2'!A89,'671.2'!A89:N374,14,FALSE)</f>
        <v>64523.989022820679</v>
      </c>
    </row>
    <row r="253" spans="1:4" ht="54" thickTop="1" thickBot="1">
      <c r="A253" s="137" t="s">
        <v>1683</v>
      </c>
      <c r="B253" s="138" t="s">
        <v>1785</v>
      </c>
      <c r="C253" s="133" t="s">
        <v>387</v>
      </c>
      <c r="D253" s="179">
        <f>VLOOKUP('671.3'!A87,'671.3'!A87:N375,14,FALSE)</f>
        <v>578081.56233745604</v>
      </c>
    </row>
    <row r="254" spans="1:4" ht="54" thickTop="1" thickBot="1">
      <c r="A254" s="137" t="s">
        <v>1684</v>
      </c>
      <c r="B254" s="138" t="s">
        <v>1786</v>
      </c>
      <c r="C254" s="133" t="s">
        <v>144</v>
      </c>
      <c r="D254" s="179">
        <f>VLOOKUP('671.4'!A87,'671.4'!A87:N376,14,FALSE)</f>
        <v>67999.895021053409</v>
      </c>
    </row>
    <row r="255" spans="1:4" ht="54" thickTop="1" thickBot="1">
      <c r="A255" s="137" t="s">
        <v>1136</v>
      </c>
      <c r="B255" s="138" t="s">
        <v>1787</v>
      </c>
      <c r="C255" s="133" t="s">
        <v>144</v>
      </c>
      <c r="D255" s="179">
        <f>VLOOKUP('672.1'!A87,'672.1'!A87:N377,14,FALSE)</f>
        <v>40419.506731069123</v>
      </c>
    </row>
    <row r="256" spans="1:4" ht="54" thickTop="1" thickBot="1">
      <c r="A256" s="137" t="s">
        <v>1685</v>
      </c>
      <c r="B256" s="138" t="s">
        <v>1788</v>
      </c>
      <c r="C256" s="133" t="s">
        <v>144</v>
      </c>
      <c r="D256" s="179">
        <f>VLOOKUP('672.2'!A87,'672.2'!A87:N378,14,FALSE)</f>
        <v>65069.781224969433</v>
      </c>
    </row>
    <row r="257" spans="1:4" ht="54" thickTop="1" thickBot="1">
      <c r="A257" s="137" t="s">
        <v>1686</v>
      </c>
      <c r="B257" s="138" t="s">
        <v>1789</v>
      </c>
      <c r="C257" s="133" t="s">
        <v>144</v>
      </c>
      <c r="D257" s="179">
        <f>VLOOKUP('672.3'!A87,'672.3'!A87:N379,14,FALSE)</f>
        <v>42195.804781272374</v>
      </c>
    </row>
    <row r="258" spans="1:4" ht="54" thickTop="1" thickBot="1">
      <c r="A258" s="137" t="s">
        <v>1687</v>
      </c>
      <c r="B258" s="138" t="s">
        <v>1790</v>
      </c>
      <c r="C258" s="133" t="s">
        <v>144</v>
      </c>
      <c r="D258" s="179">
        <f>VLOOKUP('672.4'!A87,'672.3'!A87:N380,14,FALSE)</f>
        <v>42195.804781272374</v>
      </c>
    </row>
    <row r="259" spans="1:4" ht="54" thickTop="1" thickBot="1">
      <c r="A259" s="137" t="s">
        <v>1732</v>
      </c>
      <c r="B259" s="138" t="s">
        <v>1791</v>
      </c>
      <c r="C259" s="133" t="s">
        <v>233</v>
      </c>
      <c r="D259" s="179">
        <f>VLOOKUP('673.1.1'!A87,'673.1.1'!A87:N381,14,FALSE)</f>
        <v>8077.2544562742742</v>
      </c>
    </row>
    <row r="260" spans="1:4" ht="54" thickTop="1" thickBot="1">
      <c r="A260" s="137" t="s">
        <v>1733</v>
      </c>
      <c r="B260" s="138" t="s">
        <v>2046</v>
      </c>
      <c r="C260" s="133" t="s">
        <v>233</v>
      </c>
      <c r="D260" s="179">
        <f>VLOOKUP('673.1.2'!A87,'673.1.2'!A87:N382,14,FALSE)</f>
        <v>8805.3886626189396</v>
      </c>
    </row>
    <row r="261" spans="1:4" ht="54" thickTop="1" thickBot="1">
      <c r="A261" s="137" t="s">
        <v>1137</v>
      </c>
      <c r="B261" s="138" t="s">
        <v>1792</v>
      </c>
      <c r="C261" s="133" t="s">
        <v>387</v>
      </c>
      <c r="D261" s="179">
        <f>VLOOKUP('673.2'!A87,'673.2'!A87:N383,14,FALSE)</f>
        <v>62749.361456144332</v>
      </c>
    </row>
    <row r="262" spans="1:4" ht="54" thickTop="1" thickBot="1">
      <c r="A262" s="137" t="s">
        <v>1138</v>
      </c>
      <c r="B262" s="138" t="s">
        <v>1793</v>
      </c>
      <c r="C262" s="133" t="s">
        <v>387</v>
      </c>
      <c r="D262" s="179">
        <f>VLOOKUP('673.3'!A89,'673.3'!A89:N384,14,FALSE)</f>
        <v>88030.472594056278</v>
      </c>
    </row>
    <row r="263" spans="1:4" ht="54" thickTop="1" thickBot="1">
      <c r="A263" s="137" t="s">
        <v>1139</v>
      </c>
      <c r="B263" s="138" t="s">
        <v>1996</v>
      </c>
      <c r="C263" s="133" t="s">
        <v>144</v>
      </c>
      <c r="D263" s="179">
        <f>VLOOKUP('674.1'!A89,'674.1'!A89:N385,14,FALSE)</f>
        <v>57923.558070744388</v>
      </c>
    </row>
    <row r="264" spans="1:4" ht="54" thickTop="1" thickBot="1">
      <c r="A264" s="137" t="s">
        <v>1140</v>
      </c>
      <c r="B264" s="138" t="s">
        <v>1794</v>
      </c>
      <c r="C264" s="133" t="s">
        <v>144</v>
      </c>
      <c r="D264" s="179">
        <f>VLOOKUP('674.2'!A89,'674.2'!A89:N386,14,FALSE)</f>
        <v>104414.30117564758</v>
      </c>
    </row>
    <row r="265" spans="1:4" ht="54" thickTop="1" thickBot="1">
      <c r="A265" s="137" t="s">
        <v>1141</v>
      </c>
      <c r="B265" s="138" t="s">
        <v>1795</v>
      </c>
      <c r="C265" s="133" t="s">
        <v>233</v>
      </c>
      <c r="D265" s="179">
        <f>VLOOKUP('680.1'!A87,'680.1'!A87:N387,14,FALSE)</f>
        <v>162940.92143807007</v>
      </c>
    </row>
    <row r="266" spans="1:4" ht="54" thickTop="1" thickBot="1">
      <c r="A266" s="137" t="s">
        <v>1142</v>
      </c>
      <c r="B266" s="138" t="s">
        <v>1796</v>
      </c>
      <c r="C266" s="133" t="s">
        <v>144</v>
      </c>
      <c r="D266" s="179">
        <f>VLOOKUP('680.2'!A87,'680.2'!A87:N388,14,FALSE)</f>
        <v>8589.493733256284</v>
      </c>
    </row>
    <row r="267" spans="1:4" ht="54" thickTop="1" thickBot="1">
      <c r="A267" s="137" t="s">
        <v>1143</v>
      </c>
      <c r="B267" s="138" t="s">
        <v>1797</v>
      </c>
      <c r="C267" s="133" t="s">
        <v>387</v>
      </c>
      <c r="D267" s="179">
        <f>VLOOKUP('680.3'!A89,'680.3'!A89:N389,14,FALSE)</f>
        <v>68810.726417088095</v>
      </c>
    </row>
    <row r="268" spans="1:4" ht="54" thickTop="1" thickBot="1">
      <c r="A268" s="137" t="s">
        <v>1144</v>
      </c>
      <c r="B268" s="138" t="s">
        <v>1798</v>
      </c>
      <c r="C268" s="133" t="s">
        <v>387</v>
      </c>
      <c r="D268" s="179">
        <f>VLOOKUP('681.1'!A89,'681.1'!A89:N390,14,FALSE)</f>
        <v>186686.32341383191</v>
      </c>
    </row>
    <row r="269" spans="1:4" ht="54" thickTop="1" thickBot="1">
      <c r="A269" s="137" t="s">
        <v>1692</v>
      </c>
      <c r="B269" s="138" t="s">
        <v>1799</v>
      </c>
      <c r="C269" s="133" t="s">
        <v>387</v>
      </c>
      <c r="D269" s="179">
        <f>VLOOKUP('681.2'!A89,'681.2'!A89:N391,14,FALSE)</f>
        <v>207758.58614738192</v>
      </c>
    </row>
    <row r="270" spans="1:4" ht="54" thickTop="1" thickBot="1">
      <c r="A270" s="137" t="s">
        <v>1693</v>
      </c>
      <c r="B270" s="138" t="s">
        <v>1800</v>
      </c>
      <c r="C270" s="133" t="s">
        <v>387</v>
      </c>
      <c r="D270" s="179">
        <f>VLOOKUP('681.3'!A89,'681.3'!A89:N392,14,FALSE)</f>
        <v>212276.45898654658</v>
      </c>
    </row>
    <row r="271" spans="1:4" ht="54" thickTop="1" thickBot="1">
      <c r="A271" s="137" t="s">
        <v>1694</v>
      </c>
      <c r="B271" s="138" t="s">
        <v>1801</v>
      </c>
      <c r="C271" s="133" t="s">
        <v>387</v>
      </c>
      <c r="D271" s="179">
        <f>VLOOKUP('681.4'!A89,'681.4'!A89:N393,14,FALSE)</f>
        <v>217444.86481559023</v>
      </c>
    </row>
    <row r="272" spans="1:4" ht="54" thickTop="1" thickBot="1">
      <c r="A272" s="137" t="s">
        <v>1145</v>
      </c>
      <c r="B272" s="138" t="s">
        <v>1802</v>
      </c>
      <c r="C272" s="133" t="s">
        <v>387</v>
      </c>
      <c r="D272" s="179">
        <f>VLOOKUP('682.1'!A89,'682.1'!A89:N394,14,FALSE)</f>
        <v>357198.27016077068</v>
      </c>
    </row>
    <row r="273" spans="1:4" ht="54" thickTop="1" thickBot="1">
      <c r="A273" s="137" t="s">
        <v>1695</v>
      </c>
      <c r="B273" s="138" t="s">
        <v>1803</v>
      </c>
      <c r="C273" s="133" t="s">
        <v>387</v>
      </c>
      <c r="D273" s="179">
        <f>VLOOKUP('682.2'!A89,'682.2'!A89:N395,14,FALSE)</f>
        <v>357198.27016077068</v>
      </c>
    </row>
    <row r="274" spans="1:4" ht="54" thickTop="1" thickBot="1">
      <c r="A274" s="137" t="s">
        <v>1697</v>
      </c>
      <c r="B274" s="138" t="s">
        <v>1804</v>
      </c>
      <c r="C274" s="133" t="s">
        <v>387</v>
      </c>
      <c r="D274" s="179">
        <f>VLOOKUP('682.3'!A89,'682.3'!A89:N396,14,FALSE)</f>
        <v>357198.27016077068</v>
      </c>
    </row>
    <row r="275" spans="1:4" ht="54" thickTop="1" thickBot="1">
      <c r="A275" s="137" t="s">
        <v>1699</v>
      </c>
      <c r="B275" s="138" t="s">
        <v>1997</v>
      </c>
      <c r="C275" s="133" t="s">
        <v>387</v>
      </c>
      <c r="D275" s="179">
        <f>VLOOKUP('682.4'!A89,'682.4'!A89:N397,14,FALSE)</f>
        <v>357198.27016077068</v>
      </c>
    </row>
    <row r="276" spans="1:4" ht="54" thickTop="1" thickBot="1">
      <c r="A276" s="137" t="s">
        <v>1701</v>
      </c>
      <c r="B276" s="138" t="s">
        <v>1805</v>
      </c>
      <c r="C276" s="133" t="s">
        <v>233</v>
      </c>
      <c r="D276" s="179">
        <f>VLOOKUP('683.1'!A89,'683.1'!A89:N398,14,FALSE)</f>
        <v>10832.173452133302</v>
      </c>
    </row>
    <row r="277" spans="1:4" ht="54" thickTop="1" thickBot="1">
      <c r="A277" s="137" t="s">
        <v>1703</v>
      </c>
      <c r="B277" s="138" t="s">
        <v>1806</v>
      </c>
      <c r="C277" s="133" t="s">
        <v>233</v>
      </c>
      <c r="D277" s="179">
        <f>VLOOKUP('683.2'!A89,'683.2'!A89:N399,14,FALSE)</f>
        <v>19093.101321183407</v>
      </c>
    </row>
    <row r="278" spans="1:4" ht="54" thickTop="1" thickBot="1">
      <c r="A278" s="137" t="s">
        <v>1705</v>
      </c>
      <c r="B278" s="138" t="s">
        <v>1807</v>
      </c>
      <c r="C278" s="133" t="s">
        <v>233</v>
      </c>
      <c r="D278" s="179">
        <f>VLOOKUP('683.3'!A89,'683.3'!A89:N400,14,FALSE)</f>
        <v>10832.173452133302</v>
      </c>
    </row>
    <row r="279" spans="1:4" ht="54" thickTop="1" thickBot="1">
      <c r="A279" s="137" t="s">
        <v>1706</v>
      </c>
      <c r="B279" s="138" t="s">
        <v>1808</v>
      </c>
      <c r="C279" s="133" t="s">
        <v>233</v>
      </c>
      <c r="D279" s="179">
        <f>VLOOKUP('683.4'!A89,'683.4'!A89:N401,14,FALSE)</f>
        <v>19093.101321183407</v>
      </c>
    </row>
    <row r="280" spans="1:4" ht="54" thickTop="1" thickBot="1">
      <c r="A280" s="137" t="s">
        <v>1707</v>
      </c>
      <c r="B280" s="138" t="s">
        <v>1809</v>
      </c>
      <c r="C280" s="133" t="s">
        <v>233</v>
      </c>
      <c r="D280" s="179">
        <f>VLOOKUP('683.5'!A87,'683.5'!A87:N402,14,FALSE)</f>
        <v>80757.230180617276</v>
      </c>
    </row>
    <row r="281" spans="1:4" ht="54" thickTop="1" thickBot="1">
      <c r="A281" s="137" t="s">
        <v>2047</v>
      </c>
      <c r="B281" s="138" t="s">
        <v>1810</v>
      </c>
      <c r="C281" s="133" t="s">
        <v>233</v>
      </c>
      <c r="D281" s="179">
        <f>VLOOKUP('690.1.1'!A89,'690.1.1'!A89:N403,14,FALSE)</f>
        <v>17143.030188949844</v>
      </c>
    </row>
    <row r="282" spans="1:4" ht="54" thickTop="1" thickBot="1">
      <c r="A282" s="137" t="s">
        <v>1710</v>
      </c>
      <c r="B282" s="138" t="s">
        <v>1811</v>
      </c>
      <c r="C282" s="133" t="s">
        <v>233</v>
      </c>
      <c r="D282" s="179">
        <f>VLOOKUP('690.1.2'!A89,'690.1.2'!A89:N404,14,FALSE)</f>
        <v>26227.765830023171</v>
      </c>
    </row>
    <row r="283" spans="1:4" ht="54" thickTop="1" thickBot="1">
      <c r="A283" s="137" t="s">
        <v>1146</v>
      </c>
      <c r="B283" s="138" t="s">
        <v>1812</v>
      </c>
      <c r="C283" s="133" t="s">
        <v>144</v>
      </c>
      <c r="D283" s="179">
        <f>VLOOKUP('700.1'!A89,'700.1'!A89:N405,14,FALSE)</f>
        <v>1900.4379908276726</v>
      </c>
    </row>
    <row r="284" spans="1:4" ht="54" thickTop="1" thickBot="1">
      <c r="A284" s="137" t="s">
        <v>1147</v>
      </c>
      <c r="B284" s="138" t="s">
        <v>1813</v>
      </c>
      <c r="C284" s="133" t="s">
        <v>144</v>
      </c>
      <c r="D284" s="179">
        <f>VLOOKUP('700.2'!A89,'700.2'!A89:N406,14,FALSE)</f>
        <v>1625.464820595942</v>
      </c>
    </row>
    <row r="285" spans="1:4" ht="54" thickTop="1" thickBot="1">
      <c r="A285" s="137" t="s">
        <v>1148</v>
      </c>
      <c r="B285" s="138" t="s">
        <v>1814</v>
      </c>
      <c r="C285" s="133" t="s">
        <v>233</v>
      </c>
      <c r="D285" s="179">
        <f>VLOOKUP('700.3'!A89,'700.3'!A89:N407,14,FALSE)</f>
        <v>37362.644342229811</v>
      </c>
    </row>
    <row r="286" spans="1:4" ht="54" thickTop="1" thickBot="1">
      <c r="A286" s="137" t="s">
        <v>1149</v>
      </c>
      <c r="B286" s="138" t="s">
        <v>1815</v>
      </c>
      <c r="C286" s="133" t="s">
        <v>233</v>
      </c>
      <c r="D286" s="179">
        <f>VLOOKUP('700.4'!A89,'700.4'!A89:N408,14,FALSE)</f>
        <v>41866.325754096193</v>
      </c>
    </row>
    <row r="287" spans="1:4" ht="54" thickTop="1" thickBot="1">
      <c r="A287" s="137" t="s">
        <v>1150</v>
      </c>
      <c r="B287" s="138" t="s">
        <v>1816</v>
      </c>
      <c r="C287" s="133" t="s">
        <v>1845</v>
      </c>
      <c r="D287" s="179">
        <f>VLOOKUP('701.1'!A89,'701.1'!A89:N409,14,FALSE)</f>
        <v>15535.796413075845</v>
      </c>
    </row>
    <row r="288" spans="1:4" ht="54" thickTop="1" thickBot="1">
      <c r="A288" s="137" t="s">
        <v>1713</v>
      </c>
      <c r="B288" s="138" t="s">
        <v>1817</v>
      </c>
      <c r="C288" s="133" t="s">
        <v>1845</v>
      </c>
      <c r="D288" s="179">
        <f>VLOOKUP('710.1'!A89,'710.1'!A89:N410,14,FALSE)</f>
        <v>583083.78757871268</v>
      </c>
    </row>
    <row r="289" spans="1:4" ht="54" thickTop="1" thickBot="1">
      <c r="A289" s="137" t="s">
        <v>1151</v>
      </c>
      <c r="B289" s="138" t="s">
        <v>1818</v>
      </c>
      <c r="C289" s="133" t="s">
        <v>233</v>
      </c>
      <c r="D289" s="179">
        <f>VLOOKUP('710.2'!A89,'710.2'!A89:N411,14,FALSE)</f>
        <v>534758.09290218446</v>
      </c>
    </row>
    <row r="290" spans="1:4" ht="54" thickTop="1" thickBot="1">
      <c r="A290" s="137" t="s">
        <v>1152</v>
      </c>
      <c r="B290" s="138" t="s">
        <v>1819</v>
      </c>
      <c r="C290" s="133" t="s">
        <v>1845</v>
      </c>
      <c r="D290" s="179">
        <f>VLOOKUP('720.1'!A89,'720.1'!A89:N412,14,FALSE)</f>
        <v>159846.11878826903</v>
      </c>
    </row>
    <row r="291" spans="1:4" ht="54" thickTop="1" thickBot="1">
      <c r="A291" s="137" t="s">
        <v>1153</v>
      </c>
      <c r="B291" s="138" t="s">
        <v>1820</v>
      </c>
      <c r="C291" s="133" t="s">
        <v>144</v>
      </c>
      <c r="D291" s="179">
        <f>VLOOKUP('730.1'!A89,'730.1'!A89:N413,14,FALSE)</f>
        <v>157755.32656816824</v>
      </c>
    </row>
    <row r="292" spans="1:4" ht="54" thickTop="1" thickBot="1">
      <c r="A292" s="137" t="s">
        <v>1154</v>
      </c>
      <c r="B292" s="138" t="s">
        <v>1821</v>
      </c>
      <c r="C292" s="133" t="s">
        <v>1845</v>
      </c>
      <c r="D292" s="179">
        <f>VLOOKUP('730.2'!A89,'730.2'!A89:N414,14,FALSE)</f>
        <v>73128.604518162465</v>
      </c>
    </row>
    <row r="293" spans="1:4" ht="54" thickTop="1" thickBot="1">
      <c r="A293" s="137" t="s">
        <v>1155</v>
      </c>
      <c r="B293" s="138" t="s">
        <v>1822</v>
      </c>
      <c r="C293" s="133" t="s">
        <v>1845</v>
      </c>
      <c r="D293" s="179">
        <f>VLOOKUP('730.3'!A89,'730.3'!A89:N415,14,FALSE)</f>
        <v>57047.581250170449</v>
      </c>
    </row>
    <row r="294" spans="1:4" ht="54" thickTop="1" thickBot="1">
      <c r="A294" s="137" t="s">
        <v>1714</v>
      </c>
      <c r="B294" s="138" t="s">
        <v>1823</v>
      </c>
      <c r="C294" s="133" t="s">
        <v>1845</v>
      </c>
      <c r="D294" s="179">
        <f>VLOOKUP('730.4'!A89,'730.4'!A89:N416,14,FALSE)</f>
        <v>52735.111743269867</v>
      </c>
    </row>
    <row r="295" spans="1:4" ht="54" thickTop="1" thickBot="1">
      <c r="A295" s="137" t="s">
        <v>1156</v>
      </c>
      <c r="B295" s="138" t="s">
        <v>1824</v>
      </c>
      <c r="C295" s="133" t="s">
        <v>144</v>
      </c>
      <c r="D295" s="179">
        <f>VLOOKUP('731.1'!A89,'731.1'!A89:N417,14,FALSE)</f>
        <v>152158.22119779966</v>
      </c>
    </row>
    <row r="296" spans="1:4" ht="54" thickTop="1" thickBot="1">
      <c r="A296" s="137" t="s">
        <v>1157</v>
      </c>
      <c r="B296" s="138" t="s">
        <v>1825</v>
      </c>
      <c r="C296" s="133" t="s">
        <v>1995</v>
      </c>
      <c r="D296" s="179">
        <f>VLOOKUP('740.1'!A89,'740.1'!A89:N418,14,FALSE)</f>
        <v>10564.06699658909</v>
      </c>
    </row>
    <row r="297" spans="1:4" ht="54" thickTop="1" thickBot="1">
      <c r="A297" s="137" t="s">
        <v>1717</v>
      </c>
      <c r="B297" s="138" t="s">
        <v>1826</v>
      </c>
      <c r="C297" s="133" t="s">
        <v>1845</v>
      </c>
      <c r="D297" s="179">
        <f>VLOOKUP('741.1'!A89,'741.1'!A89:N419,14,FALSE)</f>
        <v>54041.749340981558</v>
      </c>
    </row>
    <row r="298" spans="1:4" ht="54" thickTop="1" thickBot="1">
      <c r="A298" s="137" t="s">
        <v>1158</v>
      </c>
      <c r="B298" s="138" t="s">
        <v>1827</v>
      </c>
      <c r="C298" s="133" t="s">
        <v>144</v>
      </c>
      <c r="D298" s="179">
        <f>VLOOKUP('800.1'!A89,'800.1'!A89:N420,14,FALSE)</f>
        <v>7641.9014252363941</v>
      </c>
    </row>
    <row r="299" spans="1:4" ht="54" thickTop="1" thickBot="1">
      <c r="A299" s="137" t="s">
        <v>1159</v>
      </c>
      <c r="B299" s="138" t="s">
        <v>1828</v>
      </c>
      <c r="C299" s="133" t="s">
        <v>144</v>
      </c>
      <c r="D299" s="179">
        <f>VLOOKUP('800.2'!A89,'800.2'!A89:N421,14,FALSE)</f>
        <v>19007.168840115526</v>
      </c>
    </row>
    <row r="300" spans="1:4" ht="54" thickTop="1" thickBot="1">
      <c r="A300" s="137" t="s">
        <v>1160</v>
      </c>
      <c r="B300" s="138" t="s">
        <v>1829</v>
      </c>
      <c r="C300" s="133" t="s">
        <v>144</v>
      </c>
      <c r="D300" s="179">
        <f>VLOOKUP('800.3'!A89,'800.3'!A89:N422,14,FALSE)</f>
        <v>53784.658857094619</v>
      </c>
    </row>
    <row r="301" spans="1:4" ht="54" thickTop="1" thickBot="1">
      <c r="A301" s="137" t="s">
        <v>1161</v>
      </c>
      <c r="B301" s="138" t="s">
        <v>1830</v>
      </c>
      <c r="C301" s="133" t="s">
        <v>144</v>
      </c>
      <c r="D301" s="179">
        <f>VLOOKUP('800.4'!A89,'800.4'!A89:N423,14,FALSE)</f>
        <v>64795.537844345876</v>
      </c>
    </row>
    <row r="302" spans="1:4" ht="54" thickTop="1" thickBot="1">
      <c r="A302" s="137" t="s">
        <v>1718</v>
      </c>
      <c r="B302" s="138" t="s">
        <v>1831</v>
      </c>
      <c r="C302" s="133" t="s">
        <v>1845</v>
      </c>
      <c r="D302" s="179">
        <f>VLOOKUP('802.1'!A89,'802.1'!A89:N424,14,FALSE)</f>
        <v>379282.61276090029</v>
      </c>
    </row>
    <row r="303" spans="1:4" ht="54" thickTop="1" thickBot="1">
      <c r="A303" s="137" t="s">
        <v>1719</v>
      </c>
      <c r="B303" s="138" t="s">
        <v>1881</v>
      </c>
      <c r="C303" s="133" t="s">
        <v>1845</v>
      </c>
      <c r="D303" s="179">
        <f>VLOOKUP('802.2'!A89,'802.2'!A89:N425,14,FALSE)</f>
        <v>122860.82010087316</v>
      </c>
    </row>
    <row r="304" spans="1:4" ht="54" thickTop="1" thickBot="1">
      <c r="A304" s="137" t="s">
        <v>1720</v>
      </c>
      <c r="B304" s="138" t="s">
        <v>1832</v>
      </c>
      <c r="C304" s="133" t="s">
        <v>1845</v>
      </c>
      <c r="D304" s="179">
        <f>VLOOKUP('802.3'!A89,'802.3'!A89:N426,14,FALSE)</f>
        <v>97169.336279691925</v>
      </c>
    </row>
    <row r="305" spans="1:4" ht="54" thickTop="1" thickBot="1">
      <c r="A305" s="137" t="s">
        <v>1721</v>
      </c>
      <c r="B305" s="138" t="s">
        <v>1833</v>
      </c>
      <c r="C305" s="133" t="s">
        <v>1845</v>
      </c>
      <c r="D305" s="179">
        <f>VLOOKUP('802.4'!A89,'802.4'!A89:N427,14,FALSE)</f>
        <v>90474.594108784848</v>
      </c>
    </row>
    <row r="306" spans="1:4" ht="54" thickTop="1" thickBot="1">
      <c r="A306" s="137" t="s">
        <v>1722</v>
      </c>
      <c r="B306" s="138" t="s">
        <v>1834</v>
      </c>
      <c r="C306" s="133" t="s">
        <v>1845</v>
      </c>
      <c r="D306" s="179">
        <f>VLOOKUP('802.5'!A89,'802.5'!A89:N428,14,FALSE)</f>
        <v>292805.55246213998</v>
      </c>
    </row>
    <row r="307" spans="1:4" ht="54" thickTop="1" thickBot="1">
      <c r="A307" s="137" t="s">
        <v>1723</v>
      </c>
      <c r="B307" s="138" t="s">
        <v>1835</v>
      </c>
      <c r="C307" s="133" t="s">
        <v>1845</v>
      </c>
      <c r="D307" s="179">
        <f>VLOOKUP('802.6'!A89,'802.6'!A89:N429,14,FALSE)</f>
        <v>287580.14575587941</v>
      </c>
    </row>
    <row r="308" spans="1:4" ht="54" thickTop="1" thickBot="1">
      <c r="A308" s="137" t="s">
        <v>1724</v>
      </c>
      <c r="B308" s="138" t="s">
        <v>1836</v>
      </c>
      <c r="C308" s="133" t="s">
        <v>1845</v>
      </c>
      <c r="D308" s="179">
        <f>VLOOKUP('802.7'!A89,'802.7'!A89:N430,14,FALSE)</f>
        <v>206349.04077590181</v>
      </c>
    </row>
    <row r="309" spans="1:4" ht="54" thickTop="1" thickBot="1">
      <c r="A309" s="137" t="s">
        <v>1725</v>
      </c>
      <c r="B309" s="138" t="s">
        <v>1837</v>
      </c>
      <c r="C309" s="133" t="s">
        <v>1845</v>
      </c>
      <c r="D309" s="179">
        <f>VLOOKUP('802.8'!A89,'802.8'!A89:N431,14,FALSE)</f>
        <v>184455.62347795948</v>
      </c>
    </row>
    <row r="310" spans="1:4" ht="54" thickTop="1" thickBot="1">
      <c r="A310" s="137" t="s">
        <v>1162</v>
      </c>
      <c r="B310" s="138" t="s">
        <v>1838</v>
      </c>
      <c r="C310" s="133" t="s">
        <v>233</v>
      </c>
      <c r="D310" s="179">
        <f>VLOOKUP('810.1'!A89,'810.1'!A89:N432,14,FALSE)</f>
        <v>18551.826143581118</v>
      </c>
    </row>
    <row r="311" spans="1:4" ht="54" thickTop="1" thickBot="1">
      <c r="A311" s="137" t="s">
        <v>1163</v>
      </c>
      <c r="B311" s="138" t="s">
        <v>1839</v>
      </c>
      <c r="C311" s="133" t="s">
        <v>233</v>
      </c>
      <c r="D311" s="179">
        <f>VLOOKUP('810.2'!A89,'810.2'!A89:N433,14,FALSE)</f>
        <v>8238.8073229676884</v>
      </c>
    </row>
    <row r="312" spans="1:4" ht="54" thickTop="1" thickBot="1">
      <c r="A312" s="137" t="s">
        <v>1164</v>
      </c>
      <c r="B312" s="138" t="s">
        <v>1840</v>
      </c>
      <c r="C312" s="133" t="s">
        <v>233</v>
      </c>
      <c r="D312" s="179">
        <f>VLOOKUP('810.3'!A89,'810.3'!A89:N435,14,FALSE)</f>
        <v>4666.700957581581</v>
      </c>
    </row>
    <row r="313" spans="1:4" ht="57.75" thickTop="1" thickBot="1">
      <c r="A313" s="137" t="s">
        <v>1726</v>
      </c>
      <c r="B313" s="138" t="s">
        <v>2050</v>
      </c>
      <c r="C313" s="133" t="s">
        <v>233</v>
      </c>
      <c r="D313" s="179">
        <f>VLOOKUP('811.1'!A89,'811.1'!A89:N436,14,FALSE)</f>
        <v>30104.224563556345</v>
      </c>
    </row>
    <row r="314" spans="1:4" ht="57.75" thickTop="1" thickBot="1">
      <c r="A314" s="137" t="s">
        <v>1727</v>
      </c>
      <c r="B314" s="138" t="s">
        <v>2051</v>
      </c>
      <c r="C314" s="133" t="s">
        <v>233</v>
      </c>
      <c r="D314" s="179">
        <f>VLOOKUP('811.2'!A89,'811.2'!A89:N437,14,FALSE)</f>
        <v>36529.267252677579</v>
      </c>
    </row>
    <row r="315" spans="1:4" ht="54" thickTop="1" thickBot="1">
      <c r="A315" s="137" t="s">
        <v>1165</v>
      </c>
      <c r="B315" s="138" t="s">
        <v>2053</v>
      </c>
      <c r="C315" s="133" t="s">
        <v>233</v>
      </c>
      <c r="D315" s="179">
        <f>VLOOKUP('812.1'!A89,'812.1'!A89:N438,14,FALSE)</f>
        <v>103501.72296619648</v>
      </c>
    </row>
    <row r="316" spans="1:4" ht="54" thickTop="1" thickBot="1">
      <c r="A316" s="137" t="s">
        <v>1728</v>
      </c>
      <c r="B316" s="138" t="s">
        <v>1841</v>
      </c>
      <c r="C316" s="133" t="s">
        <v>1995</v>
      </c>
      <c r="D316" s="179">
        <f>VLOOKUP('820.1'!A89,'820.1'!A89:N439,14,FALSE)</f>
        <v>67067.07126811707</v>
      </c>
    </row>
    <row r="317" spans="1:4" ht="54" thickTop="1" thickBot="1">
      <c r="A317" s="137" t="s">
        <v>1729</v>
      </c>
      <c r="B317" s="138" t="s">
        <v>1842</v>
      </c>
      <c r="C317" s="133" t="s">
        <v>984</v>
      </c>
      <c r="D317" s="179">
        <f>VLOOKUP('820.1.2'!A88,'820.1.2'!A88:N440,14,FALSE)</f>
        <v>3854518.8303306154</v>
      </c>
    </row>
    <row r="318" spans="1:4" ht="57.75" thickTop="1" thickBot="1">
      <c r="A318" s="137" t="s">
        <v>1166</v>
      </c>
      <c r="B318" s="138" t="s">
        <v>1843</v>
      </c>
      <c r="C318" s="133" t="s">
        <v>1998</v>
      </c>
      <c r="D318" s="179">
        <f>VLOOKUP('900.1'!A88,'900.1'!A88:N441,14,FALSE)</f>
        <v>1225.3207119608696</v>
      </c>
    </row>
    <row r="319" spans="1:4" ht="57.75" thickTop="1" thickBot="1">
      <c r="A319" s="137" t="s">
        <v>1167</v>
      </c>
      <c r="B319" s="138" t="s">
        <v>2195</v>
      </c>
      <c r="C319" s="133" t="s">
        <v>1999</v>
      </c>
      <c r="D319" s="179">
        <f>VLOOKUP('900.2'!A88,'900.2'!A88:N442,14,FALSE)</f>
        <v>1503.8026919519762</v>
      </c>
    </row>
    <row r="320" spans="1:4" ht="54" thickTop="1" thickBot="1">
      <c r="A320" s="137" t="s">
        <v>1168</v>
      </c>
      <c r="B320" s="138" t="s">
        <v>1844</v>
      </c>
      <c r="C320" s="133" t="s">
        <v>1999</v>
      </c>
      <c r="D320" s="179">
        <f>VLOOKUP('900.3'!A88,'900.3'!A88:N443,14,FALSE)</f>
        <v>1503.8026919519762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42578125" customWidth="1"/>
  </cols>
  <sheetData>
    <row r="1" spans="1:4" ht="66" customHeight="1" thickTop="1">
      <c r="A1" s="673" t="s">
        <v>1850</v>
      </c>
      <c r="B1" s="674"/>
      <c r="C1" s="674"/>
      <c r="D1" s="675"/>
    </row>
    <row r="2" spans="1:4" ht="20.25" customHeight="1" thickBot="1">
      <c r="A2" s="676"/>
      <c r="B2" s="677"/>
      <c r="C2" s="677"/>
      <c r="D2" s="678"/>
    </row>
    <row r="3" spans="1:4" ht="16.5" thickTop="1" thickBot="1">
      <c r="A3" s="672" t="s">
        <v>2223</v>
      </c>
      <c r="B3" s="672"/>
      <c r="C3" s="672"/>
      <c r="D3" s="672"/>
    </row>
    <row r="4" spans="1:4" ht="16.5" thickTop="1" thickBot="1">
      <c r="A4" s="672"/>
      <c r="B4" s="672"/>
      <c r="C4" s="672"/>
      <c r="D4" s="672"/>
    </row>
    <row r="5" spans="1:4" ht="16.5" thickTop="1" thickBot="1">
      <c r="A5" s="672"/>
      <c r="B5" s="672"/>
      <c r="C5" s="672"/>
      <c r="D5" s="672"/>
    </row>
    <row r="6" spans="1:4" ht="16.5" thickTop="1" thickBot="1">
      <c r="A6" s="652" t="s">
        <v>2237</v>
      </c>
      <c r="B6" s="653" t="s">
        <v>1882</v>
      </c>
      <c r="C6" s="654" t="s">
        <v>2238</v>
      </c>
      <c r="D6" s="655">
        <v>29260</v>
      </c>
    </row>
    <row r="7" spans="1:4" ht="16.5" thickTop="1" thickBot="1">
      <c r="A7" s="656"/>
      <c r="B7" s="657"/>
      <c r="C7" s="658"/>
      <c r="D7" s="659" t="s">
        <v>1848</v>
      </c>
    </row>
    <row r="8" spans="1:4" ht="16.5" thickTop="1" thickBot="1">
      <c r="A8" s="660" t="s">
        <v>98</v>
      </c>
      <c r="B8" s="661" t="s">
        <v>1882</v>
      </c>
      <c r="C8" s="662" t="s">
        <v>99</v>
      </c>
      <c r="D8" s="663">
        <v>58677.433987924393</v>
      </c>
    </row>
    <row r="9" spans="1:4" ht="16.5" thickTop="1" thickBot="1">
      <c r="A9" s="660" t="s">
        <v>102</v>
      </c>
      <c r="B9" s="661" t="s">
        <v>1882</v>
      </c>
      <c r="C9" s="662" t="s">
        <v>103</v>
      </c>
      <c r="D9" s="663">
        <f>$D$6*1.85</f>
        <v>54131</v>
      </c>
    </row>
    <row r="10" spans="1:4" ht="16.5" thickTop="1" thickBot="1">
      <c r="A10" s="660" t="s">
        <v>0</v>
      </c>
      <c r="B10" s="661" t="s">
        <v>1882</v>
      </c>
      <c r="C10" s="662" t="s">
        <v>1</v>
      </c>
      <c r="D10" s="663">
        <v>69346.058349365194</v>
      </c>
    </row>
    <row r="11" spans="1:4" ht="16.5" thickTop="1" thickBot="1">
      <c r="A11" s="660" t="s">
        <v>1674</v>
      </c>
      <c r="B11" s="661" t="s">
        <v>1882</v>
      </c>
      <c r="C11" s="662" t="s">
        <v>1673</v>
      </c>
      <c r="D11" s="663">
        <v>320058.73084322392</v>
      </c>
    </row>
    <row r="12" spans="1:4" ht="16.5" thickTop="1" thickBot="1">
      <c r="A12" s="660" t="s">
        <v>100</v>
      </c>
      <c r="B12" s="661" t="s">
        <v>1882</v>
      </c>
      <c r="C12" s="662" t="s">
        <v>101</v>
      </c>
      <c r="D12" s="663">
        <v>80014.682710805981</v>
      </c>
    </row>
    <row r="13" spans="1:4" ht="16.5" thickTop="1" thickBot="1">
      <c r="A13" s="660" t="s">
        <v>62</v>
      </c>
      <c r="B13" s="661" t="s">
        <v>1882</v>
      </c>
      <c r="C13" s="662" t="s">
        <v>63</v>
      </c>
      <c r="D13" s="663">
        <v>586774.33987924387</v>
      </c>
    </row>
    <row r="14" spans="1:4" ht="16.5" thickTop="1" thickBot="1">
      <c r="A14" s="660" t="s">
        <v>108</v>
      </c>
      <c r="B14" s="661" t="s">
        <v>1882</v>
      </c>
      <c r="C14" s="662" t="s">
        <v>109</v>
      </c>
      <c r="D14" s="663">
        <v>320058.73084322392</v>
      </c>
    </row>
    <row r="15" spans="1:4" ht="16.5" thickTop="1" thickBot="1">
      <c r="A15" s="660" t="s">
        <v>41</v>
      </c>
      <c r="B15" s="661" t="s">
        <v>1882</v>
      </c>
      <c r="C15" s="662" t="s">
        <v>42</v>
      </c>
      <c r="D15" s="663">
        <v>213372.48722881597</v>
      </c>
    </row>
    <row r="16" spans="1:4" ht="16.5" thickTop="1" thickBot="1">
      <c r="A16" s="660" t="s">
        <v>43</v>
      </c>
      <c r="B16" s="661" t="s">
        <v>1882</v>
      </c>
      <c r="C16" s="662" t="s">
        <v>44</v>
      </c>
      <c r="D16" s="663">
        <v>320058.73084322392</v>
      </c>
    </row>
    <row r="17" spans="1:4" ht="16.5" thickTop="1" thickBot="1">
      <c r="A17" s="660" t="s">
        <v>106</v>
      </c>
      <c r="B17" s="661" t="s">
        <v>1882</v>
      </c>
      <c r="C17" s="662" t="s">
        <v>107</v>
      </c>
      <c r="D17" s="663">
        <v>106686.24361440798</v>
      </c>
    </row>
    <row r="18" spans="1:4" ht="16.5" thickTop="1" thickBot="1">
      <c r="A18" s="660" t="s">
        <v>1675</v>
      </c>
      <c r="B18" s="661" t="s">
        <v>1882</v>
      </c>
      <c r="C18" s="662" t="s">
        <v>2000</v>
      </c>
      <c r="D18" s="663">
        <v>96017.619252967183</v>
      </c>
    </row>
    <row r="19" spans="1:4" ht="16.5" thickTop="1" thickBot="1">
      <c r="A19" s="660" t="s">
        <v>96</v>
      </c>
      <c r="B19" s="661" t="s">
        <v>92</v>
      </c>
      <c r="C19" s="662" t="s">
        <v>97</v>
      </c>
      <c r="D19" s="663">
        <v>2133724.8722881596</v>
      </c>
    </row>
    <row r="20" spans="1:4" ht="16.5" thickTop="1" thickBot="1">
      <c r="A20" s="660" t="s">
        <v>76</v>
      </c>
      <c r="B20" s="661" t="s">
        <v>1882</v>
      </c>
      <c r="C20" s="662" t="s">
        <v>77</v>
      </c>
      <c r="D20" s="663">
        <v>485912.31941843667</v>
      </c>
    </row>
    <row r="21" spans="1:4" ht="16.5" thickTop="1" thickBot="1">
      <c r="A21" s="660" t="s">
        <v>74</v>
      </c>
      <c r="B21" s="661" t="s">
        <v>1882</v>
      </c>
      <c r="C21" s="662" t="s">
        <v>75</v>
      </c>
      <c r="D21" s="663">
        <v>477235.31371453602</v>
      </c>
    </row>
    <row r="22" spans="1:4" ht="16.5" thickTop="1" thickBot="1">
      <c r="A22" s="660" t="s">
        <v>84</v>
      </c>
      <c r="B22" s="661" t="s">
        <v>1882</v>
      </c>
      <c r="C22" s="662" t="s">
        <v>85</v>
      </c>
      <c r="D22" s="663">
        <v>544482.10791976599</v>
      </c>
    </row>
    <row r="23" spans="1:4" ht="16.5" thickTop="1" thickBot="1">
      <c r="A23" s="660" t="s">
        <v>78</v>
      </c>
      <c r="B23" s="661" t="s">
        <v>1882</v>
      </c>
      <c r="C23" s="662" t="s">
        <v>79</v>
      </c>
      <c r="D23" s="663">
        <v>605221.14784707059</v>
      </c>
    </row>
    <row r="24" spans="1:4" ht="16.5" thickTop="1" thickBot="1">
      <c r="A24" s="660" t="s">
        <v>64</v>
      </c>
      <c r="B24" s="661" t="s">
        <v>1882</v>
      </c>
      <c r="C24" s="662" t="s">
        <v>65</v>
      </c>
      <c r="D24" s="663">
        <v>468558.30801063532</v>
      </c>
    </row>
    <row r="25" spans="1:4" ht="16.5" thickTop="1" thickBot="1">
      <c r="A25" s="660" t="s">
        <v>80</v>
      </c>
      <c r="B25" s="661" t="s">
        <v>1882</v>
      </c>
      <c r="C25" s="662" t="s">
        <v>81</v>
      </c>
      <c r="D25" s="663">
        <v>557497.61647561705</v>
      </c>
    </row>
    <row r="26" spans="1:4" ht="16.5" thickTop="1" thickBot="1">
      <c r="A26" s="660" t="s">
        <v>82</v>
      </c>
      <c r="B26" s="661" t="s">
        <v>1882</v>
      </c>
      <c r="C26" s="662" t="s">
        <v>83</v>
      </c>
      <c r="D26" s="663">
        <v>577020.87930939358</v>
      </c>
    </row>
    <row r="27" spans="1:4" ht="16.5" thickTop="1" thickBot="1">
      <c r="A27" s="660" t="s">
        <v>104</v>
      </c>
      <c r="B27" s="661" t="s">
        <v>1882</v>
      </c>
      <c r="C27" s="662" t="s">
        <v>105</v>
      </c>
      <c r="D27" s="663">
        <v>145339.84554033595</v>
      </c>
    </row>
    <row r="28" spans="1:4" ht="16.5" thickTop="1" thickBot="1">
      <c r="A28" s="660" t="s">
        <v>4</v>
      </c>
      <c r="B28" s="661" t="s">
        <v>1882</v>
      </c>
      <c r="C28" s="662" t="s">
        <v>5</v>
      </c>
      <c r="D28" s="663">
        <v>162693.85694813728</v>
      </c>
    </row>
    <row r="29" spans="1:4" ht="16.5" customHeight="1" thickTop="1" thickBot="1">
      <c r="A29" s="660" t="s">
        <v>45</v>
      </c>
      <c r="B29" s="661" t="s">
        <v>1882</v>
      </c>
      <c r="C29" s="662" t="s">
        <v>2226</v>
      </c>
      <c r="D29" s="663">
        <f>$D$43+$D$64</f>
        <v>160817.24361440798</v>
      </c>
    </row>
    <row r="30" spans="1:4" ht="16.5" thickTop="1" thickBot="1">
      <c r="A30" s="660" t="s">
        <v>66</v>
      </c>
      <c r="B30" s="661" t="s">
        <v>1882</v>
      </c>
      <c r="C30" s="662" t="s">
        <v>67</v>
      </c>
      <c r="D30" s="663">
        <v>160029.36542161196</v>
      </c>
    </row>
    <row r="31" spans="1:4" ht="16.5" thickTop="1" thickBot="1">
      <c r="A31" s="660" t="s">
        <v>23</v>
      </c>
      <c r="B31" s="661" t="s">
        <v>1882</v>
      </c>
      <c r="C31" s="662" t="s">
        <v>24</v>
      </c>
      <c r="D31" s="663">
        <f>$D$64*10</f>
        <v>541310</v>
      </c>
    </row>
    <row r="32" spans="1:4" ht="16.5" thickTop="1" thickBot="1">
      <c r="A32" s="660" t="s">
        <v>7</v>
      </c>
      <c r="B32" s="661" t="s">
        <v>1882</v>
      </c>
      <c r="C32" s="662" t="s">
        <v>8</v>
      </c>
      <c r="D32" s="663">
        <f>$D$64*2</f>
        <v>108262</v>
      </c>
    </row>
    <row r="33" spans="1:4" ht="16.5" thickTop="1" thickBot="1">
      <c r="A33" s="660" t="s">
        <v>9</v>
      </c>
      <c r="B33" s="661" t="s">
        <v>1882</v>
      </c>
      <c r="C33" s="662" t="s">
        <v>10</v>
      </c>
      <c r="D33" s="663">
        <f>$D$64*3</f>
        <v>162393</v>
      </c>
    </row>
    <row r="34" spans="1:4" ht="16.5" thickTop="1" thickBot="1">
      <c r="A34" s="660" t="s">
        <v>11</v>
      </c>
      <c r="B34" s="661" t="s">
        <v>1882</v>
      </c>
      <c r="C34" s="662" t="s">
        <v>12</v>
      </c>
      <c r="D34" s="663">
        <f>$D$64*4</f>
        <v>216524</v>
      </c>
    </row>
    <row r="35" spans="1:4" ht="16.5" thickTop="1" thickBot="1">
      <c r="A35" s="660" t="s">
        <v>13</v>
      </c>
      <c r="B35" s="661" t="s">
        <v>1882</v>
      </c>
      <c r="C35" s="662" t="s">
        <v>14</v>
      </c>
      <c r="D35" s="663">
        <f>$D$64*5</f>
        <v>270655</v>
      </c>
    </row>
    <row r="36" spans="1:4" ht="16.5" thickTop="1" thickBot="1">
      <c r="A36" s="660" t="s">
        <v>15</v>
      </c>
      <c r="B36" s="661" t="s">
        <v>1882</v>
      </c>
      <c r="C36" s="662" t="s">
        <v>16</v>
      </c>
      <c r="D36" s="663">
        <f>$D$64*6</f>
        <v>324786</v>
      </c>
    </row>
    <row r="37" spans="1:4" ht="16.5" thickTop="1" thickBot="1">
      <c r="A37" s="660" t="s">
        <v>17</v>
      </c>
      <c r="B37" s="661" t="s">
        <v>1882</v>
      </c>
      <c r="C37" s="662" t="s">
        <v>18</v>
      </c>
      <c r="D37" s="663">
        <f>$D$64*7</f>
        <v>378917</v>
      </c>
    </row>
    <row r="38" spans="1:4" ht="16.5" thickTop="1" thickBot="1">
      <c r="A38" s="660" t="s">
        <v>19</v>
      </c>
      <c r="B38" s="661" t="s">
        <v>1882</v>
      </c>
      <c r="C38" s="662" t="s">
        <v>20</v>
      </c>
      <c r="D38" s="663">
        <f>$D$64*8</f>
        <v>433048</v>
      </c>
    </row>
    <row r="39" spans="1:4" ht="16.5" thickTop="1" thickBot="1">
      <c r="A39" s="660" t="s">
        <v>21</v>
      </c>
      <c r="B39" s="661" t="s">
        <v>1882</v>
      </c>
      <c r="C39" s="662" t="s">
        <v>22</v>
      </c>
      <c r="D39" s="663">
        <f>$D$64*9</f>
        <v>487179</v>
      </c>
    </row>
    <row r="40" spans="1:4" ht="16.5" thickTop="1" thickBot="1">
      <c r="A40" s="660" t="s">
        <v>72</v>
      </c>
      <c r="B40" s="661" t="s">
        <v>1882</v>
      </c>
      <c r="C40" s="662" t="s">
        <v>73</v>
      </c>
      <c r="D40" s="663">
        <v>58677.433987924393</v>
      </c>
    </row>
    <row r="41" spans="1:4" ht="16.5" thickTop="1" thickBot="1">
      <c r="A41" s="660" t="s">
        <v>27</v>
      </c>
      <c r="B41" s="661" t="s">
        <v>1882</v>
      </c>
      <c r="C41" s="662" t="s">
        <v>28</v>
      </c>
      <c r="D41" s="663">
        <v>117354.86797584879</v>
      </c>
    </row>
    <row r="42" spans="1:4" ht="16.5" thickTop="1" thickBot="1">
      <c r="A42" s="660" t="s">
        <v>25</v>
      </c>
      <c r="B42" s="661" t="s">
        <v>1882</v>
      </c>
      <c r="C42" s="662" t="s">
        <v>26</v>
      </c>
      <c r="D42" s="663">
        <v>117354.86797584879</v>
      </c>
    </row>
    <row r="43" spans="1:4" ht="16.5" thickTop="1" thickBot="1">
      <c r="A43" s="660" t="s">
        <v>30</v>
      </c>
      <c r="B43" s="661" t="s">
        <v>1882</v>
      </c>
      <c r="C43" s="662" t="s">
        <v>31</v>
      </c>
      <c r="D43" s="663">
        <v>106686.24361440798</v>
      </c>
    </row>
    <row r="44" spans="1:4" ht="17.25" customHeight="1" thickTop="1" thickBot="1">
      <c r="A44" s="660" t="s">
        <v>40</v>
      </c>
      <c r="B44" s="661" t="s">
        <v>1882</v>
      </c>
      <c r="C44" s="662" t="s">
        <v>2225</v>
      </c>
      <c r="D44" s="663">
        <v>266715.60903601995</v>
      </c>
    </row>
    <row r="45" spans="1:4" ht="16.5" thickTop="1" thickBot="1">
      <c r="A45" s="660" t="s">
        <v>32</v>
      </c>
      <c r="B45" s="661" t="s">
        <v>1882</v>
      </c>
      <c r="C45" s="662" t="s">
        <v>33</v>
      </c>
      <c r="D45" s="663">
        <f>D43*2</f>
        <v>213372.48722881597</v>
      </c>
    </row>
    <row r="46" spans="1:4" ht="16.5" thickTop="1" thickBot="1">
      <c r="A46" s="660" t="s">
        <v>34</v>
      </c>
      <c r="B46" s="661" t="s">
        <v>1882</v>
      </c>
      <c r="C46" s="662" t="s">
        <v>35</v>
      </c>
      <c r="D46" s="663">
        <f>D43*3</f>
        <v>320058.73084322398</v>
      </c>
    </row>
    <row r="47" spans="1:4" ht="16.5" thickTop="1" thickBot="1">
      <c r="A47" s="660" t="s">
        <v>70</v>
      </c>
      <c r="B47" s="661" t="s">
        <v>1882</v>
      </c>
      <c r="C47" s="662" t="s">
        <v>71</v>
      </c>
      <c r="D47" s="663">
        <f>D43+(3*D8)</f>
        <v>282718.54557818116</v>
      </c>
    </row>
    <row r="48" spans="1:4" ht="16.5" thickTop="1" thickBot="1">
      <c r="A48" s="660" t="s">
        <v>36</v>
      </c>
      <c r="B48" s="661" t="s">
        <v>1882</v>
      </c>
      <c r="C48" s="662" t="s">
        <v>37</v>
      </c>
      <c r="D48" s="663">
        <v>117354.86797584879</v>
      </c>
    </row>
    <row r="49" spans="1:4" ht="16.5" thickTop="1" thickBot="1">
      <c r="A49" s="660" t="s">
        <v>38</v>
      </c>
      <c r="B49" s="661" t="s">
        <v>1882</v>
      </c>
      <c r="C49" s="662" t="s">
        <v>39</v>
      </c>
      <c r="D49" s="663">
        <v>128023.49233728957</v>
      </c>
    </row>
    <row r="50" spans="1:4" ht="16.5" thickTop="1" thickBot="1">
      <c r="A50" s="660" t="s">
        <v>89</v>
      </c>
      <c r="B50" s="661" t="s">
        <v>1882</v>
      </c>
      <c r="C50" s="662" t="s">
        <v>90</v>
      </c>
      <c r="D50" s="663">
        <v>133357.80451800997</v>
      </c>
    </row>
    <row r="51" spans="1:4" ht="16.5" thickTop="1" thickBot="1">
      <c r="A51" s="660" t="s">
        <v>46</v>
      </c>
      <c r="B51" s="661" t="s">
        <v>1882</v>
      </c>
      <c r="C51" s="662" t="s">
        <v>47</v>
      </c>
      <c r="D51" s="663">
        <f>$D$6*1.85</f>
        <v>54131</v>
      </c>
    </row>
    <row r="52" spans="1:4" ht="16.5" thickTop="1" thickBot="1">
      <c r="A52" s="660" t="s">
        <v>48</v>
      </c>
      <c r="B52" s="661" t="s">
        <v>1882</v>
      </c>
      <c r="C52" s="662" t="s">
        <v>49</v>
      </c>
      <c r="D52" s="663">
        <f>D51*2</f>
        <v>108262</v>
      </c>
    </row>
    <row r="53" spans="1:4" ht="16.5" thickTop="1" thickBot="1">
      <c r="A53" s="660" t="s">
        <v>50</v>
      </c>
      <c r="B53" s="661" t="s">
        <v>1882</v>
      </c>
      <c r="C53" s="662" t="s">
        <v>51</v>
      </c>
      <c r="D53" s="663">
        <v>106686.24361440798</v>
      </c>
    </row>
    <row r="54" spans="1:4" ht="16.5" thickTop="1" thickBot="1">
      <c r="A54" s="660" t="s">
        <v>68</v>
      </c>
      <c r="B54" s="661" t="s">
        <v>1882</v>
      </c>
      <c r="C54" s="662" t="s">
        <v>69</v>
      </c>
      <c r="D54" s="663">
        <v>213372.48722881597</v>
      </c>
    </row>
    <row r="55" spans="1:4" ht="46.5" thickTop="1" thickBot="1">
      <c r="A55" s="660" t="s">
        <v>29</v>
      </c>
      <c r="B55" s="661" t="s">
        <v>1882</v>
      </c>
      <c r="C55" s="662" t="s">
        <v>1883</v>
      </c>
      <c r="D55" s="664">
        <v>800146.82710805978</v>
      </c>
    </row>
    <row r="56" spans="1:4" ht="16.5" thickTop="1" thickBot="1">
      <c r="A56" s="660" t="s">
        <v>52</v>
      </c>
      <c r="B56" s="661" t="s">
        <v>1882</v>
      </c>
      <c r="C56" s="662" t="s">
        <v>53</v>
      </c>
      <c r="D56" s="663">
        <v>80014.682710805981</v>
      </c>
    </row>
    <row r="57" spans="1:4" ht="16.5" thickTop="1" thickBot="1">
      <c r="A57" s="660" t="s">
        <v>54</v>
      </c>
      <c r="B57" s="661" t="s">
        <v>1882</v>
      </c>
      <c r="C57" s="662" t="s">
        <v>55</v>
      </c>
      <c r="D57" s="663">
        <v>160029.36542161196</v>
      </c>
    </row>
    <row r="58" spans="1:4" ht="16.5" thickTop="1" thickBot="1">
      <c r="A58" s="660" t="s">
        <v>56</v>
      </c>
      <c r="B58" s="661" t="s">
        <v>1882</v>
      </c>
      <c r="C58" s="662" t="s">
        <v>57</v>
      </c>
      <c r="D58" s="663">
        <v>106686.24361440798</v>
      </c>
    </row>
    <row r="59" spans="1:4" ht="16.5" thickTop="1" thickBot="1">
      <c r="A59" s="660" t="s">
        <v>2</v>
      </c>
      <c r="B59" s="661" t="s">
        <v>1882</v>
      </c>
      <c r="C59" s="662" t="s">
        <v>3</v>
      </c>
      <c r="D59" s="663">
        <v>213372.48722881597</v>
      </c>
    </row>
    <row r="60" spans="1:4" ht="16.5" thickTop="1" thickBot="1">
      <c r="A60" s="660" t="s">
        <v>58</v>
      </c>
      <c r="B60" s="661" t="s">
        <v>1882</v>
      </c>
      <c r="C60" s="662" t="s">
        <v>59</v>
      </c>
      <c r="D60" s="663">
        <v>133357.80451800997</v>
      </c>
    </row>
    <row r="61" spans="1:4" ht="16.5" thickTop="1" thickBot="1">
      <c r="A61" s="660" t="s">
        <v>86</v>
      </c>
      <c r="B61" s="661" t="s">
        <v>1882</v>
      </c>
      <c r="C61" s="662" t="s">
        <v>87</v>
      </c>
      <c r="D61" s="663">
        <v>160029.36542161196</v>
      </c>
    </row>
    <row r="62" spans="1:4" ht="16.5" thickTop="1" thickBot="1">
      <c r="A62" s="660" t="s">
        <v>88</v>
      </c>
      <c r="B62" s="661" t="s">
        <v>1882</v>
      </c>
      <c r="C62" s="662" t="s">
        <v>87</v>
      </c>
      <c r="D62" s="663">
        <v>160029.36542161196</v>
      </c>
    </row>
    <row r="63" spans="1:4" ht="16.5" thickTop="1" thickBot="1">
      <c r="A63" s="660" t="s">
        <v>60</v>
      </c>
      <c r="B63" s="661" t="s">
        <v>1882</v>
      </c>
      <c r="C63" s="662" t="s">
        <v>61</v>
      </c>
      <c r="D63" s="663">
        <v>160029.36542161196</v>
      </c>
    </row>
    <row r="64" spans="1:4" ht="17.25" customHeight="1" thickTop="1" thickBot="1">
      <c r="A64" s="660" t="s">
        <v>6</v>
      </c>
      <c r="B64" s="661" t="s">
        <v>1882</v>
      </c>
      <c r="C64" s="662" t="s">
        <v>2224</v>
      </c>
      <c r="D64" s="663">
        <f>$D$6*1.85</f>
        <v>54131</v>
      </c>
    </row>
    <row r="65" spans="1:4" ht="16.5" thickTop="1" thickBot="1">
      <c r="A65" s="660" t="s">
        <v>91</v>
      </c>
      <c r="B65" s="661" t="s">
        <v>92</v>
      </c>
      <c r="C65" s="662" t="s">
        <v>93</v>
      </c>
      <c r="D65" s="663">
        <v>533431.21807203989</v>
      </c>
    </row>
    <row r="66" spans="1:4" ht="16.5" thickTop="1" thickBot="1">
      <c r="A66" s="660" t="s">
        <v>94</v>
      </c>
      <c r="B66" s="661" t="s">
        <v>92</v>
      </c>
      <c r="C66" s="662" t="s">
        <v>95</v>
      </c>
      <c r="D66" s="663">
        <v>266715.60903601995</v>
      </c>
    </row>
    <row r="67" spans="1:4" ht="16.5" thickTop="1" thickBot="1">
      <c r="A67" s="660" t="s">
        <v>2228</v>
      </c>
      <c r="B67" s="661" t="s">
        <v>1882</v>
      </c>
      <c r="C67" s="662" t="s">
        <v>2227</v>
      </c>
      <c r="D67" s="663">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80" zoomScaleNormal="80" workbookViewId="0">
      <pane xSplit="4" ySplit="3" topLeftCell="E4"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1.5703125" customWidth="1"/>
    <col min="2" max="2" width="9.140625" style="6" customWidth="1"/>
    <col min="3" max="3" width="89.7109375" style="7" customWidth="1"/>
    <col min="4" max="4" width="17.28515625" style="183" customWidth="1"/>
  </cols>
  <sheetData>
    <row r="1" spans="1:4" ht="15.75" customHeight="1" thickTop="1">
      <c r="A1" s="682" t="s">
        <v>1850</v>
      </c>
      <c r="B1" s="683"/>
      <c r="C1" s="683"/>
      <c r="D1" s="684"/>
    </row>
    <row r="2" spans="1:4" ht="89.25" customHeight="1" thickBot="1">
      <c r="A2" s="685"/>
      <c r="B2" s="686"/>
      <c r="C2" s="686"/>
      <c r="D2" s="687"/>
    </row>
    <row r="3" spans="1:4" ht="33.75" customHeight="1" thickTop="1" thickBot="1">
      <c r="A3" s="679" t="s">
        <v>110</v>
      </c>
      <c r="B3" s="680"/>
      <c r="C3" s="680"/>
      <c r="D3" s="681"/>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44659.890149190156</v>
      </c>
    </row>
    <row r="8" spans="1:4" ht="30" customHeight="1" thickTop="1" thickBot="1">
      <c r="A8" s="10" t="s">
        <v>112</v>
      </c>
      <c r="B8" s="8" t="s">
        <v>113</v>
      </c>
      <c r="C8" s="11" t="s">
        <v>114</v>
      </c>
      <c r="D8" s="650">
        <v>2763.6127262723589</v>
      </c>
    </row>
    <row r="9" spans="1:4" ht="30" customHeight="1" thickTop="1" thickBot="1">
      <c r="A9" s="10" t="s">
        <v>117</v>
      </c>
      <c r="B9" s="8" t="s">
        <v>113</v>
      </c>
      <c r="C9" s="11" t="s">
        <v>118</v>
      </c>
      <c r="D9" s="650">
        <v>51650.42535645004</v>
      </c>
    </row>
    <row r="10" spans="1:4" ht="30" customHeight="1" thickTop="1" thickBot="1">
      <c r="A10" s="10" t="s">
        <v>119</v>
      </c>
      <c r="B10" s="8" t="s">
        <v>113</v>
      </c>
      <c r="C10" s="11" t="s">
        <v>120</v>
      </c>
      <c r="D10" s="650">
        <v>36691.39574827061</v>
      </c>
    </row>
    <row r="11" spans="1:4" ht="30" customHeight="1" thickTop="1" thickBot="1">
      <c r="A11" s="10" t="s">
        <v>123</v>
      </c>
      <c r="B11" s="8" t="s">
        <v>113</v>
      </c>
      <c r="C11" s="11" t="s">
        <v>124</v>
      </c>
      <c r="D11" s="650">
        <v>27055.997944037059</v>
      </c>
    </row>
    <row r="12" spans="1:4" ht="30" customHeight="1" thickTop="1" thickBot="1">
      <c r="A12" s="10" t="s">
        <v>121</v>
      </c>
      <c r="B12" s="8" t="s">
        <v>113</v>
      </c>
      <c r="C12" s="11" t="s">
        <v>122</v>
      </c>
      <c r="D12" s="650">
        <v>44119.355074308289</v>
      </c>
    </row>
    <row r="13" spans="1:4" ht="30" customHeight="1" thickTop="1" thickBot="1">
      <c r="A13" s="10" t="s">
        <v>125</v>
      </c>
      <c r="B13" s="8" t="s">
        <v>113</v>
      </c>
      <c r="C13" s="11" t="s">
        <v>126</v>
      </c>
      <c r="D13" s="650">
        <v>36589.855229909059</v>
      </c>
    </row>
    <row r="14" spans="1:4" ht="30" customHeight="1" thickTop="1" thickBot="1">
      <c r="A14" s="10" t="s">
        <v>131</v>
      </c>
      <c r="B14" s="8" t="s">
        <v>113</v>
      </c>
      <c r="C14" s="11" t="s">
        <v>132</v>
      </c>
      <c r="D14" s="650">
        <v>229112.58290913107</v>
      </c>
    </row>
    <row r="15" spans="1:4" ht="30" customHeight="1" thickTop="1" thickBot="1">
      <c r="A15" s="10" t="s">
        <v>129</v>
      </c>
      <c r="B15" s="8" t="s">
        <v>113</v>
      </c>
      <c r="C15" s="11" t="s">
        <v>130</v>
      </c>
      <c r="D15" s="650">
        <v>213837.98758484225</v>
      </c>
    </row>
    <row r="16" spans="1:4" ht="30" customHeight="1" thickTop="1" thickBot="1">
      <c r="A16" s="10" t="s">
        <v>127</v>
      </c>
      <c r="B16" s="8" t="s">
        <v>113</v>
      </c>
      <c r="C16" s="11" t="s">
        <v>128</v>
      </c>
      <c r="D16" s="650">
        <v>171901.09069436832</v>
      </c>
    </row>
    <row r="17" spans="1:4" ht="30" customHeight="1" thickTop="1" thickBot="1">
      <c r="A17" s="10" t="s">
        <v>1711</v>
      </c>
      <c r="B17" s="8" t="s">
        <v>113</v>
      </c>
      <c r="C17" s="11" t="s">
        <v>1712</v>
      </c>
      <c r="D17" s="650">
        <v>41457.81177933087</v>
      </c>
    </row>
    <row r="18" spans="1:4" ht="30" customHeight="1" thickTop="1" thickBot="1">
      <c r="A18" s="10" t="s">
        <v>133</v>
      </c>
      <c r="B18" s="8" t="s">
        <v>113</v>
      </c>
      <c r="C18" s="11" t="s">
        <v>134</v>
      </c>
      <c r="D18" s="650">
        <v>47925.501532406495</v>
      </c>
    </row>
    <row r="19" spans="1:4" ht="30" customHeight="1" thickTop="1" thickBot="1">
      <c r="A19" s="10" t="s">
        <v>146</v>
      </c>
      <c r="B19" s="8" t="s">
        <v>113</v>
      </c>
      <c r="C19" s="11" t="s">
        <v>147</v>
      </c>
      <c r="D19" s="650">
        <v>135076.37977052882</v>
      </c>
    </row>
    <row r="20" spans="1:4" ht="30" customHeight="1" thickTop="1" thickBot="1">
      <c r="A20" s="10" t="s">
        <v>135</v>
      </c>
      <c r="B20" s="8" t="s">
        <v>113</v>
      </c>
      <c r="C20" s="11" t="s">
        <v>1884</v>
      </c>
      <c r="D20" s="650">
        <v>63039.189424213204</v>
      </c>
    </row>
    <row r="21" spans="1:4" ht="30" customHeight="1" thickTop="1" thickBot="1">
      <c r="A21" s="10" t="s">
        <v>136</v>
      </c>
      <c r="B21" s="8" t="s">
        <v>113</v>
      </c>
      <c r="C21" s="11" t="s">
        <v>137</v>
      </c>
      <c r="D21" s="650">
        <v>107445.98904478429</v>
      </c>
    </row>
    <row r="22" spans="1:4" ht="30" customHeight="1" thickTop="1" thickBot="1">
      <c r="A22" s="10" t="s">
        <v>138</v>
      </c>
      <c r="B22" s="8" t="s">
        <v>113</v>
      </c>
      <c r="C22" s="11" t="s">
        <v>139</v>
      </c>
      <c r="D22" s="650">
        <v>41665.587828223885</v>
      </c>
    </row>
    <row r="23" spans="1:4" ht="30" customHeight="1" thickTop="1" thickBot="1">
      <c r="A23" s="10" t="s">
        <v>143</v>
      </c>
      <c r="B23" s="8" t="s">
        <v>144</v>
      </c>
      <c r="C23" s="11" t="s">
        <v>145</v>
      </c>
      <c r="D23" s="650">
        <v>23964.833815821508</v>
      </c>
    </row>
    <row r="24" spans="1:4" ht="30" customHeight="1" thickTop="1" thickBot="1">
      <c r="A24" s="10" t="s">
        <v>140</v>
      </c>
      <c r="B24" s="8" t="s">
        <v>998</v>
      </c>
      <c r="C24" s="11" t="s">
        <v>142</v>
      </c>
      <c r="D24" s="650">
        <v>24799.078886878597</v>
      </c>
    </row>
    <row r="25" spans="1:4" ht="30" customHeight="1" thickTop="1" thickBot="1">
      <c r="A25" s="10" t="s">
        <v>148</v>
      </c>
      <c r="B25" s="8" t="s">
        <v>113</v>
      </c>
      <c r="C25" s="11" t="s">
        <v>149</v>
      </c>
      <c r="D25" s="650">
        <v>101451.66416693035</v>
      </c>
    </row>
    <row r="26" spans="1:4" ht="30" customHeight="1" thickTop="1" thickBot="1">
      <c r="A26" s="10" t="s">
        <v>150</v>
      </c>
      <c r="B26" s="8" t="s">
        <v>113</v>
      </c>
      <c r="C26" s="11" t="s">
        <v>151</v>
      </c>
      <c r="D26" s="650">
        <v>117845.33714598733</v>
      </c>
    </row>
    <row r="27" spans="1:4" ht="30" customHeight="1" thickTop="1" thickBot="1">
      <c r="A27" s="10" t="s">
        <v>152</v>
      </c>
      <c r="B27" s="8" t="s">
        <v>113</v>
      </c>
      <c r="C27" s="11" t="s">
        <v>153</v>
      </c>
      <c r="D27" s="650">
        <v>51596.778678250921</v>
      </c>
    </row>
    <row r="28" spans="1:4" ht="30" customHeight="1" thickTop="1" thickBot="1">
      <c r="A28" s="10" t="s">
        <v>154</v>
      </c>
      <c r="B28" s="8" t="s">
        <v>113</v>
      </c>
      <c r="C28" s="11" t="s">
        <v>155</v>
      </c>
      <c r="D28" s="650">
        <v>69153.289655117347</v>
      </c>
    </row>
    <row r="29" spans="1:4" ht="30" customHeight="1" thickTop="1" thickBot="1">
      <c r="A29" s="10" t="s">
        <v>156</v>
      </c>
      <c r="B29" s="8" t="s">
        <v>113</v>
      </c>
      <c r="C29" s="11" t="s">
        <v>157</v>
      </c>
      <c r="D29" s="650">
        <v>724.88496609822755</v>
      </c>
    </row>
    <row r="30" spans="1:4" ht="30" customHeight="1" thickTop="1" thickBot="1">
      <c r="A30" s="10" t="s">
        <v>166</v>
      </c>
      <c r="B30" s="8" t="s">
        <v>113</v>
      </c>
      <c r="C30" s="11" t="s">
        <v>167</v>
      </c>
      <c r="D30" s="650">
        <v>79372.418799165869</v>
      </c>
    </row>
    <row r="31" spans="1:4" ht="30" customHeight="1" thickTop="1" thickBot="1">
      <c r="A31" s="10" t="s">
        <v>162</v>
      </c>
      <c r="B31" s="8" t="s">
        <v>113</v>
      </c>
      <c r="C31" s="11" t="s">
        <v>163</v>
      </c>
      <c r="D31" s="650">
        <v>6816.5316855542878</v>
      </c>
    </row>
    <row r="32" spans="1:4" ht="30" customHeight="1" thickTop="1" thickBot="1">
      <c r="A32" s="10" t="s">
        <v>164</v>
      </c>
      <c r="B32" s="8" t="s">
        <v>113</v>
      </c>
      <c r="C32" s="11" t="s">
        <v>165</v>
      </c>
      <c r="D32" s="650">
        <v>54471.729340722391</v>
      </c>
    </row>
    <row r="33" spans="1:4" ht="30" customHeight="1" thickTop="1" thickBot="1">
      <c r="A33" s="10" t="s">
        <v>171</v>
      </c>
      <c r="B33" s="8" t="s">
        <v>113</v>
      </c>
      <c r="C33" s="11" t="s">
        <v>172</v>
      </c>
      <c r="D33" s="650">
        <v>6816.5316855542878</v>
      </c>
    </row>
    <row r="34" spans="1:4" ht="30" customHeight="1" thickTop="1" thickBot="1">
      <c r="A34" s="10" t="s">
        <v>160</v>
      </c>
      <c r="B34" s="8" t="s">
        <v>113</v>
      </c>
      <c r="C34" s="11" t="s">
        <v>161</v>
      </c>
      <c r="D34" s="650">
        <v>5537.9591496401099</v>
      </c>
    </row>
    <row r="35" spans="1:4" ht="30" customHeight="1" thickTop="1" thickBot="1">
      <c r="A35" s="10" t="s">
        <v>173</v>
      </c>
      <c r="B35" s="8" t="s">
        <v>113</v>
      </c>
      <c r="C35" s="11" t="s">
        <v>1886</v>
      </c>
      <c r="D35" s="650">
        <v>139459.51467182851</v>
      </c>
    </row>
    <row r="36" spans="1:4" ht="30" customHeight="1" thickTop="1" thickBot="1">
      <c r="A36" s="10" t="s">
        <v>170</v>
      </c>
      <c r="B36" s="8" t="s">
        <v>113</v>
      </c>
      <c r="C36" s="11" t="s">
        <v>1885</v>
      </c>
      <c r="D36" s="650">
        <v>94489.779042450406</v>
      </c>
    </row>
    <row r="37" spans="1:4" ht="30" customHeight="1" thickTop="1" thickBot="1">
      <c r="A37" s="10" t="s">
        <v>168</v>
      </c>
      <c r="B37" s="8" t="s">
        <v>113</v>
      </c>
      <c r="C37" s="11" t="s">
        <v>169</v>
      </c>
      <c r="D37" s="650">
        <v>115008.17332815962</v>
      </c>
    </row>
    <row r="38" spans="1:4" ht="30" customHeight="1" thickTop="1" thickBot="1">
      <c r="A38" s="10" t="s">
        <v>174</v>
      </c>
      <c r="B38" s="8" t="s">
        <v>113</v>
      </c>
      <c r="C38" s="11" t="s">
        <v>175</v>
      </c>
      <c r="D38" s="650">
        <v>71967.40818410377</v>
      </c>
    </row>
    <row r="39" spans="1:4" ht="30" customHeight="1" thickTop="1" thickBot="1">
      <c r="A39" s="10" t="s">
        <v>176</v>
      </c>
      <c r="B39" s="8" t="s">
        <v>113</v>
      </c>
      <c r="C39" s="11" t="s">
        <v>177</v>
      </c>
      <c r="D39" s="650">
        <v>51799.347103098269</v>
      </c>
    </row>
    <row r="40" spans="1:4" ht="30" customHeight="1" thickTop="1" thickBot="1">
      <c r="A40" s="10" t="s">
        <v>180</v>
      </c>
      <c r="B40" s="8" t="s">
        <v>113</v>
      </c>
      <c r="C40" s="11" t="s">
        <v>181</v>
      </c>
      <c r="D40" s="650">
        <v>30262.071855956881</v>
      </c>
    </row>
    <row r="41" spans="1:4" ht="30" customHeight="1" thickTop="1" thickBot="1">
      <c r="A41" s="10" t="s">
        <v>178</v>
      </c>
      <c r="B41" s="8" t="s">
        <v>113</v>
      </c>
      <c r="C41" s="11" t="s">
        <v>179</v>
      </c>
      <c r="D41" s="650">
        <v>56641.778003327403</v>
      </c>
    </row>
    <row r="42" spans="1:4" ht="30" customHeight="1" thickTop="1" thickBot="1">
      <c r="A42" s="10" t="s">
        <v>182</v>
      </c>
      <c r="B42" s="8" t="s">
        <v>113</v>
      </c>
      <c r="C42" s="11" t="s">
        <v>183</v>
      </c>
      <c r="D42" s="650">
        <v>53638.118400976717</v>
      </c>
    </row>
    <row r="43" spans="1:4" ht="30" customHeight="1" thickTop="1" thickBot="1">
      <c r="A43" s="10" t="s">
        <v>1672</v>
      </c>
      <c r="B43" s="8" t="s">
        <v>113</v>
      </c>
      <c r="C43" s="11" t="s">
        <v>1671</v>
      </c>
      <c r="D43" s="650">
        <v>10128.337174290569</v>
      </c>
    </row>
    <row r="44" spans="1:4" ht="30" customHeight="1" thickTop="1" thickBot="1">
      <c r="A44" s="10" t="s">
        <v>184</v>
      </c>
      <c r="B44" s="8" t="s">
        <v>113</v>
      </c>
      <c r="C44" s="11" t="s">
        <v>185</v>
      </c>
      <c r="D44" s="650">
        <v>15272.512274670518</v>
      </c>
    </row>
    <row r="45" spans="1:4" ht="30" customHeight="1" thickTop="1" thickBot="1">
      <c r="A45" s="10" t="s">
        <v>1603</v>
      </c>
      <c r="B45" s="8" t="s">
        <v>113</v>
      </c>
      <c r="C45" s="11" t="s">
        <v>1604</v>
      </c>
      <c r="D45" s="650">
        <v>3130.7420709625667</v>
      </c>
    </row>
    <row r="46" spans="1:4" ht="30" customHeight="1" thickTop="1" thickBot="1">
      <c r="A46" s="10" t="s">
        <v>188</v>
      </c>
      <c r="B46" s="8" t="s">
        <v>113</v>
      </c>
      <c r="C46" s="11" t="s">
        <v>189</v>
      </c>
      <c r="D46" s="650">
        <v>4445.4983556400657</v>
      </c>
    </row>
    <row r="47" spans="1:4" ht="30" customHeight="1" thickTop="1" thickBot="1">
      <c r="A47" s="10" t="s">
        <v>186</v>
      </c>
      <c r="B47" s="8" t="s">
        <v>113</v>
      </c>
      <c r="C47" s="11" t="s">
        <v>187</v>
      </c>
      <c r="D47" s="650">
        <v>2847.3583409269827</v>
      </c>
    </row>
    <row r="48" spans="1:4" ht="30" customHeight="1" thickTop="1" thickBot="1">
      <c r="A48" s="10" t="s">
        <v>190</v>
      </c>
      <c r="B48" s="8" t="s">
        <v>113</v>
      </c>
      <c r="C48" s="11" t="s">
        <v>191</v>
      </c>
      <c r="D48" s="650">
        <v>4445.4983556400657</v>
      </c>
    </row>
    <row r="49" spans="1:4" ht="30" customHeight="1" thickTop="1" thickBot="1">
      <c r="A49" s="10" t="s">
        <v>201</v>
      </c>
      <c r="B49" s="8" t="s">
        <v>113</v>
      </c>
      <c r="C49" s="11" t="s">
        <v>1888</v>
      </c>
      <c r="D49" s="650">
        <v>75945.935148642136</v>
      </c>
    </row>
    <row r="50" spans="1:4" ht="30" customHeight="1" thickTop="1" thickBot="1">
      <c r="A50" s="10" t="s">
        <v>192</v>
      </c>
      <c r="B50" s="8" t="s">
        <v>113</v>
      </c>
      <c r="C50" s="11" t="s">
        <v>193</v>
      </c>
      <c r="D50" s="650">
        <v>30978.795180758047</v>
      </c>
    </row>
    <row r="51" spans="1:4" ht="30" customHeight="1" thickTop="1" thickBot="1">
      <c r="A51" s="10" t="s">
        <v>194</v>
      </c>
      <c r="B51" s="8" t="s">
        <v>113</v>
      </c>
      <c r="C51" s="11" t="s">
        <v>1887</v>
      </c>
      <c r="D51" s="650">
        <v>1829.9101864719885</v>
      </c>
    </row>
    <row r="52" spans="1:4" ht="30" customHeight="1" thickTop="1" thickBot="1">
      <c r="A52" s="10" t="s">
        <v>224</v>
      </c>
      <c r="B52" s="8" t="s">
        <v>92</v>
      </c>
      <c r="C52" s="11" t="s">
        <v>1891</v>
      </c>
      <c r="D52" s="650">
        <v>118435.76801545115</v>
      </c>
    </row>
    <row r="53" spans="1:4" ht="30" customHeight="1" thickTop="1" thickBot="1">
      <c r="A53" s="10" t="s">
        <v>195</v>
      </c>
      <c r="B53" s="8" t="s">
        <v>113</v>
      </c>
      <c r="C53" s="11" t="s">
        <v>196</v>
      </c>
      <c r="D53" s="650">
        <v>2614.6430083546747</v>
      </c>
    </row>
    <row r="54" spans="1:4" ht="30" customHeight="1" thickTop="1" thickBot="1">
      <c r="A54" s="10" t="s">
        <v>214</v>
      </c>
      <c r="B54" s="8" t="s">
        <v>113</v>
      </c>
      <c r="C54" s="11" t="s">
        <v>215</v>
      </c>
      <c r="D54" s="650">
        <v>8661.6047098104209</v>
      </c>
    </row>
    <row r="55" spans="1:4" ht="30" customHeight="1" thickTop="1" thickBot="1">
      <c r="A55" s="10" t="s">
        <v>197</v>
      </c>
      <c r="B55" s="8" t="s">
        <v>113</v>
      </c>
      <c r="C55" s="11" t="s">
        <v>198</v>
      </c>
      <c r="D55" s="650">
        <v>54088.624477345809</v>
      </c>
    </row>
    <row r="56" spans="1:4" ht="30" customHeight="1" thickTop="1" thickBot="1">
      <c r="A56" s="10" t="s">
        <v>199</v>
      </c>
      <c r="B56" s="8" t="s">
        <v>113</v>
      </c>
      <c r="C56" s="11" t="s">
        <v>200</v>
      </c>
      <c r="D56" s="650">
        <v>6275.143220051219</v>
      </c>
    </row>
    <row r="57" spans="1:4" ht="30" customHeight="1" thickTop="1" thickBot="1">
      <c r="A57" s="10" t="s">
        <v>202</v>
      </c>
      <c r="B57" s="8" t="s">
        <v>113</v>
      </c>
      <c r="C57" s="11" t="s">
        <v>203</v>
      </c>
      <c r="D57" s="650">
        <v>62753.811626511029</v>
      </c>
    </row>
    <row r="58" spans="1:4" ht="30" customHeight="1" thickTop="1" thickBot="1">
      <c r="A58" s="10" t="s">
        <v>212</v>
      </c>
      <c r="B58" s="8" t="s">
        <v>113</v>
      </c>
      <c r="C58" s="11" t="s">
        <v>213</v>
      </c>
      <c r="D58" s="650">
        <v>26947.166752011595</v>
      </c>
    </row>
    <row r="59" spans="1:4" ht="30" customHeight="1" thickTop="1" thickBot="1">
      <c r="A59" s="10" t="s">
        <v>206</v>
      </c>
      <c r="B59" s="8" t="s">
        <v>113</v>
      </c>
      <c r="C59" s="11" t="s">
        <v>207</v>
      </c>
      <c r="D59" s="650">
        <v>13982.799454376654</v>
      </c>
    </row>
    <row r="60" spans="1:4" ht="30" customHeight="1" thickTop="1" thickBot="1">
      <c r="A60" s="10" t="s">
        <v>204</v>
      </c>
      <c r="B60" s="8" t="s">
        <v>113</v>
      </c>
      <c r="C60" s="11" t="s">
        <v>205</v>
      </c>
      <c r="D60" s="650">
        <v>16774.342146265924</v>
      </c>
    </row>
    <row r="61" spans="1:4" ht="30" customHeight="1" thickTop="1" thickBot="1">
      <c r="A61" s="10" t="s">
        <v>208</v>
      </c>
      <c r="B61" s="8" t="s">
        <v>113</v>
      </c>
      <c r="C61" s="11" t="s">
        <v>209</v>
      </c>
      <c r="D61" s="650">
        <v>17174.800284848359</v>
      </c>
    </row>
    <row r="62" spans="1:4" ht="30" customHeight="1" thickTop="1" thickBot="1">
      <c r="A62" s="10" t="s">
        <v>210</v>
      </c>
      <c r="B62" s="8" t="s">
        <v>113</v>
      </c>
      <c r="C62" s="11" t="s">
        <v>211</v>
      </c>
      <c r="D62" s="650">
        <v>17174.800284848359</v>
      </c>
    </row>
    <row r="63" spans="1:4" ht="30" customHeight="1" thickTop="1" thickBot="1">
      <c r="A63" s="10" t="s">
        <v>217</v>
      </c>
      <c r="B63" s="8" t="s">
        <v>113</v>
      </c>
      <c r="C63" s="11" t="s">
        <v>218</v>
      </c>
      <c r="D63" s="650">
        <v>31384.460943386137</v>
      </c>
    </row>
    <row r="64" spans="1:4" ht="30" customHeight="1" thickTop="1" thickBot="1">
      <c r="A64" s="10" t="s">
        <v>219</v>
      </c>
      <c r="B64" s="8" t="s">
        <v>113</v>
      </c>
      <c r="C64" s="11" t="s">
        <v>220</v>
      </c>
      <c r="D64" s="650">
        <v>10822.190872653</v>
      </c>
    </row>
    <row r="65" spans="1:4" ht="30" customHeight="1" thickTop="1" thickBot="1">
      <c r="A65" s="10" t="s">
        <v>216</v>
      </c>
      <c r="B65" s="8" t="s">
        <v>113</v>
      </c>
      <c r="C65" s="11" t="s">
        <v>1889</v>
      </c>
      <c r="D65" s="650">
        <v>12175.098997600177</v>
      </c>
    </row>
    <row r="66" spans="1:4" ht="30" customHeight="1" thickTop="1" thickBot="1">
      <c r="A66" s="10" t="s">
        <v>221</v>
      </c>
      <c r="B66" s="8" t="s">
        <v>113</v>
      </c>
      <c r="C66" s="11" t="s">
        <v>1890</v>
      </c>
      <c r="D66" s="650">
        <v>56148.127986754247</v>
      </c>
    </row>
    <row r="67" spans="1:4" ht="30" customHeight="1" thickTop="1" thickBot="1">
      <c r="A67" s="10" t="s">
        <v>222</v>
      </c>
      <c r="B67" s="8" t="s">
        <v>113</v>
      </c>
      <c r="C67" s="11" t="s">
        <v>223</v>
      </c>
      <c r="D67" s="650">
        <v>23723.728973036279</v>
      </c>
    </row>
    <row r="68" spans="1:4" ht="30" customHeight="1" thickTop="1" thickBot="1">
      <c r="A68" s="10" t="s">
        <v>225</v>
      </c>
      <c r="B68" s="8" t="s">
        <v>113</v>
      </c>
      <c r="C68" s="11" t="s">
        <v>226</v>
      </c>
      <c r="D68" s="650">
        <v>56701.673971221433</v>
      </c>
    </row>
    <row r="69" spans="1:4" ht="30" customHeight="1" thickTop="1" thickBot="1">
      <c r="A69" s="10" t="s">
        <v>227</v>
      </c>
      <c r="B69" s="8" t="s">
        <v>113</v>
      </c>
      <c r="C69" s="11" t="s">
        <v>1892</v>
      </c>
      <c r="D69" s="650">
        <v>15151.166483877814</v>
      </c>
    </row>
    <row r="70" spans="1:4" ht="30" customHeight="1" thickTop="1" thickBot="1">
      <c r="A70" s="10" t="s">
        <v>232</v>
      </c>
      <c r="B70" s="8" t="s">
        <v>233</v>
      </c>
      <c r="C70" s="11" t="s">
        <v>1895</v>
      </c>
      <c r="D70" s="650">
        <v>5411.6161987310652</v>
      </c>
    </row>
    <row r="71" spans="1:4" ht="30" customHeight="1" thickTop="1" thickBot="1">
      <c r="A71" s="10" t="s">
        <v>228</v>
      </c>
      <c r="B71" s="8" t="s">
        <v>113</v>
      </c>
      <c r="C71" s="11" t="s">
        <v>1893</v>
      </c>
      <c r="D71" s="650">
        <v>3226.0043241147787</v>
      </c>
    </row>
    <row r="72" spans="1:4" ht="30" customHeight="1" thickTop="1" thickBot="1">
      <c r="A72" s="10" t="s">
        <v>229</v>
      </c>
      <c r="B72" s="8" t="s">
        <v>113</v>
      </c>
      <c r="C72" s="11" t="s">
        <v>1894</v>
      </c>
      <c r="D72" s="650">
        <v>7091.5468126880451</v>
      </c>
    </row>
    <row r="73" spans="1:4" ht="30" customHeight="1" thickTop="1" thickBot="1">
      <c r="A73" s="10" t="s">
        <v>230</v>
      </c>
      <c r="B73" s="8" t="s">
        <v>113</v>
      </c>
      <c r="C73" s="11" t="s">
        <v>231</v>
      </c>
      <c r="D73" s="650">
        <v>3201.0368450501533</v>
      </c>
    </row>
    <row r="74" spans="1:4" ht="30" customHeight="1" thickTop="1" thickBot="1">
      <c r="A74" s="10" t="s">
        <v>234</v>
      </c>
      <c r="B74" s="8" t="s">
        <v>113</v>
      </c>
      <c r="C74" s="11" t="s">
        <v>235</v>
      </c>
      <c r="D74" s="650">
        <v>11060.171141010836</v>
      </c>
    </row>
    <row r="75" spans="1:4" ht="30" customHeight="1" thickTop="1" thickBot="1">
      <c r="A75" s="10" t="s">
        <v>236</v>
      </c>
      <c r="B75" s="8" t="s">
        <v>113</v>
      </c>
      <c r="C75" s="11" t="s">
        <v>237</v>
      </c>
      <c r="D75" s="650">
        <v>261963.99079353551</v>
      </c>
    </row>
    <row r="76" spans="1:4" ht="30" customHeight="1" thickTop="1" thickBot="1">
      <c r="A76" s="10" t="s">
        <v>238</v>
      </c>
      <c r="B76" s="8" t="s">
        <v>113</v>
      </c>
      <c r="C76" s="11" t="s">
        <v>239</v>
      </c>
      <c r="D76" s="650">
        <v>347325.04939980857</v>
      </c>
    </row>
    <row r="77" spans="1:4" ht="30" customHeight="1" thickTop="1" thickBot="1">
      <c r="A77" s="10" t="s">
        <v>240</v>
      </c>
      <c r="B77" s="8" t="s">
        <v>113</v>
      </c>
      <c r="C77" s="11" t="s">
        <v>1896</v>
      </c>
      <c r="D77" s="650">
        <v>106646.13059348622</v>
      </c>
    </row>
    <row r="78" spans="1:4" ht="30" customHeight="1" thickTop="1" thickBot="1">
      <c r="A78" s="10" t="s">
        <v>241</v>
      </c>
      <c r="B78" s="8" t="s">
        <v>113</v>
      </c>
      <c r="C78" s="11" t="s">
        <v>1897</v>
      </c>
      <c r="D78" s="650">
        <v>137845.1779760138</v>
      </c>
    </row>
    <row r="79" spans="1:4" ht="30" customHeight="1" thickTop="1" thickBot="1">
      <c r="A79" s="10" t="s">
        <v>246</v>
      </c>
      <c r="B79" s="8" t="s">
        <v>113</v>
      </c>
      <c r="C79" s="11" t="s">
        <v>1902</v>
      </c>
      <c r="D79" s="650">
        <v>93895.597289369412</v>
      </c>
    </row>
    <row r="80" spans="1:4" ht="30" customHeight="1" thickTop="1" thickBot="1">
      <c r="A80" s="10" t="s">
        <v>243</v>
      </c>
      <c r="B80" s="8" t="s">
        <v>113</v>
      </c>
      <c r="C80" s="11" t="s">
        <v>1899</v>
      </c>
      <c r="D80" s="650">
        <v>180297.63549078346</v>
      </c>
    </row>
    <row r="81" spans="1:4" ht="30" customHeight="1" thickTop="1" thickBot="1">
      <c r="A81" s="10" t="s">
        <v>244</v>
      </c>
      <c r="B81" s="8" t="s">
        <v>113</v>
      </c>
      <c r="C81" s="11" t="s">
        <v>1900</v>
      </c>
      <c r="D81" s="650">
        <v>249636.3165619263</v>
      </c>
    </row>
    <row r="82" spans="1:4" ht="30" customHeight="1" thickTop="1" thickBot="1">
      <c r="A82" s="10" t="s">
        <v>245</v>
      </c>
      <c r="B82" s="8" t="s">
        <v>113</v>
      </c>
      <c r="C82" s="11" t="s">
        <v>1901</v>
      </c>
      <c r="D82" s="650">
        <v>200226.67477862202</v>
      </c>
    </row>
    <row r="83" spans="1:4" ht="30" customHeight="1" thickTop="1" thickBot="1">
      <c r="A83" s="10" t="s">
        <v>247</v>
      </c>
      <c r="B83" s="8" t="s">
        <v>113</v>
      </c>
      <c r="C83" s="11" t="s">
        <v>1903</v>
      </c>
      <c r="D83" s="650">
        <v>122257.12213006697</v>
      </c>
    </row>
    <row r="84" spans="1:4" ht="30" customHeight="1" thickTop="1" thickBot="1">
      <c r="A84" s="10" t="s">
        <v>242</v>
      </c>
      <c r="B84" s="8" t="s">
        <v>113</v>
      </c>
      <c r="C84" s="11" t="s">
        <v>1898</v>
      </c>
      <c r="D84" s="650">
        <v>193176.26004536584</v>
      </c>
    </row>
    <row r="85" spans="1:4" ht="30" customHeight="1" thickTop="1" thickBot="1">
      <c r="A85" s="10" t="s">
        <v>248</v>
      </c>
      <c r="B85" s="8" t="s">
        <v>113</v>
      </c>
      <c r="C85" s="11" t="s">
        <v>1904</v>
      </c>
      <c r="D85" s="650">
        <v>322675.02769163577</v>
      </c>
    </row>
    <row r="86" spans="1:4" ht="30" customHeight="1" thickTop="1" thickBot="1">
      <c r="A86" s="10" t="s">
        <v>249</v>
      </c>
      <c r="B86" s="8" t="s">
        <v>113</v>
      </c>
      <c r="C86" s="11" t="s">
        <v>250</v>
      </c>
      <c r="D86" s="650">
        <v>3882.1777691648363</v>
      </c>
    </row>
    <row r="87" spans="1:4" ht="30" customHeight="1" thickTop="1" thickBot="1">
      <c r="A87" s="10" t="s">
        <v>255</v>
      </c>
      <c r="B87" s="8" t="s">
        <v>113</v>
      </c>
      <c r="C87" s="11" t="s">
        <v>256</v>
      </c>
      <c r="D87" s="650">
        <v>1190484.21112088</v>
      </c>
    </row>
    <row r="88" spans="1:4" ht="30" customHeight="1" thickTop="1" thickBot="1">
      <c r="A88" s="10" t="s">
        <v>253</v>
      </c>
      <c r="B88" s="8" t="s">
        <v>113</v>
      </c>
      <c r="C88" s="11" t="s">
        <v>254</v>
      </c>
      <c r="D88" s="650">
        <v>16413.461950430508</v>
      </c>
    </row>
    <row r="89" spans="1:4" ht="30" customHeight="1" thickTop="1" thickBot="1">
      <c r="A89" s="10" t="s">
        <v>251</v>
      </c>
      <c r="B89" s="8" t="s">
        <v>113</v>
      </c>
      <c r="C89" s="11" t="s">
        <v>252</v>
      </c>
      <c r="D89" s="650">
        <v>18017.890166254245</v>
      </c>
    </row>
    <row r="90" spans="1:4" ht="30" customHeight="1" thickTop="1" thickBot="1">
      <c r="A90" s="10" t="s">
        <v>257</v>
      </c>
      <c r="B90" s="8" t="s">
        <v>113</v>
      </c>
      <c r="C90" s="11" t="s">
        <v>258</v>
      </c>
      <c r="D90" s="650">
        <v>5749.7936526318081</v>
      </c>
    </row>
    <row r="91" spans="1:4" ht="30" customHeight="1" thickTop="1" thickBot="1">
      <c r="A91" s="10" t="s">
        <v>259</v>
      </c>
      <c r="B91" s="8" t="s">
        <v>113</v>
      </c>
      <c r="C91" s="11" t="s">
        <v>260</v>
      </c>
      <c r="D91" s="650">
        <v>8019.4490418285741</v>
      </c>
    </row>
    <row r="92" spans="1:4" ht="30" customHeight="1" thickTop="1" thickBot="1">
      <c r="A92" s="10" t="s">
        <v>261</v>
      </c>
      <c r="B92" s="8" t="s">
        <v>113</v>
      </c>
      <c r="C92" s="11" t="s">
        <v>262</v>
      </c>
      <c r="D92" s="650">
        <v>8155.6283651803797</v>
      </c>
    </row>
    <row r="93" spans="1:4" ht="30" customHeight="1" thickTop="1" thickBot="1">
      <c r="A93" s="10" t="s">
        <v>263</v>
      </c>
      <c r="B93" s="8" t="s">
        <v>113</v>
      </c>
      <c r="C93" s="11" t="s">
        <v>264</v>
      </c>
      <c r="D93" s="650">
        <v>10985.132083712348</v>
      </c>
    </row>
    <row r="94" spans="1:4" ht="30" customHeight="1" thickTop="1" thickBot="1">
      <c r="A94" s="10" t="s">
        <v>265</v>
      </c>
      <c r="B94" s="8" t="s">
        <v>113</v>
      </c>
      <c r="C94" s="11" t="s">
        <v>266</v>
      </c>
      <c r="D94" s="650">
        <v>16638.943921078768</v>
      </c>
    </row>
    <row r="95" spans="1:4" ht="30" customHeight="1" thickTop="1" thickBot="1">
      <c r="A95" s="10" t="s">
        <v>267</v>
      </c>
      <c r="B95" s="8" t="s">
        <v>113</v>
      </c>
      <c r="C95" s="11" t="s">
        <v>268</v>
      </c>
      <c r="D95" s="650">
        <v>44757.349971835392</v>
      </c>
    </row>
    <row r="96" spans="1:4" ht="30" customHeight="1" thickTop="1" thickBot="1">
      <c r="A96" s="10" t="s">
        <v>269</v>
      </c>
      <c r="B96" s="8" t="s">
        <v>113</v>
      </c>
      <c r="C96" s="11" t="s">
        <v>270</v>
      </c>
      <c r="D96" s="650">
        <v>122968.97988552223</v>
      </c>
    </row>
    <row r="97" spans="1:4" ht="30" customHeight="1" thickTop="1" thickBot="1">
      <c r="A97" s="10" t="s">
        <v>271</v>
      </c>
      <c r="B97" s="8" t="s">
        <v>113</v>
      </c>
      <c r="C97" s="11" t="s">
        <v>272</v>
      </c>
      <c r="D97" s="650">
        <v>167117.94687307475</v>
      </c>
    </row>
    <row r="98" spans="1:4" ht="30" customHeight="1" thickTop="1" thickBot="1">
      <c r="A98" s="10" t="s">
        <v>273</v>
      </c>
      <c r="B98" s="8" t="s">
        <v>113</v>
      </c>
      <c r="C98" s="11" t="s">
        <v>274</v>
      </c>
      <c r="D98" s="650">
        <v>5144.9858475932724</v>
      </c>
    </row>
    <row r="99" spans="1:4" ht="30" customHeight="1" thickTop="1" thickBot="1">
      <c r="A99" s="10" t="s">
        <v>275</v>
      </c>
      <c r="B99" s="8" t="s">
        <v>113</v>
      </c>
      <c r="C99" s="11" t="s">
        <v>276</v>
      </c>
      <c r="D99" s="650">
        <v>33990.35910861077</v>
      </c>
    </row>
    <row r="100" spans="1:4" ht="30" customHeight="1" thickTop="1" thickBot="1">
      <c r="A100" s="10" t="s">
        <v>277</v>
      </c>
      <c r="B100" s="8" t="s">
        <v>113</v>
      </c>
      <c r="C100" s="11" t="s">
        <v>278</v>
      </c>
      <c r="D100" s="650">
        <v>273327.75826587947</v>
      </c>
    </row>
    <row r="101" spans="1:4" ht="30" customHeight="1" thickTop="1" thickBot="1">
      <c r="A101" s="10" t="s">
        <v>279</v>
      </c>
      <c r="B101" s="8" t="s">
        <v>113</v>
      </c>
      <c r="C101" s="11" t="s">
        <v>1905</v>
      </c>
      <c r="D101" s="650">
        <v>274796.7882565161</v>
      </c>
    </row>
    <row r="102" spans="1:4" ht="30" customHeight="1" thickTop="1" thickBot="1">
      <c r="A102" s="10" t="s">
        <v>280</v>
      </c>
      <c r="B102" s="8" t="s">
        <v>113</v>
      </c>
      <c r="C102" s="11" t="s">
        <v>281</v>
      </c>
      <c r="D102" s="650">
        <v>313517.91122312413</v>
      </c>
    </row>
    <row r="103" spans="1:4" ht="30" customHeight="1" thickTop="1" thickBot="1">
      <c r="A103" s="10" t="s">
        <v>282</v>
      </c>
      <c r="B103" s="8" t="s">
        <v>113</v>
      </c>
      <c r="C103" s="11" t="s">
        <v>283</v>
      </c>
      <c r="D103" s="650">
        <v>411199.30745731847</v>
      </c>
    </row>
    <row r="104" spans="1:4" ht="30" customHeight="1" thickTop="1" thickBot="1">
      <c r="A104" s="10" t="s">
        <v>284</v>
      </c>
      <c r="B104" s="8" t="s">
        <v>113</v>
      </c>
      <c r="C104" s="11" t="s">
        <v>285</v>
      </c>
      <c r="D104" s="650">
        <v>423926.59996421292</v>
      </c>
    </row>
    <row r="105" spans="1:4" ht="30" customHeight="1" thickTop="1" thickBot="1">
      <c r="A105" s="10" t="s">
        <v>286</v>
      </c>
      <c r="B105" s="8" t="s">
        <v>113</v>
      </c>
      <c r="C105" s="11" t="s">
        <v>287</v>
      </c>
      <c r="D105" s="650">
        <v>179564.41832621218</v>
      </c>
    </row>
    <row r="106" spans="1:4" ht="30" customHeight="1" thickTop="1" thickBot="1">
      <c r="A106" s="10" t="s">
        <v>288</v>
      </c>
      <c r="B106" s="8" t="s">
        <v>113</v>
      </c>
      <c r="C106" s="11" t="s">
        <v>289</v>
      </c>
      <c r="D106" s="650">
        <v>9078.621556787064</v>
      </c>
    </row>
    <row r="107" spans="1:4" ht="30" customHeight="1" thickTop="1" thickBot="1">
      <c r="A107" s="10" t="s">
        <v>290</v>
      </c>
      <c r="B107" s="8" t="s">
        <v>113</v>
      </c>
      <c r="C107" s="11" t="s">
        <v>291</v>
      </c>
      <c r="D107" s="650">
        <v>379454.16797960881</v>
      </c>
    </row>
    <row r="108" spans="1:4" ht="30" customHeight="1" thickTop="1" thickBot="1">
      <c r="A108" s="10" t="s">
        <v>292</v>
      </c>
      <c r="B108" s="8" t="s">
        <v>113</v>
      </c>
      <c r="C108" s="11" t="s">
        <v>293</v>
      </c>
      <c r="D108" s="650">
        <v>5749.7936526318081</v>
      </c>
    </row>
    <row r="109" spans="1:4" ht="30" customHeight="1" thickTop="1" thickBot="1">
      <c r="A109" s="10" t="s">
        <v>294</v>
      </c>
      <c r="B109" s="8" t="s">
        <v>113</v>
      </c>
      <c r="C109" s="11" t="s">
        <v>1906</v>
      </c>
      <c r="D109" s="650">
        <v>531208.55700208771</v>
      </c>
    </row>
    <row r="110" spans="1:4" ht="30" customHeight="1" thickTop="1" thickBot="1">
      <c r="A110" s="10" t="s">
        <v>295</v>
      </c>
      <c r="B110" s="8" t="s">
        <v>113</v>
      </c>
      <c r="C110" s="11" t="s">
        <v>296</v>
      </c>
      <c r="D110" s="650">
        <v>5749.7936526318081</v>
      </c>
    </row>
    <row r="111" spans="1:4" ht="30" customHeight="1" thickTop="1" thickBot="1">
      <c r="A111" s="10" t="s">
        <v>297</v>
      </c>
      <c r="B111" s="8" t="s">
        <v>113</v>
      </c>
      <c r="C111" s="11" t="s">
        <v>298</v>
      </c>
      <c r="D111" s="650">
        <v>94935.022747825511</v>
      </c>
    </row>
    <row r="112" spans="1:4" ht="30" customHeight="1" thickTop="1" thickBot="1">
      <c r="A112" s="10" t="s">
        <v>299</v>
      </c>
      <c r="B112" s="8" t="s">
        <v>113</v>
      </c>
      <c r="C112" s="11" t="s">
        <v>300</v>
      </c>
      <c r="D112" s="650">
        <v>331274.02178189839</v>
      </c>
    </row>
    <row r="113" spans="1:4" ht="30" customHeight="1" thickTop="1" thickBot="1">
      <c r="A113" s="10" t="s">
        <v>301</v>
      </c>
      <c r="B113" s="8" t="s">
        <v>113</v>
      </c>
      <c r="C113" s="11" t="s">
        <v>302</v>
      </c>
      <c r="D113" s="650">
        <v>6568.2313859761616</v>
      </c>
    </row>
    <row r="114" spans="1:4" ht="30" customHeight="1" thickTop="1" thickBot="1">
      <c r="A114" s="10" t="s">
        <v>305</v>
      </c>
      <c r="B114" s="8" t="s">
        <v>113</v>
      </c>
      <c r="C114" s="11" t="s">
        <v>306</v>
      </c>
      <c r="D114" s="650">
        <v>103027.44229997411</v>
      </c>
    </row>
    <row r="115" spans="1:4" ht="30" customHeight="1" thickTop="1" thickBot="1">
      <c r="A115" s="10" t="s">
        <v>303</v>
      </c>
      <c r="B115" s="8" t="s">
        <v>113</v>
      </c>
      <c r="C115" s="11" t="s">
        <v>304</v>
      </c>
      <c r="D115" s="650">
        <v>84925.717537113582</v>
      </c>
    </row>
    <row r="116" spans="1:4" ht="30" customHeight="1" thickTop="1" thickBot="1">
      <c r="A116" s="10" t="s">
        <v>309</v>
      </c>
      <c r="B116" s="8" t="s">
        <v>113</v>
      </c>
      <c r="C116" s="11" t="s">
        <v>1907</v>
      </c>
      <c r="D116" s="650">
        <v>135223.23476861641</v>
      </c>
    </row>
    <row r="117" spans="1:4" ht="30" customHeight="1" thickTop="1" thickBot="1">
      <c r="A117" s="10" t="s">
        <v>310</v>
      </c>
      <c r="B117" s="8" t="s">
        <v>113</v>
      </c>
      <c r="C117" s="11" t="s">
        <v>311</v>
      </c>
      <c r="D117" s="650">
        <v>119068.56728166874</v>
      </c>
    </row>
    <row r="118" spans="1:4" ht="30" customHeight="1" thickTop="1" thickBot="1">
      <c r="A118" s="10" t="s">
        <v>313</v>
      </c>
      <c r="B118" s="8" t="s">
        <v>113</v>
      </c>
      <c r="C118" s="11" t="s">
        <v>1909</v>
      </c>
      <c r="D118" s="650">
        <v>311657.43993679952</v>
      </c>
    </row>
    <row r="119" spans="1:4" ht="30" customHeight="1" thickTop="1" thickBot="1">
      <c r="A119" s="10" t="s">
        <v>318</v>
      </c>
      <c r="B119" s="8" t="s">
        <v>113</v>
      </c>
      <c r="C119" s="11" t="s">
        <v>319</v>
      </c>
      <c r="D119" s="650">
        <v>180297.63549078346</v>
      </c>
    </row>
    <row r="120" spans="1:4" ht="30" customHeight="1" thickTop="1" thickBot="1">
      <c r="A120" s="10" t="s">
        <v>314</v>
      </c>
      <c r="B120" s="8" t="s">
        <v>113</v>
      </c>
      <c r="C120" s="11" t="s">
        <v>315</v>
      </c>
      <c r="D120" s="650">
        <v>178025.09356148803</v>
      </c>
    </row>
    <row r="121" spans="1:4" ht="30" customHeight="1" thickTop="1" thickBot="1">
      <c r="A121" s="10" t="s">
        <v>1648</v>
      </c>
      <c r="B121" s="8" t="s">
        <v>113</v>
      </c>
      <c r="C121" s="11" t="s">
        <v>1649</v>
      </c>
      <c r="D121" s="650">
        <v>80266.578561393908</v>
      </c>
    </row>
    <row r="122" spans="1:4" ht="30" customHeight="1" thickTop="1" thickBot="1">
      <c r="A122" s="10" t="s">
        <v>322</v>
      </c>
      <c r="B122" s="8" t="s">
        <v>113</v>
      </c>
      <c r="C122" s="11" t="s">
        <v>323</v>
      </c>
      <c r="D122" s="650">
        <v>135223.23476861641</v>
      </c>
    </row>
    <row r="123" spans="1:4" ht="30" customHeight="1" thickTop="1" thickBot="1">
      <c r="A123" s="10" t="s">
        <v>320</v>
      </c>
      <c r="B123" s="8" t="s">
        <v>113</v>
      </c>
      <c r="C123" s="11" t="s">
        <v>321</v>
      </c>
      <c r="D123" s="650">
        <v>127365.65460934062</v>
      </c>
    </row>
    <row r="124" spans="1:4" ht="30" customHeight="1" thickTop="1" thickBot="1">
      <c r="A124" s="10" t="s">
        <v>312</v>
      </c>
      <c r="B124" s="8" t="s">
        <v>113</v>
      </c>
      <c r="C124" s="11" t="s">
        <v>1908</v>
      </c>
      <c r="D124" s="650">
        <v>173745.58222816818</v>
      </c>
    </row>
    <row r="125" spans="1:4" ht="30" customHeight="1" thickTop="1" thickBot="1">
      <c r="A125" s="10" t="s">
        <v>316</v>
      </c>
      <c r="B125" s="8" t="s">
        <v>113</v>
      </c>
      <c r="C125" s="11" t="s">
        <v>317</v>
      </c>
      <c r="D125" s="650">
        <v>198327.51134287158</v>
      </c>
    </row>
    <row r="126" spans="1:4" ht="30" customHeight="1" thickTop="1" thickBot="1">
      <c r="A126" s="10" t="s">
        <v>307</v>
      </c>
      <c r="B126" s="8" t="s">
        <v>113</v>
      </c>
      <c r="C126" s="11" t="s">
        <v>308</v>
      </c>
      <c r="D126" s="650">
        <v>128784.17879726313</v>
      </c>
    </row>
    <row r="127" spans="1:4" ht="30" customHeight="1" thickTop="1" thickBot="1">
      <c r="A127" s="10" t="s">
        <v>324</v>
      </c>
      <c r="B127" s="8" t="s">
        <v>113</v>
      </c>
      <c r="C127" s="11" t="s">
        <v>325</v>
      </c>
      <c r="D127" s="650">
        <v>2237.8674985917696</v>
      </c>
    </row>
    <row r="128" spans="1:4" ht="30" customHeight="1" thickTop="1" thickBot="1">
      <c r="A128" s="10" t="s">
        <v>326</v>
      </c>
      <c r="B128" s="8" t="s">
        <v>113</v>
      </c>
      <c r="C128" s="11" t="s">
        <v>327</v>
      </c>
      <c r="D128" s="650">
        <v>76437.518557494797</v>
      </c>
    </row>
    <row r="129" spans="1:4" ht="30" customHeight="1" thickTop="1" thickBot="1">
      <c r="A129" s="10" t="s">
        <v>328</v>
      </c>
      <c r="B129" s="8" t="s">
        <v>113</v>
      </c>
      <c r="C129" s="11" t="s">
        <v>329</v>
      </c>
      <c r="D129" s="650">
        <v>614.92530011304382</v>
      </c>
    </row>
    <row r="130" spans="1:4" ht="30" customHeight="1" thickTop="1" thickBot="1">
      <c r="A130" s="10" t="s">
        <v>330</v>
      </c>
      <c r="B130" s="8" t="s">
        <v>113</v>
      </c>
      <c r="C130" s="11" t="s">
        <v>331</v>
      </c>
      <c r="D130" s="650">
        <v>1962.1838372317534</v>
      </c>
    </row>
    <row r="131" spans="1:4" ht="30" customHeight="1" thickTop="1" thickBot="1">
      <c r="A131" s="10" t="s">
        <v>332</v>
      </c>
      <c r="B131" s="8" t="s">
        <v>113</v>
      </c>
      <c r="C131" s="11" t="s">
        <v>333</v>
      </c>
      <c r="D131" s="650">
        <v>2097.1615796178116</v>
      </c>
    </row>
    <row r="132" spans="1:4" ht="30" customHeight="1" thickTop="1" thickBot="1">
      <c r="A132" s="10" t="s">
        <v>334</v>
      </c>
      <c r="B132" s="8" t="s">
        <v>113</v>
      </c>
      <c r="C132" s="11" t="s">
        <v>1676</v>
      </c>
      <c r="D132" s="650">
        <v>9078.621556787064</v>
      </c>
    </row>
    <row r="133" spans="1:4" ht="30" customHeight="1" thickTop="1" thickBot="1">
      <c r="A133" s="10" t="s">
        <v>335</v>
      </c>
      <c r="B133" s="8" t="s">
        <v>92</v>
      </c>
      <c r="C133" s="11" t="s">
        <v>1910</v>
      </c>
      <c r="D133" s="650">
        <v>217681.11632419351</v>
      </c>
    </row>
    <row r="134" spans="1:4" ht="30" customHeight="1" thickTop="1" thickBot="1">
      <c r="A134" s="10" t="s">
        <v>336</v>
      </c>
      <c r="B134" s="8" t="s">
        <v>113</v>
      </c>
      <c r="C134" s="11" t="s">
        <v>337</v>
      </c>
      <c r="D134" s="650">
        <v>55132.144987032443</v>
      </c>
    </row>
    <row r="135" spans="1:4" ht="30" customHeight="1" thickTop="1" thickBot="1">
      <c r="A135" s="10" t="s">
        <v>338</v>
      </c>
      <c r="B135" s="8" t="s">
        <v>339</v>
      </c>
      <c r="C135" s="11" t="s">
        <v>340</v>
      </c>
      <c r="D135" s="650">
        <v>926.41186613644629</v>
      </c>
    </row>
    <row r="136" spans="1:4" ht="30" customHeight="1" thickTop="1" thickBot="1">
      <c r="A136" s="10" t="s">
        <v>352</v>
      </c>
      <c r="B136" s="8" t="s">
        <v>339</v>
      </c>
      <c r="C136" s="11" t="s">
        <v>353</v>
      </c>
      <c r="D136" s="650">
        <v>1042.0211199500989</v>
      </c>
    </row>
    <row r="137" spans="1:4" ht="30" customHeight="1" thickTop="1" thickBot="1">
      <c r="A137" s="10" t="s">
        <v>343</v>
      </c>
      <c r="B137" s="8" t="s">
        <v>344</v>
      </c>
      <c r="C137" s="11" t="s">
        <v>345</v>
      </c>
      <c r="D137" s="650">
        <v>0.15931507912814066</v>
      </c>
    </row>
    <row r="138" spans="1:4" ht="30" customHeight="1" thickTop="1" thickBot="1">
      <c r="A138" s="10" t="s">
        <v>346</v>
      </c>
      <c r="B138" s="8" t="s">
        <v>344</v>
      </c>
      <c r="C138" s="11" t="s">
        <v>347</v>
      </c>
      <c r="D138" s="650">
        <v>0.23897261869221101</v>
      </c>
    </row>
    <row r="139" spans="1:4" ht="30" customHeight="1" thickTop="1" thickBot="1">
      <c r="A139" s="10" t="s">
        <v>350</v>
      </c>
      <c r="B139" s="8" t="s">
        <v>339</v>
      </c>
      <c r="C139" s="11" t="s">
        <v>351</v>
      </c>
      <c r="D139" s="650">
        <v>1388.3199684576666</v>
      </c>
    </row>
    <row r="140" spans="1:4" ht="30" customHeight="1" thickTop="1" thickBot="1">
      <c r="A140" s="10" t="s">
        <v>348</v>
      </c>
      <c r="B140" s="8" t="s">
        <v>339</v>
      </c>
      <c r="C140" s="11" t="s">
        <v>349</v>
      </c>
      <c r="D140" s="650">
        <v>1040.4506822075766</v>
      </c>
    </row>
    <row r="141" spans="1:4" ht="30" customHeight="1" thickTop="1" thickBot="1">
      <c r="A141" s="10" t="s">
        <v>356</v>
      </c>
      <c r="B141" s="8" t="s">
        <v>113</v>
      </c>
      <c r="C141" s="11" t="s">
        <v>357</v>
      </c>
      <c r="D141" s="650">
        <v>49003.976020676222</v>
      </c>
    </row>
    <row r="142" spans="1:4" ht="30" customHeight="1" thickTop="1" thickBot="1">
      <c r="A142" s="10" t="s">
        <v>341</v>
      </c>
      <c r="B142" s="8" t="s">
        <v>339</v>
      </c>
      <c r="C142" s="11" t="s">
        <v>342</v>
      </c>
      <c r="D142" s="650">
        <v>912.87204361773024</v>
      </c>
    </row>
    <row r="143" spans="1:4" ht="30" customHeight="1" thickTop="1" thickBot="1">
      <c r="A143" s="10" t="s">
        <v>354</v>
      </c>
      <c r="B143" s="8" t="s">
        <v>113</v>
      </c>
      <c r="C143" s="11" t="s">
        <v>355</v>
      </c>
      <c r="D143" s="650">
        <v>44919.229826664028</v>
      </c>
    </row>
    <row r="144" spans="1:4" ht="30" customHeight="1" thickTop="1" thickBot="1">
      <c r="A144" s="10" t="s">
        <v>359</v>
      </c>
      <c r="B144" s="8" t="s">
        <v>113</v>
      </c>
      <c r="C144" s="11" t="s">
        <v>360</v>
      </c>
      <c r="D144" s="650">
        <v>171302.2302301751</v>
      </c>
    </row>
    <row r="145" spans="1:4" ht="68.25" customHeight="1" thickTop="1" thickBot="1">
      <c r="A145" s="10" t="s">
        <v>358</v>
      </c>
      <c r="B145" s="8" t="s">
        <v>113</v>
      </c>
      <c r="C145" s="11" t="s">
        <v>2197</v>
      </c>
      <c r="D145" s="650">
        <v>170457.05729915094</v>
      </c>
    </row>
    <row r="146" spans="1:4" ht="30" customHeight="1" thickTop="1" thickBot="1">
      <c r="A146" s="10" t="s">
        <v>361</v>
      </c>
      <c r="B146" s="8" t="s">
        <v>113</v>
      </c>
      <c r="C146" s="11" t="s">
        <v>1911</v>
      </c>
      <c r="D146" s="650">
        <v>89844.179889249441</v>
      </c>
    </row>
    <row r="147" spans="1:4" ht="30" customHeight="1" thickTop="1" thickBot="1">
      <c r="A147" s="10" t="s">
        <v>362</v>
      </c>
      <c r="B147" s="8" t="s">
        <v>113</v>
      </c>
      <c r="C147" s="11" t="s">
        <v>1912</v>
      </c>
      <c r="D147" s="650">
        <v>115905.55424268075</v>
      </c>
    </row>
    <row r="148" spans="1:4" ht="30" customHeight="1" thickTop="1" thickBot="1">
      <c r="A148" s="10" t="s">
        <v>367</v>
      </c>
      <c r="B148" s="8" t="s">
        <v>113</v>
      </c>
      <c r="C148" s="11" t="s">
        <v>368</v>
      </c>
      <c r="D148" s="650">
        <v>5958.5053262322817</v>
      </c>
    </row>
    <row r="149" spans="1:4" ht="30" customHeight="1" thickTop="1" thickBot="1">
      <c r="A149" s="10" t="s">
        <v>363</v>
      </c>
      <c r="B149" s="8" t="s">
        <v>113</v>
      </c>
      <c r="C149" s="11" t="s">
        <v>364</v>
      </c>
      <c r="D149" s="650">
        <v>5335.5848876644286</v>
      </c>
    </row>
    <row r="150" spans="1:4" ht="30" customHeight="1" thickTop="1" thickBot="1">
      <c r="A150" s="10" t="s">
        <v>158</v>
      </c>
      <c r="B150" s="8" t="s">
        <v>113</v>
      </c>
      <c r="C150" s="11" t="s">
        <v>159</v>
      </c>
      <c r="D150" s="650">
        <v>55437.298136744233</v>
      </c>
    </row>
    <row r="151" spans="1:4" ht="30" customHeight="1" thickTop="1" thickBot="1">
      <c r="A151" s="10" t="s">
        <v>369</v>
      </c>
      <c r="B151" s="8" t="s">
        <v>113</v>
      </c>
      <c r="C151" s="11" t="s">
        <v>370</v>
      </c>
      <c r="D151" s="650">
        <v>72906.736639240407</v>
      </c>
    </row>
    <row r="152" spans="1:4" ht="30" customHeight="1" thickTop="1" thickBot="1">
      <c r="A152" s="10" t="s">
        <v>371</v>
      </c>
      <c r="B152" s="8" t="s">
        <v>113</v>
      </c>
      <c r="C152" s="11" t="s">
        <v>372</v>
      </c>
      <c r="D152" s="650">
        <v>128784.17879726313</v>
      </c>
    </row>
    <row r="153" spans="1:4" ht="30" customHeight="1" thickTop="1" thickBot="1">
      <c r="A153" s="10" t="s">
        <v>365</v>
      </c>
      <c r="B153" s="8" t="s">
        <v>113</v>
      </c>
      <c r="C153" s="11" t="s">
        <v>366</v>
      </c>
      <c r="D153" s="650">
        <v>106254.51726525257</v>
      </c>
    </row>
    <row r="154" spans="1:4" ht="30" customHeight="1" thickTop="1" thickBot="1">
      <c r="A154" s="10" t="s">
        <v>373</v>
      </c>
      <c r="B154" s="8" t="s">
        <v>113</v>
      </c>
      <c r="C154" s="11" t="s">
        <v>374</v>
      </c>
      <c r="D154" s="650">
        <v>76346.905899100326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9" t="s">
        <v>1850</v>
      </c>
      <c r="B1" s="690"/>
      <c r="C1" s="690"/>
      <c r="D1" s="691"/>
    </row>
    <row r="2" spans="1:4" ht="46.5" customHeight="1" thickTop="1" thickBot="1">
      <c r="A2" s="688" t="s">
        <v>375</v>
      </c>
      <c r="B2" s="688"/>
      <c r="C2" s="688"/>
      <c r="D2" s="688"/>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5" t="s">
        <v>742</v>
      </c>
      <c r="B6" s="665" t="s">
        <v>377</v>
      </c>
      <c r="C6" s="666" t="s">
        <v>2239</v>
      </c>
      <c r="D6" s="646">
        <v>3010.590134475402</v>
      </c>
    </row>
    <row r="7" spans="1:4" ht="16.5" thickTop="1" thickBot="1">
      <c r="A7" s="665" t="s">
        <v>747</v>
      </c>
      <c r="B7" s="665" t="s">
        <v>377</v>
      </c>
      <c r="C7" s="666" t="s">
        <v>748</v>
      </c>
      <c r="D7" s="646">
        <v>2539.8935469642479</v>
      </c>
    </row>
    <row r="8" spans="1:4" ht="16.5" thickTop="1" thickBot="1">
      <c r="A8" s="665" t="s">
        <v>743</v>
      </c>
      <c r="B8" s="665" t="s">
        <v>377</v>
      </c>
      <c r="C8" s="666" t="s">
        <v>744</v>
      </c>
      <c r="D8" s="646">
        <v>2762.3504558596883</v>
      </c>
    </row>
    <row r="9" spans="1:4" ht="16.5" thickTop="1" thickBot="1">
      <c r="A9" s="665" t="s">
        <v>745</v>
      </c>
      <c r="B9" s="665" t="s">
        <v>377</v>
      </c>
      <c r="C9" s="666" t="s">
        <v>746</v>
      </c>
      <c r="D9" s="646">
        <v>2835.6221096787031</v>
      </c>
    </row>
    <row r="10" spans="1:4" ht="16.5" thickTop="1" thickBot="1">
      <c r="A10" s="665" t="s">
        <v>1668</v>
      </c>
      <c r="B10" s="665" t="s">
        <v>377</v>
      </c>
      <c r="C10" s="666" t="s">
        <v>1667</v>
      </c>
      <c r="D10" s="646">
        <v>2947.7099815330453</v>
      </c>
    </row>
    <row r="11" spans="1:4" ht="16.5" thickTop="1" thickBot="1">
      <c r="A11" s="665" t="s">
        <v>751</v>
      </c>
      <c r="B11" s="665" t="s">
        <v>377</v>
      </c>
      <c r="C11" s="666" t="s">
        <v>752</v>
      </c>
      <c r="D11" s="646">
        <v>12639.027838476628</v>
      </c>
    </row>
    <row r="12" spans="1:4" ht="16.5" thickTop="1" thickBot="1">
      <c r="A12" s="665" t="s">
        <v>749</v>
      </c>
      <c r="B12" s="665" t="s">
        <v>377</v>
      </c>
      <c r="C12" s="666" t="s">
        <v>750</v>
      </c>
      <c r="D12" s="646">
        <v>5983.2387485138879</v>
      </c>
    </row>
    <row r="13" spans="1:4" ht="16.5" thickTop="1" thickBot="1">
      <c r="A13" s="665" t="s">
        <v>753</v>
      </c>
      <c r="B13" s="665" t="s">
        <v>92</v>
      </c>
      <c r="C13" s="666" t="s">
        <v>1935</v>
      </c>
      <c r="D13" s="646">
        <v>998.4845103970132</v>
      </c>
    </row>
    <row r="14" spans="1:4" ht="16.5" thickTop="1" thickBot="1">
      <c r="A14" s="665" t="s">
        <v>755</v>
      </c>
      <c r="B14" s="665" t="s">
        <v>233</v>
      </c>
      <c r="C14" s="666" t="s">
        <v>1937</v>
      </c>
      <c r="D14" s="646">
        <v>46066.035705352697</v>
      </c>
    </row>
    <row r="15" spans="1:4" ht="16.5" thickTop="1" thickBot="1">
      <c r="A15" s="665" t="s">
        <v>756</v>
      </c>
      <c r="B15" s="665" t="s">
        <v>92</v>
      </c>
      <c r="C15" s="666" t="s">
        <v>1938</v>
      </c>
      <c r="D15" s="646">
        <v>1202.9502027565536</v>
      </c>
    </row>
    <row r="16" spans="1:4" ht="16.5" thickTop="1" thickBot="1">
      <c r="A16" s="665" t="s">
        <v>754</v>
      </c>
      <c r="B16" s="665" t="s">
        <v>233</v>
      </c>
      <c r="C16" s="666" t="s">
        <v>1936</v>
      </c>
      <c r="D16" s="646">
        <v>34594.1143330208</v>
      </c>
    </row>
    <row r="17" spans="1:4" ht="16.5" thickTop="1" thickBot="1">
      <c r="A17" s="665" t="s">
        <v>776</v>
      </c>
      <c r="B17" s="665" t="s">
        <v>422</v>
      </c>
      <c r="C17" s="666" t="s">
        <v>777</v>
      </c>
      <c r="D17" s="646">
        <v>8154.9088723503664</v>
      </c>
    </row>
    <row r="18" spans="1:4" ht="16.5" thickTop="1" thickBot="1">
      <c r="A18" s="665" t="s">
        <v>757</v>
      </c>
      <c r="B18" s="665" t="s">
        <v>387</v>
      </c>
      <c r="C18" s="666" t="s">
        <v>1939</v>
      </c>
      <c r="D18" s="646">
        <v>46204.710279734412</v>
      </c>
    </row>
    <row r="19" spans="1:4" ht="16.5" thickTop="1" thickBot="1">
      <c r="A19" s="665" t="s">
        <v>758</v>
      </c>
      <c r="B19" s="665" t="s">
        <v>387</v>
      </c>
      <c r="C19" s="666" t="s">
        <v>2240</v>
      </c>
      <c r="D19" s="646">
        <v>50595.864740463941</v>
      </c>
    </row>
    <row r="20" spans="1:4" ht="16.5" thickTop="1" thickBot="1">
      <c r="A20" s="665" t="s">
        <v>761</v>
      </c>
      <c r="B20" s="665" t="s">
        <v>387</v>
      </c>
      <c r="C20" s="666" t="s">
        <v>762</v>
      </c>
      <c r="D20" s="646">
        <v>50329.613956821551</v>
      </c>
    </row>
    <row r="21" spans="1:4" ht="16.5" thickTop="1" thickBot="1">
      <c r="A21" s="665" t="s">
        <v>759</v>
      </c>
      <c r="B21" s="665" t="s">
        <v>387</v>
      </c>
      <c r="C21" s="666" t="s">
        <v>2241</v>
      </c>
      <c r="D21" s="646">
        <v>50014.158716243175</v>
      </c>
    </row>
    <row r="22" spans="1:4" ht="16.5" thickTop="1" thickBot="1">
      <c r="A22" s="665" t="s">
        <v>760</v>
      </c>
      <c r="B22" s="665" t="s">
        <v>387</v>
      </c>
      <c r="C22" s="666" t="s">
        <v>2242</v>
      </c>
      <c r="D22" s="646">
        <v>50594.771308087598</v>
      </c>
    </row>
    <row r="23" spans="1:4" ht="16.5" thickTop="1" thickBot="1">
      <c r="A23" s="665" t="s">
        <v>763</v>
      </c>
      <c r="B23" s="665" t="s">
        <v>387</v>
      </c>
      <c r="C23" s="666" t="s">
        <v>764</v>
      </c>
      <c r="D23" s="646">
        <v>61080.359487731068</v>
      </c>
    </row>
    <row r="24" spans="1:4" ht="16.5" thickTop="1" thickBot="1">
      <c r="A24" s="665" t="s">
        <v>772</v>
      </c>
      <c r="B24" s="665" t="s">
        <v>387</v>
      </c>
      <c r="C24" s="666" t="s">
        <v>773</v>
      </c>
      <c r="D24" s="646">
        <v>27325.010531255866</v>
      </c>
    </row>
    <row r="25" spans="1:4" ht="16.5" thickTop="1" thickBot="1">
      <c r="A25" s="665" t="s">
        <v>765</v>
      </c>
      <c r="B25" s="665" t="s">
        <v>387</v>
      </c>
      <c r="C25" s="666" t="s">
        <v>766</v>
      </c>
      <c r="D25" s="646">
        <v>44260.912894185742</v>
      </c>
    </row>
    <row r="26" spans="1:4" ht="16.5" thickTop="1" thickBot="1">
      <c r="A26" s="665" t="s">
        <v>768</v>
      </c>
      <c r="B26" s="665" t="s">
        <v>387</v>
      </c>
      <c r="C26" s="666" t="s">
        <v>2002</v>
      </c>
      <c r="D26" s="646">
        <v>39137.438539142138</v>
      </c>
    </row>
    <row r="27" spans="1:4" ht="16.5" thickTop="1" thickBot="1">
      <c r="A27" s="665" t="s">
        <v>767</v>
      </c>
      <c r="B27" s="665" t="s">
        <v>387</v>
      </c>
      <c r="C27" s="666" t="s">
        <v>2004</v>
      </c>
      <c r="D27" s="646">
        <v>40661.35773316439</v>
      </c>
    </row>
    <row r="28" spans="1:4" ht="16.5" thickTop="1" thickBot="1">
      <c r="A28" s="665" t="s">
        <v>770</v>
      </c>
      <c r="B28" s="665" t="s">
        <v>387</v>
      </c>
      <c r="C28" s="666" t="s">
        <v>2003</v>
      </c>
      <c r="D28" s="646">
        <v>41116.291589285371</v>
      </c>
    </row>
    <row r="29" spans="1:4" ht="16.5" thickTop="1" thickBot="1">
      <c r="A29" s="665" t="s">
        <v>769</v>
      </c>
      <c r="B29" s="665" t="s">
        <v>387</v>
      </c>
      <c r="C29" s="666" t="s">
        <v>2001</v>
      </c>
      <c r="D29" s="646">
        <v>42046.937696801309</v>
      </c>
    </row>
    <row r="30" spans="1:4" ht="16.5" thickTop="1" thickBot="1">
      <c r="A30" s="665" t="s">
        <v>771</v>
      </c>
      <c r="B30" s="665" t="s">
        <v>387</v>
      </c>
      <c r="C30" s="666" t="s">
        <v>2243</v>
      </c>
      <c r="D30" s="646">
        <v>53193.86006668301</v>
      </c>
    </row>
    <row r="31" spans="1:4" ht="16.5" thickTop="1" thickBot="1">
      <c r="A31" s="665" t="s">
        <v>774</v>
      </c>
      <c r="B31" s="665" t="s">
        <v>422</v>
      </c>
      <c r="C31" s="666" t="s">
        <v>775</v>
      </c>
      <c r="D31" s="646">
        <v>42.103188723829568</v>
      </c>
    </row>
    <row r="32" spans="1:4" ht="16.5" thickTop="1" thickBot="1">
      <c r="A32" s="665" t="s">
        <v>779</v>
      </c>
      <c r="B32" s="665" t="s">
        <v>144</v>
      </c>
      <c r="C32" s="666" t="s">
        <v>1941</v>
      </c>
      <c r="D32" s="646">
        <v>637.17469216842505</v>
      </c>
    </row>
    <row r="33" spans="1:4" ht="16.5" thickTop="1" thickBot="1">
      <c r="A33" s="665" t="s">
        <v>780</v>
      </c>
      <c r="B33" s="665" t="s">
        <v>377</v>
      </c>
      <c r="C33" s="666" t="s">
        <v>781</v>
      </c>
      <c r="D33" s="646">
        <v>4277.0347839814849</v>
      </c>
    </row>
    <row r="34" spans="1:4" ht="16.5" thickTop="1" thickBot="1">
      <c r="A34" s="665" t="s">
        <v>786</v>
      </c>
      <c r="B34" s="665" t="s">
        <v>377</v>
      </c>
      <c r="C34" s="666" t="s">
        <v>787</v>
      </c>
      <c r="D34" s="646">
        <v>4050.1146516122549</v>
      </c>
    </row>
    <row r="35" spans="1:4" ht="16.5" thickTop="1" thickBot="1">
      <c r="A35" s="665" t="s">
        <v>782</v>
      </c>
      <c r="B35" s="665" t="s">
        <v>377</v>
      </c>
      <c r="C35" s="666" t="s">
        <v>783</v>
      </c>
      <c r="D35" s="646">
        <v>5118.0530837660554</v>
      </c>
    </row>
    <row r="36" spans="1:4" ht="16.5" thickTop="1" thickBot="1">
      <c r="A36" s="665" t="s">
        <v>784</v>
      </c>
      <c r="B36" s="665" t="s">
        <v>377</v>
      </c>
      <c r="C36" s="666" t="s">
        <v>785</v>
      </c>
      <c r="D36" s="646">
        <v>7881.4303599793702</v>
      </c>
    </row>
    <row r="37" spans="1:4" ht="16.5" thickTop="1" thickBot="1">
      <c r="A37" s="665" t="s">
        <v>898</v>
      </c>
      <c r="B37" s="665" t="s">
        <v>377</v>
      </c>
      <c r="C37" s="666" t="s">
        <v>899</v>
      </c>
      <c r="D37" s="646">
        <v>4332.7562066156906</v>
      </c>
    </row>
    <row r="38" spans="1:4" ht="16.5" thickTop="1" thickBot="1">
      <c r="A38" s="665" t="s">
        <v>788</v>
      </c>
      <c r="B38" s="665" t="s">
        <v>377</v>
      </c>
      <c r="C38" s="666" t="s">
        <v>789</v>
      </c>
      <c r="D38" s="646">
        <v>4708.6574300207049</v>
      </c>
    </row>
    <row r="39" spans="1:4" ht="16.5" thickTop="1" thickBot="1">
      <c r="A39" s="665" t="s">
        <v>917</v>
      </c>
      <c r="B39" s="665" t="s">
        <v>92</v>
      </c>
      <c r="C39" s="666" t="s">
        <v>2244</v>
      </c>
      <c r="D39" s="646">
        <v>501028.89190023782</v>
      </c>
    </row>
    <row r="40" spans="1:4" ht="16.5" thickTop="1" thickBot="1">
      <c r="A40" s="665" t="s">
        <v>896</v>
      </c>
      <c r="B40" s="665" t="s">
        <v>92</v>
      </c>
      <c r="C40" s="666" t="s">
        <v>897</v>
      </c>
      <c r="D40" s="646">
        <v>36794.966433815018</v>
      </c>
    </row>
    <row r="41" spans="1:4" ht="16.5" thickTop="1" thickBot="1">
      <c r="A41" s="665" t="s">
        <v>827</v>
      </c>
      <c r="B41" s="665" t="s">
        <v>92</v>
      </c>
      <c r="C41" s="666" t="s">
        <v>828</v>
      </c>
      <c r="D41" s="646">
        <v>718.48937930761326</v>
      </c>
    </row>
    <row r="42" spans="1:4" ht="16.5" thickTop="1" thickBot="1">
      <c r="A42" s="665" t="s">
        <v>432</v>
      </c>
      <c r="B42" s="665" t="s">
        <v>92</v>
      </c>
      <c r="C42" s="666" t="s">
        <v>433</v>
      </c>
      <c r="D42" s="646">
        <v>11140.959426785746</v>
      </c>
    </row>
    <row r="43" spans="1:4" ht="16.5" thickTop="1" thickBot="1">
      <c r="A43" s="665" t="s">
        <v>376</v>
      </c>
      <c r="B43" s="665" t="s">
        <v>377</v>
      </c>
      <c r="C43" s="666" t="s">
        <v>378</v>
      </c>
      <c r="D43" s="646">
        <v>6088.5685116057584</v>
      </c>
    </row>
    <row r="44" spans="1:4" ht="16.5" thickTop="1" thickBot="1">
      <c r="A44" s="665" t="s">
        <v>379</v>
      </c>
      <c r="B44" s="665" t="s">
        <v>144</v>
      </c>
      <c r="C44" s="666" t="s">
        <v>2245</v>
      </c>
      <c r="D44" s="646">
        <v>66017.001561988654</v>
      </c>
    </row>
    <row r="45" spans="1:4" ht="16.5" thickTop="1" thickBot="1">
      <c r="A45" s="665" t="s">
        <v>778</v>
      </c>
      <c r="B45" s="665" t="s">
        <v>377</v>
      </c>
      <c r="C45" s="666" t="s">
        <v>1940</v>
      </c>
      <c r="D45" s="646">
        <v>6039.4102375320845</v>
      </c>
    </row>
    <row r="46" spans="1:4" ht="16.5" thickTop="1" thickBot="1">
      <c r="A46" s="665" t="s">
        <v>913</v>
      </c>
      <c r="B46" s="665" t="s">
        <v>92</v>
      </c>
      <c r="C46" s="666" t="s">
        <v>1954</v>
      </c>
      <c r="D46" s="646">
        <v>973.11771351791276</v>
      </c>
    </row>
    <row r="47" spans="1:4" ht="16.5" thickTop="1" thickBot="1">
      <c r="A47" s="665" t="s">
        <v>914</v>
      </c>
      <c r="B47" s="665" t="s">
        <v>92</v>
      </c>
      <c r="C47" s="666" t="s">
        <v>1955</v>
      </c>
      <c r="D47" s="646">
        <v>25808.581720626455</v>
      </c>
    </row>
    <row r="48" spans="1:4" ht="16.5" thickTop="1" thickBot="1">
      <c r="A48" s="665" t="s">
        <v>797</v>
      </c>
      <c r="B48" s="665" t="s">
        <v>387</v>
      </c>
      <c r="C48" s="666" t="s">
        <v>798</v>
      </c>
      <c r="D48" s="646">
        <v>46226.325564241233</v>
      </c>
    </row>
    <row r="49" spans="1:4" ht="16.5" thickTop="1" thickBot="1">
      <c r="A49" s="665" t="s">
        <v>800</v>
      </c>
      <c r="B49" s="665" t="s">
        <v>387</v>
      </c>
      <c r="C49" s="666" t="s">
        <v>801</v>
      </c>
      <c r="D49" s="646">
        <v>30407.278444729116</v>
      </c>
    </row>
    <row r="50" spans="1:4" ht="16.5" thickTop="1" thickBot="1">
      <c r="A50" s="665" t="s">
        <v>799</v>
      </c>
      <c r="B50" s="665" t="s">
        <v>387</v>
      </c>
      <c r="C50" s="666" t="s">
        <v>1943</v>
      </c>
      <c r="D50" s="646">
        <v>47086.574300207045</v>
      </c>
    </row>
    <row r="51" spans="1:4" ht="16.5" thickTop="1" thickBot="1">
      <c r="A51" s="665" t="s">
        <v>796</v>
      </c>
      <c r="B51" s="665" t="s">
        <v>387</v>
      </c>
      <c r="C51" s="666" t="s">
        <v>1942</v>
      </c>
      <c r="D51" s="646">
        <v>54893.032671030844</v>
      </c>
    </row>
    <row r="52" spans="1:4" ht="16.5" thickTop="1" thickBot="1">
      <c r="A52" s="665" t="s">
        <v>802</v>
      </c>
      <c r="B52" s="665" t="s">
        <v>387</v>
      </c>
      <c r="C52" s="666" t="s">
        <v>803</v>
      </c>
      <c r="D52" s="646">
        <v>51765.034679040094</v>
      </c>
    </row>
    <row r="53" spans="1:4" ht="16.5" thickTop="1" thickBot="1">
      <c r="A53" s="665" t="s">
        <v>380</v>
      </c>
      <c r="B53" s="665" t="s">
        <v>144</v>
      </c>
      <c r="C53" s="666" t="s">
        <v>381</v>
      </c>
      <c r="D53" s="646">
        <v>3408.1766690808431</v>
      </c>
    </row>
    <row r="54" spans="1:4" ht="16.5" thickTop="1" thickBot="1">
      <c r="A54" s="665" t="s">
        <v>794</v>
      </c>
      <c r="B54" s="665" t="s">
        <v>377</v>
      </c>
      <c r="C54" s="666" t="s">
        <v>795</v>
      </c>
      <c r="D54" s="646">
        <v>2103.5224677501933</v>
      </c>
    </row>
    <row r="55" spans="1:4" ht="16.5" thickTop="1" thickBot="1">
      <c r="A55" s="665" t="s">
        <v>790</v>
      </c>
      <c r="B55" s="665" t="s">
        <v>422</v>
      </c>
      <c r="C55" s="666" t="s">
        <v>791</v>
      </c>
      <c r="D55" s="646">
        <v>1441.3988161561049</v>
      </c>
    </row>
    <row r="56" spans="1:4" ht="16.5" thickTop="1" thickBot="1">
      <c r="A56" s="665" t="s">
        <v>792</v>
      </c>
      <c r="B56" s="665" t="s">
        <v>606</v>
      </c>
      <c r="C56" s="666" t="s">
        <v>793</v>
      </c>
      <c r="D56" s="646">
        <v>5717.2943167442627</v>
      </c>
    </row>
    <row r="57" spans="1:4" ht="16.5" thickTop="1" thickBot="1">
      <c r="A57" s="665" t="s">
        <v>382</v>
      </c>
      <c r="B57" s="665" t="s">
        <v>377</v>
      </c>
      <c r="C57" s="666" t="s">
        <v>383</v>
      </c>
      <c r="D57" s="646">
        <v>3217.3450523346792</v>
      </c>
    </row>
    <row r="58" spans="1:4" ht="16.5" thickTop="1" thickBot="1">
      <c r="A58" s="665" t="s">
        <v>384</v>
      </c>
      <c r="B58" s="665" t="s">
        <v>377</v>
      </c>
      <c r="C58" s="666" t="s">
        <v>385</v>
      </c>
      <c r="D58" s="646">
        <v>2738.5601594326522</v>
      </c>
    </row>
    <row r="59" spans="1:4" ht="16.5" thickTop="1" thickBot="1">
      <c r="A59" s="665" t="s">
        <v>386</v>
      </c>
      <c r="B59" s="665" t="s">
        <v>387</v>
      </c>
      <c r="C59" s="666" t="s">
        <v>2246</v>
      </c>
      <c r="D59" s="646">
        <v>22488.060749672903</v>
      </c>
    </row>
    <row r="60" spans="1:4" ht="16.5" thickTop="1" thickBot="1">
      <c r="A60" s="665" t="s">
        <v>388</v>
      </c>
      <c r="B60" s="665" t="s">
        <v>377</v>
      </c>
      <c r="C60" s="666" t="s">
        <v>389</v>
      </c>
      <c r="D60" s="646">
        <v>6205.035914340755</v>
      </c>
    </row>
    <row r="61" spans="1:4" ht="16.5" thickTop="1" thickBot="1">
      <c r="A61" s="665" t="s">
        <v>390</v>
      </c>
      <c r="B61" s="665" t="s">
        <v>233</v>
      </c>
      <c r="C61" s="666" t="s">
        <v>391</v>
      </c>
      <c r="D61" s="646">
        <v>70706.133027956937</v>
      </c>
    </row>
    <row r="62" spans="1:4" ht="16.5" thickTop="1" thickBot="1">
      <c r="A62" s="665" t="s">
        <v>398</v>
      </c>
      <c r="B62" s="665" t="s">
        <v>233</v>
      </c>
      <c r="C62" s="666" t="s">
        <v>399</v>
      </c>
      <c r="D62" s="646">
        <v>5670.2698872960236</v>
      </c>
    </row>
    <row r="63" spans="1:4" ht="16.5" thickTop="1" thickBot="1">
      <c r="A63" s="665" t="s">
        <v>392</v>
      </c>
      <c r="B63" s="665" t="s">
        <v>387</v>
      </c>
      <c r="C63" s="666" t="s">
        <v>393</v>
      </c>
      <c r="D63" s="646">
        <v>14858.875979201646</v>
      </c>
    </row>
    <row r="64" spans="1:4" ht="16.5" thickTop="1" thickBot="1">
      <c r="A64" s="665" t="s">
        <v>400</v>
      </c>
      <c r="B64" s="665" t="s">
        <v>92</v>
      </c>
      <c r="C64" s="666" t="s">
        <v>401</v>
      </c>
      <c r="D64" s="646">
        <v>38839.232128048199</v>
      </c>
    </row>
    <row r="65" spans="1:6" ht="16.5" thickTop="1" thickBot="1">
      <c r="A65" s="665" t="s">
        <v>394</v>
      </c>
      <c r="B65" s="665" t="s">
        <v>92</v>
      </c>
      <c r="C65" s="666" t="s">
        <v>395</v>
      </c>
      <c r="D65" s="646">
        <v>70676.873084977589</v>
      </c>
    </row>
    <row r="66" spans="1:6" ht="16.5" thickTop="1" thickBot="1">
      <c r="A66" s="665" t="s">
        <v>396</v>
      </c>
      <c r="B66" s="665" t="s">
        <v>92</v>
      </c>
      <c r="C66" s="666" t="s">
        <v>397</v>
      </c>
      <c r="D66" s="646">
        <v>55515.058949558937</v>
      </c>
    </row>
    <row r="67" spans="1:6" ht="16.5" thickTop="1" thickBot="1">
      <c r="A67" s="665" t="s">
        <v>918</v>
      </c>
      <c r="B67" s="665" t="s">
        <v>144</v>
      </c>
      <c r="C67" s="666" t="s">
        <v>919</v>
      </c>
      <c r="D67" s="646">
        <v>8023.131190260131</v>
      </c>
      <c r="F67" s="106"/>
    </row>
    <row r="68" spans="1:6" ht="16.5" thickTop="1" thickBot="1">
      <c r="A68" s="665" t="s">
        <v>402</v>
      </c>
      <c r="B68" s="665" t="s">
        <v>377</v>
      </c>
      <c r="C68" s="666" t="s">
        <v>403</v>
      </c>
      <c r="D68" s="646">
        <v>867.38426342486662</v>
      </c>
    </row>
    <row r="69" spans="1:6" ht="16.5" thickTop="1" thickBot="1">
      <c r="A69" s="665" t="s">
        <v>404</v>
      </c>
      <c r="B69" s="665" t="s">
        <v>377</v>
      </c>
      <c r="C69" s="666" t="s">
        <v>405</v>
      </c>
      <c r="D69" s="646">
        <v>6559.3595222763151</v>
      </c>
    </row>
    <row r="70" spans="1:6" ht="16.5" thickTop="1" thickBot="1">
      <c r="A70" s="665" t="s">
        <v>406</v>
      </c>
      <c r="B70" s="665" t="s">
        <v>144</v>
      </c>
      <c r="C70" s="666" t="s">
        <v>407</v>
      </c>
      <c r="D70" s="646">
        <v>32534.882236759469</v>
      </c>
    </row>
    <row r="71" spans="1:6" ht="16.5" thickTop="1" thickBot="1">
      <c r="A71" s="665" t="s">
        <v>408</v>
      </c>
      <c r="B71" s="665" t="s">
        <v>92</v>
      </c>
      <c r="C71" s="666" t="s">
        <v>409</v>
      </c>
      <c r="D71" s="646">
        <v>7345.1723819916078</v>
      </c>
      <c r="F71" s="106"/>
    </row>
    <row r="72" spans="1:6" ht="16.5" thickTop="1" thickBot="1">
      <c r="A72" s="665" t="s">
        <v>410</v>
      </c>
      <c r="B72" s="665" t="s">
        <v>92</v>
      </c>
      <c r="C72" s="666" t="s">
        <v>411</v>
      </c>
      <c r="D72" s="646">
        <v>13070179.332383079</v>
      </c>
    </row>
    <row r="73" spans="1:6" ht="16.5" thickTop="1" thickBot="1">
      <c r="A73" s="665" t="s">
        <v>810</v>
      </c>
      <c r="B73" s="665" t="s">
        <v>377</v>
      </c>
      <c r="C73" s="666" t="s">
        <v>811</v>
      </c>
      <c r="D73" s="646">
        <v>1703.7905174417024</v>
      </c>
    </row>
    <row r="74" spans="1:6" ht="16.5" thickTop="1" thickBot="1">
      <c r="A74" s="665" t="s">
        <v>805</v>
      </c>
      <c r="B74" s="665" t="s">
        <v>377</v>
      </c>
      <c r="C74" s="666" t="s">
        <v>806</v>
      </c>
      <c r="D74" s="646">
        <v>1579.8784798095785</v>
      </c>
    </row>
    <row r="75" spans="1:6" ht="16.5" thickTop="1" thickBot="1">
      <c r="A75" s="665" t="s">
        <v>808</v>
      </c>
      <c r="B75" s="665" t="s">
        <v>377</v>
      </c>
      <c r="C75" s="666" t="s">
        <v>809</v>
      </c>
      <c r="D75" s="646">
        <v>1660.4213042704589</v>
      </c>
    </row>
    <row r="76" spans="1:6" ht="16.5" thickTop="1" thickBot="1">
      <c r="A76" s="665" t="s">
        <v>822</v>
      </c>
      <c r="B76" s="665" t="s">
        <v>377</v>
      </c>
      <c r="C76" s="666" t="s">
        <v>823</v>
      </c>
      <c r="D76" s="646">
        <v>2448.5504694312767</v>
      </c>
    </row>
    <row r="77" spans="1:6" ht="16.5" thickTop="1" thickBot="1">
      <c r="A77" s="665" t="s">
        <v>807</v>
      </c>
      <c r="B77" s="665" t="s">
        <v>377</v>
      </c>
      <c r="C77" s="666" t="s">
        <v>2037</v>
      </c>
      <c r="D77" s="646">
        <v>557.60416934455714</v>
      </c>
    </row>
    <row r="78" spans="1:6" ht="16.5" thickTop="1" thickBot="1">
      <c r="A78" s="665" t="s">
        <v>817</v>
      </c>
      <c r="B78" s="665" t="s">
        <v>377</v>
      </c>
      <c r="C78" s="666" t="s">
        <v>818</v>
      </c>
      <c r="D78" s="646">
        <v>2271.9355406578356</v>
      </c>
    </row>
    <row r="79" spans="1:6" ht="16.5" thickTop="1" thickBot="1">
      <c r="A79" s="665" t="s">
        <v>819</v>
      </c>
      <c r="B79" s="665" t="s">
        <v>377</v>
      </c>
      <c r="C79" s="666" t="s">
        <v>2023</v>
      </c>
      <c r="D79" s="646">
        <v>2271.9355406578356</v>
      </c>
    </row>
    <row r="80" spans="1:6" ht="16.5" thickTop="1" thickBot="1">
      <c r="A80" s="665" t="s">
        <v>820</v>
      </c>
      <c r="B80" s="665" t="s">
        <v>377</v>
      </c>
      <c r="C80" s="666" t="s">
        <v>2024</v>
      </c>
      <c r="D80" s="646">
        <v>2271.9355406578356</v>
      </c>
    </row>
    <row r="81" spans="1:4" ht="16.5" thickTop="1" thickBot="1">
      <c r="A81" s="665" t="s">
        <v>812</v>
      </c>
      <c r="B81" s="665" t="s">
        <v>377</v>
      </c>
      <c r="C81" s="666" t="s">
        <v>2247</v>
      </c>
      <c r="D81" s="646">
        <v>2233.5144783190317</v>
      </c>
    </row>
    <row r="82" spans="1:4" ht="16.5" thickTop="1" thickBot="1">
      <c r="A82" s="665" t="s">
        <v>813</v>
      </c>
      <c r="B82" s="665" t="s">
        <v>377</v>
      </c>
      <c r="C82" s="666" t="s">
        <v>2248</v>
      </c>
      <c r="D82" s="646">
        <v>2233.5144783190317</v>
      </c>
    </row>
    <row r="83" spans="1:4" ht="16.5" thickTop="1" thickBot="1">
      <c r="A83" s="665" t="s">
        <v>814</v>
      </c>
      <c r="B83" s="665" t="s">
        <v>377</v>
      </c>
      <c r="C83" s="666" t="s">
        <v>2249</v>
      </c>
      <c r="D83" s="646">
        <v>2245.9056820822439</v>
      </c>
    </row>
    <row r="84" spans="1:4" ht="16.5" thickTop="1" thickBot="1">
      <c r="A84" s="665" t="s">
        <v>815</v>
      </c>
      <c r="B84" s="665" t="s">
        <v>377</v>
      </c>
      <c r="C84" s="666" t="s">
        <v>2250</v>
      </c>
      <c r="D84" s="646">
        <v>2049.9364900068522</v>
      </c>
    </row>
    <row r="85" spans="1:4" ht="16.5" thickTop="1" thickBot="1">
      <c r="A85" s="665" t="s">
        <v>821</v>
      </c>
      <c r="B85" s="665" t="s">
        <v>377</v>
      </c>
      <c r="C85" s="666" t="s">
        <v>1944</v>
      </c>
      <c r="D85" s="646">
        <v>2252.1012839638502</v>
      </c>
    </row>
    <row r="86" spans="1:4" ht="16.5" thickTop="1" thickBot="1">
      <c r="A86" s="665" t="s">
        <v>816</v>
      </c>
      <c r="B86" s="665" t="s">
        <v>377</v>
      </c>
      <c r="C86" s="666" t="s">
        <v>2251</v>
      </c>
      <c r="D86" s="646">
        <v>2252.1012839638502</v>
      </c>
    </row>
    <row r="87" spans="1:4" ht="16.5" thickTop="1" thickBot="1">
      <c r="A87" s="665" t="s">
        <v>804</v>
      </c>
      <c r="B87" s="665" t="s">
        <v>377</v>
      </c>
      <c r="C87" s="666" t="s">
        <v>2252</v>
      </c>
      <c r="D87" s="646">
        <v>454.75762429105077</v>
      </c>
    </row>
    <row r="88" spans="1:4" ht="16.5" thickTop="1" thickBot="1">
      <c r="A88" s="665" t="s">
        <v>826</v>
      </c>
      <c r="B88" s="665" t="s">
        <v>377</v>
      </c>
      <c r="C88" s="666" t="s">
        <v>1945</v>
      </c>
      <c r="D88" s="646">
        <v>530.39166151466122</v>
      </c>
    </row>
    <row r="89" spans="1:4" ht="16.5" thickTop="1" thickBot="1">
      <c r="A89" s="665" t="s">
        <v>824</v>
      </c>
      <c r="B89" s="665" t="s">
        <v>377</v>
      </c>
      <c r="C89" s="666" t="s">
        <v>825</v>
      </c>
      <c r="D89" s="646">
        <v>461.49540441608013</v>
      </c>
    </row>
    <row r="90" spans="1:4" ht="16.5" thickTop="1" thickBot="1">
      <c r="A90" s="665" t="s">
        <v>915</v>
      </c>
      <c r="B90" s="665" t="s">
        <v>233</v>
      </c>
      <c r="C90" s="666" t="s">
        <v>916</v>
      </c>
      <c r="D90" s="646">
        <v>9090.4760615845571</v>
      </c>
    </row>
    <row r="91" spans="1:4" ht="16.5" thickTop="1" thickBot="1">
      <c r="A91" s="665" t="s">
        <v>412</v>
      </c>
      <c r="B91" s="665" t="s">
        <v>377</v>
      </c>
      <c r="C91" s="666" t="s">
        <v>2253</v>
      </c>
      <c r="D91" s="646">
        <v>54146.436612356621</v>
      </c>
    </row>
    <row r="92" spans="1:4" ht="16.5" thickTop="1" thickBot="1">
      <c r="A92" s="665" t="s">
        <v>413</v>
      </c>
      <c r="B92" s="665" t="s">
        <v>144</v>
      </c>
      <c r="C92" s="666" t="s">
        <v>414</v>
      </c>
      <c r="D92" s="646">
        <v>41648.616076707382</v>
      </c>
    </row>
    <row r="93" spans="1:4" ht="16.5" thickTop="1" thickBot="1">
      <c r="A93" s="665" t="s">
        <v>415</v>
      </c>
      <c r="B93" s="665" t="s">
        <v>144</v>
      </c>
      <c r="C93" s="666" t="s">
        <v>416</v>
      </c>
      <c r="D93" s="646">
        <v>953.81030647920511</v>
      </c>
    </row>
    <row r="94" spans="1:4" ht="16.5" thickTop="1" thickBot="1">
      <c r="A94" s="665" t="s">
        <v>417</v>
      </c>
      <c r="B94" s="665" t="s">
        <v>144</v>
      </c>
      <c r="C94" s="666" t="s">
        <v>418</v>
      </c>
      <c r="D94" s="646">
        <v>953.81030647920511</v>
      </c>
    </row>
    <row r="95" spans="1:4" ht="16.5" thickTop="1" thickBot="1">
      <c r="A95" s="665" t="s">
        <v>419</v>
      </c>
      <c r="B95" s="665" t="s">
        <v>377</v>
      </c>
      <c r="C95" s="666" t="s">
        <v>420</v>
      </c>
      <c r="D95" s="646">
        <v>6976.5601019767182</v>
      </c>
    </row>
    <row r="96" spans="1:4" ht="16.5" thickTop="1" thickBot="1">
      <c r="A96" s="665" t="s">
        <v>436</v>
      </c>
      <c r="B96" s="665" t="s">
        <v>377</v>
      </c>
      <c r="C96" s="666" t="s">
        <v>437</v>
      </c>
      <c r="D96" s="646">
        <v>4073.080070645115</v>
      </c>
    </row>
    <row r="97" spans="1:4" ht="16.5" thickTop="1" thickBot="1">
      <c r="A97" s="665" t="s">
        <v>434</v>
      </c>
      <c r="B97" s="665" t="s">
        <v>377</v>
      </c>
      <c r="C97" s="666" t="s">
        <v>435</v>
      </c>
      <c r="D97" s="646">
        <v>5169.4051931093272</v>
      </c>
    </row>
    <row r="98" spans="1:4" ht="16.5" thickTop="1" thickBot="1">
      <c r="A98" s="665" t="s">
        <v>421</v>
      </c>
      <c r="B98" s="665" t="s">
        <v>422</v>
      </c>
      <c r="C98" s="666" t="s">
        <v>423</v>
      </c>
      <c r="D98" s="646">
        <v>3936.3811478304697</v>
      </c>
    </row>
    <row r="99" spans="1:4" ht="16.5" thickTop="1" thickBot="1">
      <c r="A99" s="665" t="s">
        <v>835</v>
      </c>
      <c r="B99" s="665" t="s">
        <v>387</v>
      </c>
      <c r="C99" s="666" t="s">
        <v>2254</v>
      </c>
      <c r="D99" s="646">
        <v>398256.35421253403</v>
      </c>
    </row>
    <row r="100" spans="1:4" ht="16.5" thickTop="1" thickBot="1">
      <c r="A100" s="665" t="s">
        <v>836</v>
      </c>
      <c r="B100" s="665" t="s">
        <v>387</v>
      </c>
      <c r="C100" s="666" t="s">
        <v>2255</v>
      </c>
      <c r="D100" s="646">
        <v>445370.06692900526</v>
      </c>
    </row>
    <row r="101" spans="1:4" ht="16.5" thickTop="1" thickBot="1">
      <c r="A101" s="665" t="s">
        <v>837</v>
      </c>
      <c r="B101" s="665" t="s">
        <v>387</v>
      </c>
      <c r="C101" s="666" t="s">
        <v>2256</v>
      </c>
      <c r="D101" s="646">
        <v>615808.78398009518</v>
      </c>
    </row>
    <row r="102" spans="1:4" ht="16.5" thickTop="1" thickBot="1">
      <c r="A102" s="665" t="s">
        <v>838</v>
      </c>
      <c r="B102" s="665" t="s">
        <v>387</v>
      </c>
      <c r="C102" s="666" t="s">
        <v>2257</v>
      </c>
      <c r="D102" s="646">
        <v>515044.33929601579</v>
      </c>
    </row>
    <row r="103" spans="1:4" ht="16.5" thickTop="1" thickBot="1">
      <c r="A103" s="665" t="s">
        <v>839</v>
      </c>
      <c r="B103" s="665" t="s">
        <v>387</v>
      </c>
      <c r="C103" s="666" t="s">
        <v>2258</v>
      </c>
      <c r="D103" s="646">
        <v>532950.14332011912</v>
      </c>
    </row>
    <row r="104" spans="1:4" ht="16.5" thickTop="1" thickBot="1">
      <c r="A104" s="665" t="s">
        <v>833</v>
      </c>
      <c r="B104" s="665" t="s">
        <v>387</v>
      </c>
      <c r="C104" s="666" t="s">
        <v>2006</v>
      </c>
      <c r="D104" s="646">
        <v>376877.83660859446</v>
      </c>
    </row>
    <row r="105" spans="1:4" ht="16.5" thickTop="1" thickBot="1">
      <c r="A105" s="665" t="s">
        <v>832</v>
      </c>
      <c r="B105" s="665" t="s">
        <v>387</v>
      </c>
      <c r="C105" s="666" t="s">
        <v>2007</v>
      </c>
      <c r="D105" s="646">
        <v>403963.65545699524</v>
      </c>
    </row>
    <row r="106" spans="1:4" ht="16.5" thickTop="1" thickBot="1">
      <c r="A106" s="665" t="s">
        <v>1661</v>
      </c>
      <c r="B106" s="665" t="s">
        <v>387</v>
      </c>
      <c r="C106" s="666" t="s">
        <v>2005</v>
      </c>
      <c r="D106" s="646">
        <v>413080.04108278721</v>
      </c>
    </row>
    <row r="107" spans="1:4" ht="16.5" thickTop="1" thickBot="1">
      <c r="A107" s="665" t="s">
        <v>829</v>
      </c>
      <c r="B107" s="665" t="s">
        <v>387</v>
      </c>
      <c r="C107" s="666" t="s">
        <v>2005</v>
      </c>
      <c r="D107" s="646">
        <v>413080.04108278721</v>
      </c>
    </row>
    <row r="108" spans="1:4" ht="16.5" thickTop="1" thickBot="1">
      <c r="A108" s="665" t="s">
        <v>831</v>
      </c>
      <c r="B108" s="665" t="s">
        <v>387</v>
      </c>
      <c r="C108" s="666" t="s">
        <v>2008</v>
      </c>
      <c r="D108" s="646">
        <v>452755.76837950444</v>
      </c>
    </row>
    <row r="109" spans="1:4" ht="16.5" thickTop="1" thickBot="1">
      <c r="A109" s="665" t="s">
        <v>830</v>
      </c>
      <c r="B109" s="665" t="s">
        <v>387</v>
      </c>
      <c r="C109" s="666" t="s">
        <v>2009</v>
      </c>
      <c r="D109" s="646">
        <v>399611.11497546348</v>
      </c>
    </row>
    <row r="110" spans="1:4" ht="16.5" thickTop="1" thickBot="1">
      <c r="A110" s="665" t="s">
        <v>834</v>
      </c>
      <c r="B110" s="665" t="s">
        <v>387</v>
      </c>
      <c r="C110" s="666" t="s">
        <v>2010</v>
      </c>
      <c r="D110" s="646">
        <v>408411.75406461314</v>
      </c>
    </row>
    <row r="111" spans="1:4" ht="16.5" thickTop="1" thickBot="1">
      <c r="A111" s="665" t="s">
        <v>424</v>
      </c>
      <c r="B111" s="665" t="s">
        <v>144</v>
      </c>
      <c r="C111" s="666" t="s">
        <v>425</v>
      </c>
      <c r="D111" s="646">
        <v>1440.806248950955</v>
      </c>
    </row>
    <row r="112" spans="1:4" ht="16.5" thickTop="1" thickBot="1">
      <c r="A112" s="665" t="s">
        <v>426</v>
      </c>
      <c r="B112" s="665" t="s">
        <v>233</v>
      </c>
      <c r="C112" s="666" t="s">
        <v>427</v>
      </c>
      <c r="D112" s="646">
        <v>789.57281917122873</v>
      </c>
    </row>
    <row r="113" spans="1:4" ht="16.5" thickTop="1" thickBot="1">
      <c r="A113" s="665" t="s">
        <v>428</v>
      </c>
      <c r="B113" s="665" t="s">
        <v>92</v>
      </c>
      <c r="C113" s="666" t="s">
        <v>427</v>
      </c>
      <c r="D113" s="646">
        <v>437.43655300686487</v>
      </c>
    </row>
    <row r="114" spans="1:4" ht="16.5" thickTop="1" thickBot="1">
      <c r="A114" s="665" t="s">
        <v>429</v>
      </c>
      <c r="B114" s="665" t="s">
        <v>144</v>
      </c>
      <c r="C114" s="666" t="s">
        <v>2259</v>
      </c>
      <c r="D114" s="646">
        <v>48050.20608057073</v>
      </c>
    </row>
    <row r="115" spans="1:4" ht="16.5" thickTop="1" thickBot="1">
      <c r="A115" s="665" t="s">
        <v>430</v>
      </c>
      <c r="B115" s="665" t="s">
        <v>92</v>
      </c>
      <c r="C115" s="666" t="s">
        <v>431</v>
      </c>
      <c r="D115" s="646">
        <v>48050.20608057073</v>
      </c>
    </row>
    <row r="116" spans="1:4" ht="16.5" thickTop="1" thickBot="1">
      <c r="A116" s="665" t="s">
        <v>438</v>
      </c>
      <c r="B116" s="665" t="s">
        <v>92</v>
      </c>
      <c r="C116" s="666" t="s">
        <v>1913</v>
      </c>
      <c r="D116" s="646">
        <v>231281.62628652528</v>
      </c>
    </row>
    <row r="117" spans="1:4" ht="16.5" thickTop="1" thickBot="1">
      <c r="A117" s="665" t="s">
        <v>440</v>
      </c>
      <c r="B117" s="665" t="s">
        <v>92</v>
      </c>
      <c r="C117" s="666" t="s">
        <v>441</v>
      </c>
      <c r="D117" s="646">
        <v>27397.191193743147</v>
      </c>
    </row>
    <row r="118" spans="1:4" ht="16.5" thickTop="1" thickBot="1">
      <c r="A118" s="665" t="s">
        <v>439</v>
      </c>
      <c r="B118" s="665" t="s">
        <v>92</v>
      </c>
      <c r="C118" s="666" t="s">
        <v>2260</v>
      </c>
      <c r="D118" s="646">
        <v>27973.513693323526</v>
      </c>
    </row>
    <row r="119" spans="1:4" ht="16.5" thickTop="1" thickBot="1">
      <c r="A119" s="665" t="s">
        <v>443</v>
      </c>
      <c r="B119" s="665" t="s">
        <v>387</v>
      </c>
      <c r="C119" s="666" t="s">
        <v>2261</v>
      </c>
      <c r="D119" s="646">
        <v>3416.9254001409804</v>
      </c>
    </row>
    <row r="120" spans="1:4" ht="16.5" thickTop="1" thickBot="1">
      <c r="A120" s="665" t="s">
        <v>442</v>
      </c>
      <c r="B120" s="665" t="s">
        <v>387</v>
      </c>
      <c r="C120" s="666" t="s">
        <v>2262</v>
      </c>
      <c r="D120" s="646">
        <v>3951.1447109975329</v>
      </c>
    </row>
    <row r="121" spans="1:4" ht="16.5" thickTop="1" thickBot="1">
      <c r="A121" s="665" t="s">
        <v>840</v>
      </c>
      <c r="B121" s="665" t="s">
        <v>606</v>
      </c>
      <c r="C121" s="666" t="s">
        <v>2263</v>
      </c>
      <c r="D121" s="646">
        <v>23588.140166636105</v>
      </c>
    </row>
    <row r="122" spans="1:4" ht="16.5" thickTop="1" thickBot="1">
      <c r="A122" s="665" t="s">
        <v>841</v>
      </c>
      <c r="B122" s="665" t="s">
        <v>606</v>
      </c>
      <c r="C122" s="666" t="s">
        <v>1946</v>
      </c>
      <c r="D122" s="646">
        <v>33756.333576624078</v>
      </c>
    </row>
    <row r="123" spans="1:4" ht="16.5" thickTop="1" thickBot="1">
      <c r="A123" s="665" t="s">
        <v>444</v>
      </c>
      <c r="B123" s="665" t="s">
        <v>387</v>
      </c>
      <c r="C123" s="666" t="s">
        <v>1914</v>
      </c>
      <c r="D123" s="646">
        <v>2241.3149819473551</v>
      </c>
    </row>
    <row r="124" spans="1:4" ht="16.5" thickTop="1" thickBot="1">
      <c r="A124" s="665" t="s">
        <v>445</v>
      </c>
      <c r="B124" s="665" t="s">
        <v>144</v>
      </c>
      <c r="C124" s="666" t="s">
        <v>446</v>
      </c>
      <c r="D124" s="646">
        <v>11226.259554622087</v>
      </c>
    </row>
    <row r="125" spans="1:4" ht="16.5" thickTop="1" thickBot="1">
      <c r="A125" s="665" t="s">
        <v>865</v>
      </c>
      <c r="B125" s="665" t="s">
        <v>422</v>
      </c>
      <c r="C125" s="666" t="s">
        <v>1947</v>
      </c>
      <c r="D125" s="646">
        <v>2222.177689274873</v>
      </c>
    </row>
    <row r="126" spans="1:4" ht="16.5" thickTop="1" thickBot="1">
      <c r="A126" s="665" t="s">
        <v>866</v>
      </c>
      <c r="B126" s="665" t="s">
        <v>422</v>
      </c>
      <c r="C126" s="666" t="s">
        <v>1948</v>
      </c>
      <c r="D126" s="646">
        <v>2843.3375945446214</v>
      </c>
    </row>
    <row r="127" spans="1:4" ht="16.5" thickTop="1" thickBot="1">
      <c r="A127" s="665" t="s">
        <v>864</v>
      </c>
      <c r="B127" s="665" t="s">
        <v>422</v>
      </c>
      <c r="C127" s="666" t="s">
        <v>2264</v>
      </c>
      <c r="D127" s="646">
        <v>2843.3375945446214</v>
      </c>
    </row>
    <row r="128" spans="1:4" ht="16.5" thickTop="1" thickBot="1">
      <c r="A128" s="665" t="s">
        <v>846</v>
      </c>
      <c r="B128" s="665" t="s">
        <v>422</v>
      </c>
      <c r="C128" s="666" t="s">
        <v>847</v>
      </c>
      <c r="D128" s="646">
        <v>1823.5330163609119</v>
      </c>
    </row>
    <row r="129" spans="1:4" ht="16.5" thickTop="1" thickBot="1">
      <c r="A129" s="665" t="s">
        <v>848</v>
      </c>
      <c r="B129" s="665" t="s">
        <v>422</v>
      </c>
      <c r="C129" s="666" t="s">
        <v>849</v>
      </c>
      <c r="D129" s="646">
        <v>1510.8417731288237</v>
      </c>
    </row>
    <row r="130" spans="1:4" ht="16.5" thickTop="1" thickBot="1">
      <c r="A130" s="665" t="s">
        <v>850</v>
      </c>
      <c r="B130" s="665" t="s">
        <v>422</v>
      </c>
      <c r="C130" s="666" t="s">
        <v>851</v>
      </c>
      <c r="D130" s="646">
        <v>1782.5337830412609</v>
      </c>
    </row>
    <row r="131" spans="1:4" ht="16.5" thickTop="1" thickBot="1">
      <c r="A131" s="665" t="s">
        <v>852</v>
      </c>
      <c r="B131" s="665" t="s">
        <v>422</v>
      </c>
      <c r="C131" s="666" t="s">
        <v>853</v>
      </c>
      <c r="D131" s="646">
        <v>1975.815882976759</v>
      </c>
    </row>
    <row r="132" spans="1:4" ht="16.5" thickTop="1" thickBot="1">
      <c r="A132" s="665" t="s">
        <v>854</v>
      </c>
      <c r="B132" s="665" t="s">
        <v>422</v>
      </c>
      <c r="C132" s="666" t="s">
        <v>855</v>
      </c>
      <c r="D132" s="646">
        <v>1774.073623784825</v>
      </c>
    </row>
    <row r="133" spans="1:4" ht="16.5" thickTop="1" thickBot="1">
      <c r="A133" s="665" t="s">
        <v>858</v>
      </c>
      <c r="B133" s="665" t="s">
        <v>422</v>
      </c>
      <c r="C133" s="666" t="s">
        <v>859</v>
      </c>
      <c r="D133" s="646">
        <v>1666.0438978949505</v>
      </c>
    </row>
    <row r="134" spans="1:4" ht="16.5" thickTop="1" thickBot="1">
      <c r="A134" s="665" t="s">
        <v>856</v>
      </c>
      <c r="B134" s="665" t="s">
        <v>422</v>
      </c>
      <c r="C134" s="666" t="s">
        <v>857</v>
      </c>
      <c r="D134" s="646">
        <v>1831.9931756173482</v>
      </c>
    </row>
    <row r="135" spans="1:4" ht="16.5" thickTop="1" thickBot="1">
      <c r="A135" s="665" t="s">
        <v>860</v>
      </c>
      <c r="B135" s="665" t="s">
        <v>422</v>
      </c>
      <c r="C135" s="666" t="s">
        <v>861</v>
      </c>
      <c r="D135" s="646">
        <v>1707.6939126958662</v>
      </c>
    </row>
    <row r="136" spans="1:4" ht="16.5" thickTop="1" thickBot="1">
      <c r="A136" s="665" t="s">
        <v>862</v>
      </c>
      <c r="B136" s="665" t="s">
        <v>422</v>
      </c>
      <c r="C136" s="666" t="s">
        <v>863</v>
      </c>
      <c r="D136" s="646">
        <v>1861.929123755506</v>
      </c>
    </row>
    <row r="137" spans="1:4" ht="16.5" thickTop="1" thickBot="1">
      <c r="A137" s="665" t="s">
        <v>845</v>
      </c>
      <c r="B137" s="665" t="s">
        <v>377</v>
      </c>
      <c r="C137" s="666" t="s">
        <v>2265</v>
      </c>
      <c r="D137" s="646">
        <v>5558.7235662792737</v>
      </c>
    </row>
    <row r="138" spans="1:4" ht="31.5" thickTop="1" thickBot="1">
      <c r="A138" s="665" t="s">
        <v>842</v>
      </c>
      <c r="B138" s="665" t="s">
        <v>843</v>
      </c>
      <c r="C138" s="666" t="s">
        <v>844</v>
      </c>
      <c r="D138" s="649">
        <v>2.1200821645270432E-2</v>
      </c>
    </row>
    <row r="139" spans="1:4" ht="16.5" thickTop="1" thickBot="1">
      <c r="A139" s="665" t="s">
        <v>447</v>
      </c>
      <c r="B139" s="665" t="s">
        <v>377</v>
      </c>
      <c r="C139" s="666" t="s">
        <v>448</v>
      </c>
      <c r="D139" s="646">
        <v>6228.5482085679541</v>
      </c>
    </row>
    <row r="140" spans="1:4" ht="16.5" thickTop="1" thickBot="1">
      <c r="A140" s="665" t="s">
        <v>449</v>
      </c>
      <c r="B140" s="665" t="s">
        <v>450</v>
      </c>
      <c r="C140" s="666" t="s">
        <v>2266</v>
      </c>
      <c r="D140" s="646">
        <v>420.48580707476765</v>
      </c>
    </row>
    <row r="141" spans="1:4" ht="16.5" thickTop="1" thickBot="1">
      <c r="A141" s="665" t="s">
        <v>451</v>
      </c>
      <c r="B141" s="665" t="s">
        <v>144</v>
      </c>
      <c r="C141" s="666" t="s">
        <v>2267</v>
      </c>
      <c r="D141" s="646">
        <v>3711.9034561188828</v>
      </c>
    </row>
    <row r="142" spans="1:4" ht="16.5" thickTop="1" thickBot="1">
      <c r="A142" s="665" t="s">
        <v>452</v>
      </c>
      <c r="B142" s="665" t="s">
        <v>92</v>
      </c>
      <c r="C142" s="666" t="s">
        <v>2268</v>
      </c>
      <c r="D142" s="646">
        <v>6376.4664471911146</v>
      </c>
    </row>
    <row r="143" spans="1:4" ht="16.5" thickTop="1" thickBot="1">
      <c r="A143" s="665" t="s">
        <v>453</v>
      </c>
      <c r="B143" s="665" t="s">
        <v>454</v>
      </c>
      <c r="C143" s="666" t="s">
        <v>455</v>
      </c>
      <c r="D143" s="646">
        <v>10309.283418890689</v>
      </c>
    </row>
    <row r="144" spans="1:4" ht="16.5" thickTop="1" thickBot="1">
      <c r="A144" s="665" t="s">
        <v>456</v>
      </c>
      <c r="B144" s="665" t="s">
        <v>422</v>
      </c>
      <c r="C144" s="666" t="s">
        <v>457</v>
      </c>
      <c r="D144" s="646">
        <v>19211.572221114995</v>
      </c>
    </row>
    <row r="145" spans="1:4" ht="16.5" thickTop="1" thickBot="1">
      <c r="A145" s="665" t="s">
        <v>873</v>
      </c>
      <c r="B145" s="665" t="s">
        <v>233</v>
      </c>
      <c r="C145" s="666" t="s">
        <v>875</v>
      </c>
      <c r="D145" s="646">
        <v>2573.3557313029246</v>
      </c>
    </row>
    <row r="146" spans="1:4" ht="31.5" thickTop="1" thickBot="1">
      <c r="A146" s="665" t="s">
        <v>867</v>
      </c>
      <c r="B146" s="665" t="s">
        <v>233</v>
      </c>
      <c r="C146" s="666" t="s">
        <v>2269</v>
      </c>
      <c r="D146" s="646">
        <v>6010.9235234470389</v>
      </c>
    </row>
    <row r="147" spans="1:4" ht="16.5" thickTop="1" thickBot="1">
      <c r="A147" s="665" t="s">
        <v>868</v>
      </c>
      <c r="B147" s="665" t="s">
        <v>233</v>
      </c>
      <c r="C147" s="666" t="s">
        <v>2270</v>
      </c>
      <c r="D147" s="646">
        <v>16014.001355232926</v>
      </c>
    </row>
    <row r="148" spans="1:4" ht="16.5" thickTop="1" thickBot="1">
      <c r="A148" s="665" t="s">
        <v>1691</v>
      </c>
      <c r="B148" s="665" t="s">
        <v>233</v>
      </c>
      <c r="C148" s="666" t="s">
        <v>1949</v>
      </c>
      <c r="D148" s="646">
        <v>9440.4062232505676</v>
      </c>
    </row>
    <row r="149" spans="1:4" ht="16.5" thickTop="1" thickBot="1">
      <c r="A149" s="665" t="s">
        <v>869</v>
      </c>
      <c r="B149" s="665" t="s">
        <v>144</v>
      </c>
      <c r="C149" s="666" t="s">
        <v>2271</v>
      </c>
      <c r="D149" s="646">
        <v>19265.247740425635</v>
      </c>
    </row>
    <row r="150" spans="1:4" ht="16.5" thickTop="1" thickBot="1">
      <c r="A150" s="665" t="s">
        <v>870</v>
      </c>
      <c r="B150" s="665" t="s">
        <v>233</v>
      </c>
      <c r="C150" s="666" t="s">
        <v>871</v>
      </c>
      <c r="D150" s="646">
        <v>5908.1259334904262</v>
      </c>
    </row>
    <row r="151" spans="1:4" ht="16.5" thickTop="1" thickBot="1">
      <c r="A151" s="665" t="s">
        <v>872</v>
      </c>
      <c r="B151" s="665" t="s">
        <v>450</v>
      </c>
      <c r="C151" s="666" t="s">
        <v>2272</v>
      </c>
      <c r="D151" s="646">
        <v>124769.44981473972</v>
      </c>
    </row>
    <row r="152" spans="1:4" ht="16.5" thickTop="1" thickBot="1">
      <c r="A152" s="665" t="s">
        <v>458</v>
      </c>
      <c r="B152" s="665" t="s">
        <v>92</v>
      </c>
      <c r="C152" s="666" t="s">
        <v>459</v>
      </c>
      <c r="D152" s="646">
        <v>525.72525466642901</v>
      </c>
    </row>
    <row r="153" spans="1:4" ht="16.5" thickTop="1" thickBot="1">
      <c r="A153" s="665" t="s">
        <v>460</v>
      </c>
      <c r="B153" s="665" t="s">
        <v>377</v>
      </c>
      <c r="C153" s="666" t="s">
        <v>461</v>
      </c>
      <c r="D153" s="646">
        <v>23362.386821486129</v>
      </c>
    </row>
    <row r="154" spans="1:4" ht="16.5" thickTop="1" thickBot="1">
      <c r="A154" s="665" t="s">
        <v>462</v>
      </c>
      <c r="B154" s="665" t="s">
        <v>377</v>
      </c>
      <c r="C154" s="666" t="s">
        <v>463</v>
      </c>
      <c r="D154" s="646">
        <v>793.4535518964567</v>
      </c>
    </row>
    <row r="155" spans="1:4" ht="16.5" thickTop="1" thickBot="1">
      <c r="A155" s="665" t="s">
        <v>909</v>
      </c>
      <c r="B155" s="665" t="s">
        <v>144</v>
      </c>
      <c r="C155" s="666" t="s">
        <v>2273</v>
      </c>
      <c r="D155" s="646">
        <v>66089.890995889902</v>
      </c>
    </row>
    <row r="156" spans="1:4" ht="16.5" thickTop="1" thickBot="1">
      <c r="A156" s="665" t="s">
        <v>910</v>
      </c>
      <c r="B156" s="665" t="s">
        <v>144</v>
      </c>
      <c r="C156" s="666" t="s">
        <v>2274</v>
      </c>
      <c r="D156" s="646">
        <v>14019.761972091723</v>
      </c>
    </row>
    <row r="157" spans="1:4" ht="16.5" thickTop="1" thickBot="1">
      <c r="A157" s="665" t="s">
        <v>911</v>
      </c>
      <c r="B157" s="665" t="s">
        <v>144</v>
      </c>
      <c r="C157" s="666" t="s">
        <v>2275</v>
      </c>
      <c r="D157" s="646">
        <v>26414.089568185584</v>
      </c>
    </row>
    <row r="158" spans="1:4" ht="16.5" thickTop="1" thickBot="1">
      <c r="A158" s="665" t="s">
        <v>912</v>
      </c>
      <c r="B158" s="665" t="s">
        <v>144</v>
      </c>
      <c r="C158" s="666" t="s">
        <v>2276</v>
      </c>
      <c r="D158" s="646">
        <v>52136.770791936462</v>
      </c>
    </row>
    <row r="159" spans="1:4" ht="16.5" thickTop="1" thickBot="1">
      <c r="A159" s="665" t="s">
        <v>466</v>
      </c>
      <c r="B159" s="665" t="s">
        <v>233</v>
      </c>
      <c r="C159" s="666" t="s">
        <v>467</v>
      </c>
      <c r="D159" s="646">
        <v>5699.953731077695</v>
      </c>
    </row>
    <row r="160" spans="1:4" ht="16.5" thickTop="1" thickBot="1">
      <c r="A160" s="665" t="s">
        <v>902</v>
      </c>
      <c r="B160" s="665" t="s">
        <v>233</v>
      </c>
      <c r="C160" s="666" t="s">
        <v>467</v>
      </c>
      <c r="D160" s="646">
        <v>8365.9740762562888</v>
      </c>
    </row>
    <row r="161" spans="1:4" ht="16.5" thickTop="1" thickBot="1">
      <c r="A161" s="665" t="s">
        <v>468</v>
      </c>
      <c r="B161" s="665" t="s">
        <v>233</v>
      </c>
      <c r="C161" s="666" t="s">
        <v>469</v>
      </c>
      <c r="D161" s="646">
        <v>9027.8770274833059</v>
      </c>
    </row>
    <row r="162" spans="1:4" ht="16.5" thickTop="1" thickBot="1">
      <c r="A162" s="665" t="s">
        <v>903</v>
      </c>
      <c r="B162" s="665" t="s">
        <v>233</v>
      </c>
      <c r="C162" s="666" t="s">
        <v>469</v>
      </c>
      <c r="D162" s="646">
        <v>7085.3768182609083</v>
      </c>
    </row>
    <row r="163" spans="1:4" ht="16.5" thickTop="1" thickBot="1">
      <c r="A163" s="665" t="s">
        <v>894</v>
      </c>
      <c r="B163" s="665" t="s">
        <v>233</v>
      </c>
      <c r="C163" s="666" t="s">
        <v>895</v>
      </c>
      <c r="D163" s="646">
        <v>7009.8809860458614</v>
      </c>
    </row>
    <row r="164" spans="1:4" ht="16.5" thickTop="1" thickBot="1">
      <c r="A164" s="665" t="s">
        <v>900</v>
      </c>
      <c r="B164" s="665" t="s">
        <v>233</v>
      </c>
      <c r="C164" s="666" t="s">
        <v>895</v>
      </c>
      <c r="D164" s="646">
        <v>11751.404919114668</v>
      </c>
    </row>
    <row r="165" spans="1:4" ht="16.5" thickTop="1" thickBot="1">
      <c r="A165" s="665" t="s">
        <v>907</v>
      </c>
      <c r="B165" s="665" t="s">
        <v>874</v>
      </c>
      <c r="C165" s="666" t="s">
        <v>908</v>
      </c>
      <c r="D165" s="646">
        <v>10054.57676786376</v>
      </c>
    </row>
    <row r="166" spans="1:4" ht="16.5" thickTop="1" thickBot="1">
      <c r="A166" s="665" t="s">
        <v>905</v>
      </c>
      <c r="B166" s="665" t="s">
        <v>233</v>
      </c>
      <c r="C166" s="666" t="s">
        <v>906</v>
      </c>
      <c r="D166" s="646">
        <v>8589.0667182897905</v>
      </c>
    </row>
    <row r="167" spans="1:4" ht="16.5" thickTop="1" thickBot="1">
      <c r="A167" s="665" t="s">
        <v>470</v>
      </c>
      <c r="B167" s="665" t="s">
        <v>233</v>
      </c>
      <c r="C167" s="666" t="s">
        <v>471</v>
      </c>
      <c r="D167" s="646">
        <v>5657.0716703645039</v>
      </c>
    </row>
    <row r="168" spans="1:4" ht="16.5" thickTop="1" thickBot="1">
      <c r="A168" s="665" t="s">
        <v>904</v>
      </c>
      <c r="B168" s="665" t="s">
        <v>233</v>
      </c>
      <c r="C168" s="666" t="s">
        <v>471</v>
      </c>
      <c r="D168" s="646">
        <v>9296.6179576859613</v>
      </c>
    </row>
    <row r="169" spans="1:4" ht="16.5" thickTop="1" thickBot="1">
      <c r="A169" s="665" t="s">
        <v>464</v>
      </c>
      <c r="B169" s="665" t="s">
        <v>233</v>
      </c>
      <c r="C169" s="666" t="s">
        <v>465</v>
      </c>
      <c r="D169" s="646">
        <v>9011.7374820433197</v>
      </c>
    </row>
    <row r="170" spans="1:4" ht="16.5" thickTop="1" thickBot="1">
      <c r="A170" s="665" t="s">
        <v>901</v>
      </c>
      <c r="B170" s="665" t="s">
        <v>233</v>
      </c>
      <c r="C170" s="666" t="s">
        <v>465</v>
      </c>
      <c r="D170" s="646">
        <v>8490.0945515887961</v>
      </c>
    </row>
    <row r="171" spans="1:4" ht="16.5" thickTop="1" thickBot="1">
      <c r="A171" s="665" t="s">
        <v>877</v>
      </c>
      <c r="B171" s="665" t="s">
        <v>233</v>
      </c>
      <c r="C171" s="666" t="s">
        <v>878</v>
      </c>
      <c r="D171" s="646">
        <v>11752.27685060668</v>
      </c>
    </row>
    <row r="172" spans="1:4" ht="16.5" thickTop="1" thickBot="1">
      <c r="A172" s="665" t="s">
        <v>890</v>
      </c>
      <c r="B172" s="665" t="s">
        <v>874</v>
      </c>
      <c r="C172" s="666" t="s">
        <v>891</v>
      </c>
      <c r="D172" s="646">
        <v>12727.213329611486</v>
      </c>
    </row>
    <row r="173" spans="1:4" ht="16.5" thickTop="1" thickBot="1">
      <c r="A173" s="665" t="s">
        <v>892</v>
      </c>
      <c r="B173" s="665" t="s">
        <v>874</v>
      </c>
      <c r="C173" s="666" t="s">
        <v>893</v>
      </c>
      <c r="D173" s="646">
        <v>5166.4537684258285</v>
      </c>
    </row>
    <row r="174" spans="1:4" ht="16.5" thickTop="1" thickBot="1">
      <c r="A174" s="665" t="s">
        <v>879</v>
      </c>
      <c r="B174" s="665" t="s">
        <v>233</v>
      </c>
      <c r="C174" s="666" t="s">
        <v>880</v>
      </c>
      <c r="D174" s="646">
        <v>4974.1832249466843</v>
      </c>
    </row>
    <row r="175" spans="1:4" ht="16.5" thickTop="1" thickBot="1">
      <c r="A175" s="665" t="s">
        <v>881</v>
      </c>
      <c r="B175" s="665" t="s">
        <v>233</v>
      </c>
      <c r="C175" s="666" t="s">
        <v>882</v>
      </c>
      <c r="D175" s="646">
        <v>4278.6097700033342</v>
      </c>
    </row>
    <row r="176" spans="1:4" ht="31.5" thickTop="1" thickBot="1">
      <c r="A176" s="665" t="s">
        <v>887</v>
      </c>
      <c r="B176" s="665" t="s">
        <v>233</v>
      </c>
      <c r="C176" s="666" t="s">
        <v>1952</v>
      </c>
      <c r="D176" s="646">
        <v>4278.6097700033342</v>
      </c>
    </row>
    <row r="177" spans="1:4" ht="31.5" thickTop="1" thickBot="1">
      <c r="A177" s="665" t="s">
        <v>883</v>
      </c>
      <c r="B177" s="665" t="s">
        <v>233</v>
      </c>
      <c r="C177" s="666" t="s">
        <v>1951</v>
      </c>
      <c r="D177" s="646">
        <v>5217.842189702289</v>
      </c>
    </row>
    <row r="178" spans="1:4" ht="16.5" thickTop="1" thickBot="1">
      <c r="A178" s="665" t="s">
        <v>884</v>
      </c>
      <c r="B178" s="665" t="s">
        <v>233</v>
      </c>
      <c r="C178" s="666" t="s">
        <v>2277</v>
      </c>
      <c r="D178" s="646">
        <v>6554.8426629766336</v>
      </c>
    </row>
    <row r="179" spans="1:4" ht="31.5" thickTop="1" thickBot="1">
      <c r="A179" s="665" t="s">
        <v>889</v>
      </c>
      <c r="B179" s="665" t="s">
        <v>233</v>
      </c>
      <c r="C179" s="666" t="s">
        <v>1953</v>
      </c>
      <c r="D179" s="646">
        <v>5075.1871547812725</v>
      </c>
    </row>
    <row r="180" spans="1:4" ht="31.5" thickTop="1" thickBot="1">
      <c r="A180" s="665" t="s">
        <v>876</v>
      </c>
      <c r="B180" s="665" t="s">
        <v>233</v>
      </c>
      <c r="C180" s="666" t="s">
        <v>1950</v>
      </c>
      <c r="D180" s="646">
        <v>5727.0269493838732</v>
      </c>
    </row>
    <row r="181" spans="1:4" ht="16.5" thickTop="1" thickBot="1">
      <c r="A181" s="665" t="s">
        <v>885</v>
      </c>
      <c r="B181" s="665" t="s">
        <v>233</v>
      </c>
      <c r="C181" s="666" t="s">
        <v>886</v>
      </c>
      <c r="D181" s="646">
        <v>5334.3309815560388</v>
      </c>
    </row>
    <row r="182" spans="1:4" ht="16.5" thickTop="1" thickBot="1">
      <c r="A182" s="665" t="s">
        <v>888</v>
      </c>
      <c r="B182" s="665" t="s">
        <v>233</v>
      </c>
      <c r="C182" s="666" t="s">
        <v>886</v>
      </c>
      <c r="D182" s="646">
        <v>5334.3309815560388</v>
      </c>
    </row>
    <row r="183" spans="1:4" ht="16.5" thickTop="1" thickBot="1">
      <c r="A183" s="665" t="s">
        <v>472</v>
      </c>
      <c r="B183" s="665" t="s">
        <v>377</v>
      </c>
      <c r="C183" s="666" t="s">
        <v>473</v>
      </c>
      <c r="D183" s="646">
        <v>6815.1620697668095</v>
      </c>
    </row>
    <row r="184" spans="1:4" ht="16.5" thickTop="1" thickBot="1">
      <c r="A184" s="665" t="s">
        <v>476</v>
      </c>
      <c r="B184" s="665" t="s">
        <v>92</v>
      </c>
      <c r="C184" s="666" t="s">
        <v>477</v>
      </c>
      <c r="D184" s="646">
        <v>3809.3260017637708</v>
      </c>
    </row>
    <row r="185" spans="1:4" ht="16.5" thickTop="1" thickBot="1">
      <c r="A185" s="665" t="s">
        <v>474</v>
      </c>
      <c r="B185" s="665" t="s">
        <v>387</v>
      </c>
      <c r="C185" s="666" t="s">
        <v>475</v>
      </c>
      <c r="D185" s="646">
        <v>34282.330411554256</v>
      </c>
    </row>
    <row r="186" spans="1:4" ht="16.5" thickTop="1" thickBot="1">
      <c r="A186" s="665" t="s">
        <v>478</v>
      </c>
      <c r="B186" s="665" t="s">
        <v>144</v>
      </c>
      <c r="C186" s="666" t="s">
        <v>1915</v>
      </c>
      <c r="D186" s="646">
        <v>2250.5523389443624</v>
      </c>
    </row>
    <row r="187" spans="1:4" ht="16.5" thickTop="1" thickBot="1">
      <c r="A187" s="665" t="s">
        <v>1455</v>
      </c>
      <c r="B187" s="665" t="s">
        <v>377</v>
      </c>
      <c r="C187" s="666" t="s">
        <v>1454</v>
      </c>
      <c r="D187" s="646">
        <v>22217.740730727946</v>
      </c>
    </row>
    <row r="188" spans="1:4" ht="16.5" thickTop="1" thickBot="1">
      <c r="A188" s="665" t="s">
        <v>1709</v>
      </c>
      <c r="B188" s="665" t="s">
        <v>377</v>
      </c>
      <c r="C188" s="666" t="s">
        <v>1708</v>
      </c>
      <c r="D188" s="646">
        <v>15637.907404699457</v>
      </c>
    </row>
    <row r="189" spans="1:4" ht="16.5" thickTop="1" thickBot="1">
      <c r="A189" s="665" t="s">
        <v>479</v>
      </c>
      <c r="B189" s="665" t="s">
        <v>377</v>
      </c>
      <c r="C189" s="666" t="s">
        <v>480</v>
      </c>
      <c r="D189" s="646">
        <v>35389.382075497277</v>
      </c>
    </row>
    <row r="190" spans="1:4" ht="16.5" thickTop="1" thickBot="1">
      <c r="A190" s="665" t="s">
        <v>1666</v>
      </c>
      <c r="B190" s="665" t="s">
        <v>144</v>
      </c>
      <c r="C190" s="666" t="s">
        <v>1665</v>
      </c>
      <c r="D190" s="646">
        <v>908358.87414640514</v>
      </c>
    </row>
    <row r="191" spans="1:4" ht="16.5" thickTop="1" thickBot="1">
      <c r="A191" s="665" t="s">
        <v>488</v>
      </c>
      <c r="B191" s="665" t="s">
        <v>92</v>
      </c>
      <c r="C191" s="666" t="s">
        <v>489</v>
      </c>
      <c r="D191" s="646">
        <v>806030.23184202251</v>
      </c>
    </row>
    <row r="192" spans="1:4" ht="16.5" thickTop="1" thickBot="1">
      <c r="A192" s="665" t="s">
        <v>490</v>
      </c>
      <c r="B192" s="665" t="s">
        <v>92</v>
      </c>
      <c r="C192" s="666" t="s">
        <v>491</v>
      </c>
      <c r="D192" s="646">
        <v>433176.90549373312</v>
      </c>
    </row>
    <row r="193" spans="1:4" ht="16.5" thickTop="1" thickBot="1">
      <c r="A193" s="665" t="s">
        <v>481</v>
      </c>
      <c r="B193" s="665" t="s">
        <v>233</v>
      </c>
      <c r="C193" s="666" t="s">
        <v>482</v>
      </c>
      <c r="D193" s="646">
        <v>1726.2335997879345</v>
      </c>
    </row>
    <row r="194" spans="1:4" ht="16.5" thickTop="1" thickBot="1">
      <c r="A194" s="665" t="s">
        <v>492</v>
      </c>
      <c r="B194" s="665" t="s">
        <v>92</v>
      </c>
      <c r="C194" s="666" t="s">
        <v>493</v>
      </c>
      <c r="D194" s="646">
        <v>781.9176794936086</v>
      </c>
    </row>
    <row r="195" spans="1:4" ht="16.5" thickTop="1" thickBot="1">
      <c r="A195" s="665" t="s">
        <v>483</v>
      </c>
      <c r="B195" s="665" t="s">
        <v>422</v>
      </c>
      <c r="C195" s="666" t="s">
        <v>2278</v>
      </c>
      <c r="D195" s="646">
        <v>800.50873299640034</v>
      </c>
    </row>
    <row r="196" spans="1:4" ht="16.5" thickTop="1" thickBot="1">
      <c r="A196" s="665" t="s">
        <v>484</v>
      </c>
      <c r="B196" s="665" t="s">
        <v>92</v>
      </c>
      <c r="C196" s="666" t="s">
        <v>485</v>
      </c>
      <c r="D196" s="646">
        <v>40364.447752314067</v>
      </c>
    </row>
    <row r="197" spans="1:4" ht="16.5" thickTop="1" thickBot="1">
      <c r="A197" s="665" t="s">
        <v>486</v>
      </c>
      <c r="B197" s="665" t="s">
        <v>144</v>
      </c>
      <c r="C197" s="666" t="s">
        <v>487</v>
      </c>
      <c r="D197" s="646">
        <v>1239.0387183796199</v>
      </c>
    </row>
    <row r="198" spans="1:4" ht="16.5" thickTop="1" thickBot="1">
      <c r="A198" s="665" t="s">
        <v>494</v>
      </c>
      <c r="B198" s="665" t="s">
        <v>92</v>
      </c>
      <c r="C198" s="666" t="s">
        <v>495</v>
      </c>
      <c r="D198" s="646">
        <v>23729.286650817554</v>
      </c>
    </row>
    <row r="199" spans="1:4" ht="16.5" thickTop="1" thickBot="1">
      <c r="A199" s="665" t="s">
        <v>925</v>
      </c>
      <c r="B199" s="665" t="s">
        <v>92</v>
      </c>
      <c r="C199" s="666" t="s">
        <v>926</v>
      </c>
      <c r="D199" s="646">
        <v>155434.84232676995</v>
      </c>
    </row>
    <row r="200" spans="1:4" ht="31.5" thickTop="1" thickBot="1">
      <c r="A200" s="665" t="s">
        <v>929</v>
      </c>
      <c r="B200" s="665" t="s">
        <v>92</v>
      </c>
      <c r="C200" s="666" t="s">
        <v>930</v>
      </c>
      <c r="D200" s="646">
        <v>170336.80950862891</v>
      </c>
    </row>
    <row r="201" spans="1:4" ht="16.5" thickTop="1" thickBot="1">
      <c r="A201" s="665" t="s">
        <v>927</v>
      </c>
      <c r="B201" s="665" t="s">
        <v>92</v>
      </c>
      <c r="C201" s="666" t="s">
        <v>928</v>
      </c>
      <c r="D201" s="646">
        <v>162385.41592548485</v>
      </c>
    </row>
    <row r="202" spans="1:4" ht="16.5" thickTop="1" thickBot="1">
      <c r="A202" s="665" t="s">
        <v>931</v>
      </c>
      <c r="B202" s="665" t="s">
        <v>233</v>
      </c>
      <c r="C202" s="666" t="s">
        <v>932</v>
      </c>
      <c r="D202" s="646">
        <v>28666.485441025729</v>
      </c>
    </row>
    <row r="203" spans="1:4" ht="16.5" thickTop="1" thickBot="1">
      <c r="A203" s="665" t="s">
        <v>920</v>
      </c>
      <c r="B203" s="665" t="s">
        <v>233</v>
      </c>
      <c r="C203" s="666" t="s">
        <v>2279</v>
      </c>
      <c r="D203" s="646">
        <v>21908.779603067844</v>
      </c>
    </row>
    <row r="204" spans="1:4" ht="16.5" thickTop="1" thickBot="1">
      <c r="A204" s="665" t="s">
        <v>923</v>
      </c>
      <c r="B204" s="665" t="s">
        <v>92</v>
      </c>
      <c r="C204" s="666" t="s">
        <v>924</v>
      </c>
      <c r="D204" s="646">
        <v>202008.68227850206</v>
      </c>
    </row>
    <row r="205" spans="1:4" ht="16.5" thickTop="1" thickBot="1">
      <c r="A205" s="665" t="s">
        <v>921</v>
      </c>
      <c r="B205" s="665" t="s">
        <v>92</v>
      </c>
      <c r="C205" s="666" t="s">
        <v>922</v>
      </c>
      <c r="D205" s="646">
        <v>123015.97658284692</v>
      </c>
    </row>
    <row r="206" spans="1:4" ht="16.5" thickTop="1" thickBot="1">
      <c r="A206" s="665" t="s">
        <v>496</v>
      </c>
      <c r="B206" s="665" t="s">
        <v>144</v>
      </c>
      <c r="C206" s="666" t="s">
        <v>1916</v>
      </c>
      <c r="D206" s="646">
        <v>80850.284148087521</v>
      </c>
    </row>
    <row r="207" spans="1:4" ht="16.5" thickTop="1" thickBot="1">
      <c r="A207" s="665" t="s">
        <v>505</v>
      </c>
      <c r="B207" s="665" t="s">
        <v>144</v>
      </c>
      <c r="C207" s="666" t="s">
        <v>506</v>
      </c>
      <c r="D207" s="646">
        <v>1745.1986357845487</v>
      </c>
    </row>
    <row r="208" spans="1:4" ht="16.5" thickTop="1" thickBot="1">
      <c r="A208" s="665" t="s">
        <v>507</v>
      </c>
      <c r="B208" s="665" t="s">
        <v>144</v>
      </c>
      <c r="C208" s="666" t="s">
        <v>508</v>
      </c>
      <c r="D208" s="646">
        <v>984.26404549791391</v>
      </c>
    </row>
    <row r="209" spans="1:4" ht="16.5" thickTop="1" thickBot="1">
      <c r="A209" s="665" t="s">
        <v>509</v>
      </c>
      <c r="B209" s="665" t="s">
        <v>233</v>
      </c>
      <c r="C209" s="666" t="s">
        <v>510</v>
      </c>
      <c r="D209" s="646">
        <v>8969.6342933194883</v>
      </c>
    </row>
    <row r="210" spans="1:4" ht="16.5" thickTop="1" thickBot="1">
      <c r="A210" s="665" t="s">
        <v>512</v>
      </c>
      <c r="B210" s="665" t="s">
        <v>233</v>
      </c>
      <c r="C210" s="666" t="s">
        <v>1918</v>
      </c>
      <c r="D210" s="646">
        <v>10183.695193631687</v>
      </c>
    </row>
    <row r="211" spans="1:4" ht="16.5" thickTop="1" thickBot="1">
      <c r="A211" s="665" t="s">
        <v>511</v>
      </c>
      <c r="B211" s="665" t="s">
        <v>233</v>
      </c>
      <c r="C211" s="666" t="s">
        <v>1917</v>
      </c>
      <c r="D211" s="646">
        <v>5476.7042125904863</v>
      </c>
    </row>
    <row r="212" spans="1:4" ht="16.5" thickTop="1" thickBot="1">
      <c r="A212" s="665" t="s">
        <v>519</v>
      </c>
      <c r="B212" s="665" t="s">
        <v>387</v>
      </c>
      <c r="C212" s="666" t="s">
        <v>520</v>
      </c>
      <c r="D212" s="646">
        <v>25000.039519290174</v>
      </c>
    </row>
    <row r="213" spans="1:4" ht="16.5" thickTop="1" thickBot="1">
      <c r="A213" s="665" t="s">
        <v>515</v>
      </c>
      <c r="B213" s="665" t="s">
        <v>387</v>
      </c>
      <c r="C213" s="666" t="s">
        <v>516</v>
      </c>
      <c r="D213" s="646">
        <v>44409.652452639435</v>
      </c>
    </row>
    <row r="214" spans="1:4" ht="16.5" thickTop="1" thickBot="1">
      <c r="A214" s="665" t="s">
        <v>513</v>
      </c>
      <c r="B214" s="665" t="s">
        <v>387</v>
      </c>
      <c r="C214" s="666" t="s">
        <v>514</v>
      </c>
      <c r="D214" s="646">
        <v>18303.009281537044</v>
      </c>
    </row>
    <row r="215" spans="1:4" ht="16.5" thickTop="1" thickBot="1">
      <c r="A215" s="665" t="s">
        <v>521</v>
      </c>
      <c r="B215" s="665" t="s">
        <v>387</v>
      </c>
      <c r="C215" s="666" t="s">
        <v>522</v>
      </c>
      <c r="D215" s="646">
        <v>52043.055805491997</v>
      </c>
    </row>
    <row r="216" spans="1:4" ht="16.5" thickTop="1" thickBot="1">
      <c r="A216" s="665" t="s">
        <v>525</v>
      </c>
      <c r="B216" s="665" t="s">
        <v>387</v>
      </c>
      <c r="C216" s="666" t="s">
        <v>526</v>
      </c>
      <c r="D216" s="646">
        <v>40093.78396464415</v>
      </c>
    </row>
    <row r="217" spans="1:4" ht="16.5" thickTop="1" thickBot="1">
      <c r="A217" s="665" t="s">
        <v>527</v>
      </c>
      <c r="B217" s="665" t="s">
        <v>387</v>
      </c>
      <c r="C217" s="666" t="s">
        <v>528</v>
      </c>
      <c r="D217" s="646">
        <v>37542.435905256265</v>
      </c>
    </row>
    <row r="218" spans="1:4" ht="16.5" thickTop="1" thickBot="1">
      <c r="A218" s="665" t="s">
        <v>529</v>
      </c>
      <c r="B218" s="665" t="s">
        <v>387</v>
      </c>
      <c r="C218" s="666" t="s">
        <v>530</v>
      </c>
      <c r="D218" s="646">
        <v>36519.381405420696</v>
      </c>
    </row>
    <row r="219" spans="1:4" ht="16.5" thickTop="1" thickBot="1">
      <c r="A219" s="665" t="s">
        <v>531</v>
      </c>
      <c r="B219" s="665" t="s">
        <v>387</v>
      </c>
      <c r="C219" s="666" t="s">
        <v>532</v>
      </c>
      <c r="D219" s="646">
        <v>32206.258105816145</v>
      </c>
    </row>
    <row r="220" spans="1:4" ht="16.5" thickTop="1" thickBot="1">
      <c r="A220" s="665" t="s">
        <v>523</v>
      </c>
      <c r="B220" s="665" t="s">
        <v>387</v>
      </c>
      <c r="C220" s="666" t="s">
        <v>524</v>
      </c>
      <c r="D220" s="646">
        <v>6815.2597467791675</v>
      </c>
    </row>
    <row r="221" spans="1:4" ht="16.5" thickTop="1" thickBot="1">
      <c r="A221" s="665" t="s">
        <v>533</v>
      </c>
      <c r="B221" s="665" t="s">
        <v>387</v>
      </c>
      <c r="C221" s="666" t="s">
        <v>534</v>
      </c>
      <c r="D221" s="646">
        <v>20737.768139469586</v>
      </c>
    </row>
    <row r="222" spans="1:4" ht="16.5" thickTop="1" thickBot="1">
      <c r="A222" s="665" t="s">
        <v>540</v>
      </c>
      <c r="B222" s="665" t="s">
        <v>387</v>
      </c>
      <c r="C222" s="666" t="s">
        <v>541</v>
      </c>
      <c r="D222" s="646">
        <v>16034.779591500752</v>
      </c>
    </row>
    <row r="223" spans="1:4" ht="16.5" thickTop="1" thickBot="1">
      <c r="A223" s="665" t="s">
        <v>551</v>
      </c>
      <c r="B223" s="665" t="s">
        <v>387</v>
      </c>
      <c r="C223" s="666" t="s">
        <v>1856</v>
      </c>
      <c r="D223" s="646">
        <v>4143.0699191262138</v>
      </c>
    </row>
    <row r="224" spans="1:4" ht="16.5" thickTop="1" thickBot="1">
      <c r="A224" s="665" t="s">
        <v>535</v>
      </c>
      <c r="B224" s="665" t="s">
        <v>387</v>
      </c>
      <c r="C224" s="666" t="s">
        <v>2280</v>
      </c>
      <c r="D224" s="646">
        <v>47556.623073588373</v>
      </c>
    </row>
    <row r="225" spans="1:4" ht="16.5" thickTop="1" thickBot="1">
      <c r="A225" s="665" t="s">
        <v>536</v>
      </c>
      <c r="B225" s="665" t="s">
        <v>387</v>
      </c>
      <c r="C225" s="666" t="s">
        <v>2281</v>
      </c>
      <c r="D225" s="646">
        <v>36475.19953844211</v>
      </c>
    </row>
    <row r="226" spans="1:4" ht="16.5" thickTop="1" thickBot="1">
      <c r="A226" s="665" t="s">
        <v>537</v>
      </c>
      <c r="B226" s="665" t="s">
        <v>387</v>
      </c>
      <c r="C226" s="666" t="s">
        <v>1919</v>
      </c>
      <c r="D226" s="646">
        <v>36688.718569141805</v>
      </c>
    </row>
    <row r="227" spans="1:4" ht="16.5" thickTop="1" thickBot="1">
      <c r="A227" s="665" t="s">
        <v>538</v>
      </c>
      <c r="B227" s="665" t="s">
        <v>387</v>
      </c>
      <c r="C227" s="666" t="s">
        <v>2282</v>
      </c>
      <c r="D227" s="646">
        <v>46817.729387504703</v>
      </c>
    </row>
    <row r="228" spans="1:4" ht="16.5" thickTop="1" thickBot="1">
      <c r="A228" s="665" t="s">
        <v>539</v>
      </c>
      <c r="B228" s="665" t="s">
        <v>387</v>
      </c>
      <c r="C228" s="666" t="s">
        <v>2283</v>
      </c>
      <c r="D228" s="646">
        <v>37381.954695750763</v>
      </c>
    </row>
    <row r="229" spans="1:4" ht="16.5" thickTop="1" thickBot="1">
      <c r="A229" s="665" t="s">
        <v>542</v>
      </c>
      <c r="B229" s="665" t="s">
        <v>387</v>
      </c>
      <c r="C229" s="666" t="s">
        <v>543</v>
      </c>
      <c r="D229" s="646">
        <v>36510.63267436056</v>
      </c>
    </row>
    <row r="230" spans="1:4" ht="16.5" thickTop="1" thickBot="1">
      <c r="A230" s="665" t="s">
        <v>544</v>
      </c>
      <c r="B230" s="665" t="s">
        <v>387</v>
      </c>
      <c r="C230" s="666" t="s">
        <v>545</v>
      </c>
      <c r="D230" s="646">
        <v>38807.183800004008</v>
      </c>
    </row>
    <row r="231" spans="1:4" ht="16.5" thickTop="1" thickBot="1">
      <c r="A231" s="665" t="s">
        <v>517</v>
      </c>
      <c r="B231" s="665" t="s">
        <v>387</v>
      </c>
      <c r="C231" s="666" t="s">
        <v>518</v>
      </c>
      <c r="D231" s="646">
        <v>55350.108712854708</v>
      </c>
    </row>
    <row r="232" spans="1:4" ht="16.5" thickTop="1" thickBot="1">
      <c r="A232" s="665" t="s">
        <v>546</v>
      </c>
      <c r="B232" s="665" t="s">
        <v>387</v>
      </c>
      <c r="C232" s="666" t="s">
        <v>547</v>
      </c>
      <c r="D232" s="646">
        <v>43386.586822372512</v>
      </c>
    </row>
    <row r="233" spans="1:4" ht="16.5" thickTop="1" thickBot="1">
      <c r="A233" s="665" t="s">
        <v>548</v>
      </c>
      <c r="B233" s="665" t="s">
        <v>387</v>
      </c>
      <c r="C233" s="666" t="s">
        <v>549</v>
      </c>
      <c r="D233" s="646">
        <v>35855.024879050769</v>
      </c>
    </row>
    <row r="234" spans="1:4" ht="16.5" thickTop="1" thickBot="1">
      <c r="A234" s="665" t="s">
        <v>550</v>
      </c>
      <c r="B234" s="665" t="s">
        <v>387</v>
      </c>
      <c r="C234" s="666" t="s">
        <v>2284</v>
      </c>
      <c r="D234" s="646">
        <v>31242.06079701164</v>
      </c>
    </row>
    <row r="235" spans="1:4" ht="16.5" thickTop="1" thickBot="1">
      <c r="A235" s="665" t="s">
        <v>552</v>
      </c>
      <c r="B235" s="665" t="s">
        <v>144</v>
      </c>
      <c r="C235" s="666" t="s">
        <v>553</v>
      </c>
      <c r="D235" s="646">
        <v>929.55251613342557</v>
      </c>
    </row>
    <row r="236" spans="1:4" ht="16.5" thickTop="1" thickBot="1">
      <c r="A236" s="665" t="s">
        <v>556</v>
      </c>
      <c r="B236" s="665" t="s">
        <v>387</v>
      </c>
      <c r="C236" s="666" t="s">
        <v>2285</v>
      </c>
      <c r="D236" s="646">
        <v>268702.53475464013</v>
      </c>
    </row>
    <row r="237" spans="1:4" ht="16.5" thickTop="1" thickBot="1">
      <c r="A237" s="665" t="s">
        <v>557</v>
      </c>
      <c r="B237" s="665" t="s">
        <v>387</v>
      </c>
      <c r="C237" s="666" t="s">
        <v>2286</v>
      </c>
      <c r="D237" s="646">
        <v>273291.59520358557</v>
      </c>
    </row>
    <row r="238" spans="1:4" ht="16.5" thickTop="1" thickBot="1">
      <c r="A238" s="665" t="s">
        <v>558</v>
      </c>
      <c r="B238" s="665" t="s">
        <v>387</v>
      </c>
      <c r="C238" s="666" t="s">
        <v>2287</v>
      </c>
      <c r="D238" s="646">
        <v>282913.83056962717</v>
      </c>
    </row>
    <row r="239" spans="1:4" ht="16.5" thickTop="1" thickBot="1">
      <c r="A239" s="665" t="s">
        <v>570</v>
      </c>
      <c r="B239" s="665" t="s">
        <v>571</v>
      </c>
      <c r="C239" s="666" t="s">
        <v>572</v>
      </c>
      <c r="D239" s="646">
        <v>247144.40438910847</v>
      </c>
    </row>
    <row r="240" spans="1:4" ht="16.5" thickTop="1" thickBot="1">
      <c r="A240" s="665" t="s">
        <v>559</v>
      </c>
      <c r="B240" s="665" t="s">
        <v>387</v>
      </c>
      <c r="C240" s="666" t="s">
        <v>1920</v>
      </c>
      <c r="D240" s="646">
        <v>247144.4818539797</v>
      </c>
    </row>
    <row r="241" spans="1:4" ht="16.5" thickTop="1" thickBot="1">
      <c r="A241" s="665" t="s">
        <v>560</v>
      </c>
      <c r="B241" s="665" t="s">
        <v>387</v>
      </c>
      <c r="C241" s="666" t="s">
        <v>2011</v>
      </c>
      <c r="D241" s="646">
        <v>238911.13934625901</v>
      </c>
    </row>
    <row r="242" spans="1:4" ht="16.5" thickTop="1" thickBot="1">
      <c r="A242" s="667" t="s">
        <v>2013</v>
      </c>
      <c r="B242" s="665" t="s">
        <v>387</v>
      </c>
      <c r="C242" s="666" t="s">
        <v>2012</v>
      </c>
      <c r="D242" s="647">
        <v>415931.23456071416</v>
      </c>
    </row>
    <row r="243" spans="1:4" ht="16.5" thickTop="1" thickBot="1">
      <c r="A243" s="665" t="s">
        <v>561</v>
      </c>
      <c r="B243" s="665" t="s">
        <v>387</v>
      </c>
      <c r="C243" s="666" t="s">
        <v>562</v>
      </c>
      <c r="D243" s="646">
        <v>415931.23456071416</v>
      </c>
    </row>
    <row r="244" spans="1:4" ht="16.5" thickTop="1" thickBot="1">
      <c r="A244" s="665" t="s">
        <v>563</v>
      </c>
      <c r="B244" s="665" t="s">
        <v>387</v>
      </c>
      <c r="C244" s="666" t="s">
        <v>564</v>
      </c>
      <c r="D244" s="646">
        <v>410610.47764370439</v>
      </c>
    </row>
    <row r="245" spans="1:4" ht="16.5" thickTop="1" thickBot="1">
      <c r="A245" s="665" t="s">
        <v>565</v>
      </c>
      <c r="B245" s="665" t="s">
        <v>387</v>
      </c>
      <c r="C245" s="666" t="s">
        <v>566</v>
      </c>
      <c r="D245" s="646">
        <v>438701.96379830345</v>
      </c>
    </row>
    <row r="246" spans="1:4" ht="16.5" thickTop="1" thickBot="1">
      <c r="A246" s="665" t="s">
        <v>567</v>
      </c>
      <c r="B246" s="665" t="s">
        <v>387</v>
      </c>
      <c r="C246" s="666" t="s">
        <v>2014</v>
      </c>
      <c r="D246" s="646">
        <v>242566.16272361783</v>
      </c>
    </row>
    <row r="247" spans="1:4" ht="16.5" thickTop="1" thickBot="1">
      <c r="A247" s="665" t="s">
        <v>568</v>
      </c>
      <c r="B247" s="665" t="s">
        <v>387</v>
      </c>
      <c r="C247" s="666" t="s">
        <v>569</v>
      </c>
      <c r="D247" s="646">
        <v>243514.85300944227</v>
      </c>
    </row>
    <row r="248" spans="1:4" ht="16.5" thickTop="1" thickBot="1">
      <c r="A248" s="665" t="s">
        <v>573</v>
      </c>
      <c r="B248" s="665" t="s">
        <v>387</v>
      </c>
      <c r="C248" s="666" t="s">
        <v>574</v>
      </c>
      <c r="D248" s="646">
        <v>243941.35348961776</v>
      </c>
    </row>
    <row r="249" spans="1:4" ht="16.5" thickTop="1" thickBot="1">
      <c r="A249" s="665" t="s">
        <v>575</v>
      </c>
      <c r="B249" s="665" t="s">
        <v>387</v>
      </c>
      <c r="C249" s="666" t="s">
        <v>576</v>
      </c>
      <c r="D249" s="646">
        <v>231074.70733823843</v>
      </c>
    </row>
    <row r="250" spans="1:4" ht="16.5" thickTop="1" thickBot="1">
      <c r="A250" s="665" t="s">
        <v>577</v>
      </c>
      <c r="B250" s="665" t="s">
        <v>387</v>
      </c>
      <c r="C250" s="666" t="s">
        <v>578</v>
      </c>
      <c r="D250" s="646">
        <v>175841.24809017457</v>
      </c>
    </row>
    <row r="251" spans="1:4" ht="16.5" thickTop="1" thickBot="1">
      <c r="A251" s="665" t="s">
        <v>579</v>
      </c>
      <c r="B251" s="665" t="s">
        <v>387</v>
      </c>
      <c r="C251" s="666" t="s">
        <v>580</v>
      </c>
      <c r="D251" s="646">
        <v>180731.24076455386</v>
      </c>
    </row>
    <row r="252" spans="1:4" ht="16.5" thickTop="1" thickBot="1">
      <c r="A252" s="665" t="s">
        <v>581</v>
      </c>
      <c r="B252" s="665" t="s">
        <v>387</v>
      </c>
      <c r="C252" s="666" t="s">
        <v>2288</v>
      </c>
      <c r="D252" s="646">
        <v>192896.89499874585</v>
      </c>
    </row>
    <row r="253" spans="1:4" ht="16.5" thickTop="1" thickBot="1">
      <c r="A253" s="665" t="s">
        <v>582</v>
      </c>
      <c r="B253" s="665" t="s">
        <v>387</v>
      </c>
      <c r="C253" s="666" t="s">
        <v>2289</v>
      </c>
      <c r="D253" s="646">
        <v>154611.91070376657</v>
      </c>
    </row>
    <row r="254" spans="1:4" ht="16.5" thickTop="1" thickBot="1">
      <c r="A254" s="665" t="s">
        <v>584</v>
      </c>
      <c r="B254" s="665" t="s">
        <v>233</v>
      </c>
      <c r="C254" s="666" t="s">
        <v>1921</v>
      </c>
      <c r="D254" s="646">
        <v>13246.669077300976</v>
      </c>
    </row>
    <row r="255" spans="1:4" ht="16.5" thickTop="1" thickBot="1">
      <c r="A255" s="665" t="s">
        <v>583</v>
      </c>
      <c r="B255" s="665" t="s">
        <v>387</v>
      </c>
      <c r="C255" s="666" t="s">
        <v>2290</v>
      </c>
      <c r="D255" s="646">
        <v>249410.94943772498</v>
      </c>
    </row>
    <row r="256" spans="1:4" ht="16.5" thickTop="1" thickBot="1">
      <c r="A256" s="665" t="s">
        <v>554</v>
      </c>
      <c r="B256" s="665" t="s">
        <v>387</v>
      </c>
      <c r="C256" s="666" t="s">
        <v>555</v>
      </c>
      <c r="D256" s="646">
        <v>247877.73463744827</v>
      </c>
    </row>
    <row r="257" spans="1:4" ht="16.5" thickTop="1" thickBot="1">
      <c r="A257" s="665" t="s">
        <v>585</v>
      </c>
      <c r="B257" s="665" t="s">
        <v>387</v>
      </c>
      <c r="C257" s="666" t="s">
        <v>586</v>
      </c>
      <c r="D257" s="646">
        <v>470720.43499037193</v>
      </c>
    </row>
    <row r="258" spans="1:4" ht="16.5" thickTop="1" thickBot="1">
      <c r="A258" s="665" t="s">
        <v>587</v>
      </c>
      <c r="B258" s="665" t="s">
        <v>387</v>
      </c>
      <c r="C258" s="666" t="s">
        <v>588</v>
      </c>
      <c r="D258" s="646">
        <v>465176.4748282535</v>
      </c>
    </row>
    <row r="259" spans="1:4" ht="16.5" thickTop="1" thickBot="1">
      <c r="A259" s="665" t="s">
        <v>497</v>
      </c>
      <c r="B259" s="665" t="s">
        <v>387</v>
      </c>
      <c r="C259" s="666" t="s">
        <v>498</v>
      </c>
      <c r="D259" s="646">
        <v>397834.22809788852</v>
      </c>
    </row>
    <row r="260" spans="1:4" ht="16.5" thickTop="1" thickBot="1">
      <c r="A260" s="665" t="s">
        <v>1669</v>
      </c>
      <c r="B260" s="665" t="s">
        <v>387</v>
      </c>
      <c r="C260" s="666" t="s">
        <v>1670</v>
      </c>
      <c r="D260" s="646">
        <v>304297.19350134273</v>
      </c>
    </row>
    <row r="261" spans="1:4" ht="16.5" thickTop="1" thickBot="1">
      <c r="A261" s="665" t="s">
        <v>499</v>
      </c>
      <c r="B261" s="665" t="s">
        <v>377</v>
      </c>
      <c r="C261" s="666" t="s">
        <v>500</v>
      </c>
      <c r="D261" s="646">
        <v>2977.3018233752432</v>
      </c>
    </row>
    <row r="262" spans="1:4" ht="31.5" thickTop="1" thickBot="1">
      <c r="A262" s="665" t="s">
        <v>589</v>
      </c>
      <c r="B262" s="665" t="s">
        <v>377</v>
      </c>
      <c r="C262" s="666" t="s">
        <v>2291</v>
      </c>
      <c r="D262" s="646">
        <v>1316.684024550663</v>
      </c>
    </row>
    <row r="263" spans="1:4" ht="16.5" thickTop="1" thickBot="1">
      <c r="A263" s="665" t="s">
        <v>590</v>
      </c>
      <c r="B263" s="665" t="s">
        <v>233</v>
      </c>
      <c r="C263" s="666" t="s">
        <v>2292</v>
      </c>
      <c r="D263" s="646">
        <v>35353.613309669723</v>
      </c>
    </row>
    <row r="264" spans="1:4" ht="16.5" thickTop="1" thickBot="1">
      <c r="A264" s="665" t="s">
        <v>591</v>
      </c>
      <c r="B264" s="665" t="s">
        <v>377</v>
      </c>
      <c r="C264" s="666" t="s">
        <v>2293</v>
      </c>
      <c r="D264" s="646">
        <v>10398.411037062755</v>
      </c>
    </row>
    <row r="265" spans="1:4" ht="16.5" thickTop="1" thickBot="1">
      <c r="A265" s="665" t="s">
        <v>592</v>
      </c>
      <c r="B265" s="665" t="s">
        <v>144</v>
      </c>
      <c r="C265" s="666" t="s">
        <v>2294</v>
      </c>
      <c r="D265" s="646">
        <v>16039.045550162808</v>
      </c>
    </row>
    <row r="266" spans="1:4" ht="16.5" thickTop="1" thickBot="1">
      <c r="A266" s="665" t="s">
        <v>593</v>
      </c>
      <c r="B266" s="665" t="s">
        <v>92</v>
      </c>
      <c r="C266" s="666" t="s">
        <v>2295</v>
      </c>
      <c r="D266" s="646">
        <v>89743.078024429735</v>
      </c>
    </row>
    <row r="267" spans="1:4" ht="16.5" thickTop="1" thickBot="1">
      <c r="A267" s="665" t="s">
        <v>594</v>
      </c>
      <c r="B267" s="665" t="s">
        <v>92</v>
      </c>
      <c r="C267" s="666" t="s">
        <v>2296</v>
      </c>
      <c r="D267" s="646">
        <v>135155.23798859899</v>
      </c>
    </row>
    <row r="268" spans="1:4" ht="16.5" thickTop="1" thickBot="1">
      <c r="A268" s="665" t="s">
        <v>595</v>
      </c>
      <c r="B268" s="665" t="s">
        <v>92</v>
      </c>
      <c r="C268" s="666" t="s">
        <v>2297</v>
      </c>
      <c r="D268" s="646">
        <v>194623.54270358256</v>
      </c>
    </row>
    <row r="269" spans="1:4" ht="16.5" thickTop="1" thickBot="1">
      <c r="A269" s="665" t="s">
        <v>596</v>
      </c>
      <c r="B269" s="665" t="s">
        <v>377</v>
      </c>
      <c r="C269" s="666" t="s">
        <v>597</v>
      </c>
      <c r="D269" s="646">
        <v>58176.181029468549</v>
      </c>
    </row>
    <row r="270" spans="1:4" ht="16.5" thickTop="1" thickBot="1">
      <c r="A270" s="665" t="s">
        <v>599</v>
      </c>
      <c r="B270" s="665" t="s">
        <v>144</v>
      </c>
      <c r="C270" s="666" t="s">
        <v>600</v>
      </c>
      <c r="D270" s="646">
        <v>182645.54399366552</v>
      </c>
    </row>
    <row r="271" spans="1:4" ht="16.5" thickTop="1" thickBot="1">
      <c r="A271" s="665" t="s">
        <v>601</v>
      </c>
      <c r="B271" s="665" t="s">
        <v>387</v>
      </c>
      <c r="C271" s="666" t="s">
        <v>1922</v>
      </c>
      <c r="D271" s="646">
        <v>40838.239208907558</v>
      </c>
    </row>
    <row r="272" spans="1:4" ht="16.5" thickTop="1" thickBot="1">
      <c r="A272" s="665" t="s">
        <v>598</v>
      </c>
      <c r="B272" s="665" t="s">
        <v>387</v>
      </c>
      <c r="C272" s="666" t="s">
        <v>2298</v>
      </c>
      <c r="D272" s="646">
        <v>40838.239208907558</v>
      </c>
    </row>
    <row r="273" spans="1:4" ht="16.5" thickTop="1" thickBot="1">
      <c r="A273" s="665" t="s">
        <v>602</v>
      </c>
      <c r="B273" s="665" t="s">
        <v>387</v>
      </c>
      <c r="C273" s="666" t="s">
        <v>2299</v>
      </c>
      <c r="D273" s="646">
        <v>41758.356682025726</v>
      </c>
    </row>
    <row r="274" spans="1:4" ht="16.5" thickTop="1" thickBot="1">
      <c r="A274" s="665" t="s">
        <v>603</v>
      </c>
      <c r="B274" s="665" t="s">
        <v>144</v>
      </c>
      <c r="C274" s="666" t="s">
        <v>2300</v>
      </c>
      <c r="D274" s="646">
        <v>109359.1382517162</v>
      </c>
    </row>
    <row r="275" spans="1:4" ht="16.5" thickTop="1" thickBot="1">
      <c r="A275" s="665" t="s">
        <v>604</v>
      </c>
      <c r="B275" s="665" t="s">
        <v>144</v>
      </c>
      <c r="C275" s="666" t="s">
        <v>2301</v>
      </c>
      <c r="D275" s="646">
        <v>37830.50593708099</v>
      </c>
    </row>
    <row r="276" spans="1:4" ht="16.5" thickTop="1" thickBot="1">
      <c r="A276" s="665" t="s">
        <v>605</v>
      </c>
      <c r="B276" s="665" t="s">
        <v>606</v>
      </c>
      <c r="C276" s="666" t="s">
        <v>2302</v>
      </c>
      <c r="D276" s="646">
        <v>75037.589646081833</v>
      </c>
    </row>
    <row r="277" spans="1:4" ht="16.5" thickTop="1" thickBot="1">
      <c r="A277" s="665" t="s">
        <v>607</v>
      </c>
      <c r="B277" s="665" t="s">
        <v>606</v>
      </c>
      <c r="C277" s="666" t="s">
        <v>1923</v>
      </c>
      <c r="D277" s="646">
        <v>51411.00028580545</v>
      </c>
    </row>
    <row r="278" spans="1:4" ht="16.5" thickTop="1" thickBot="1">
      <c r="A278" s="665" t="s">
        <v>608</v>
      </c>
      <c r="B278" s="665" t="s">
        <v>606</v>
      </c>
      <c r="C278" s="666" t="s">
        <v>609</v>
      </c>
      <c r="D278" s="646">
        <v>35445.090428550371</v>
      </c>
    </row>
    <row r="279" spans="1:4" ht="16.5" thickTop="1" thickBot="1">
      <c r="A279" s="665" t="s">
        <v>501</v>
      </c>
      <c r="B279" s="665" t="s">
        <v>141</v>
      </c>
      <c r="C279" s="666" t="s">
        <v>502</v>
      </c>
      <c r="D279" s="646">
        <v>93610.858681747311</v>
      </c>
    </row>
    <row r="280" spans="1:4" ht="16.5" thickTop="1" thickBot="1">
      <c r="A280" s="665" t="s">
        <v>503</v>
      </c>
      <c r="B280" s="665" t="s">
        <v>141</v>
      </c>
      <c r="C280" s="666" t="s">
        <v>504</v>
      </c>
      <c r="D280" s="646">
        <v>36340.589187908576</v>
      </c>
    </row>
    <row r="281" spans="1:4" ht="16.5" thickTop="1" thickBot="1">
      <c r="A281" s="665" t="s">
        <v>610</v>
      </c>
      <c r="B281" s="665" t="s">
        <v>92</v>
      </c>
      <c r="C281" s="666" t="s">
        <v>2303</v>
      </c>
      <c r="D281" s="646">
        <v>52511.979004111156</v>
      </c>
    </row>
    <row r="282" spans="1:4" ht="16.5" thickTop="1" thickBot="1">
      <c r="A282" s="665" t="s">
        <v>611</v>
      </c>
      <c r="B282" s="665" t="s">
        <v>377</v>
      </c>
      <c r="C282" s="666" t="s">
        <v>2304</v>
      </c>
      <c r="D282" s="646">
        <v>10538.202894878672</v>
      </c>
    </row>
    <row r="283" spans="1:4" ht="16.5" thickTop="1" thickBot="1">
      <c r="A283" s="665" t="s">
        <v>612</v>
      </c>
      <c r="B283" s="665" t="s">
        <v>144</v>
      </c>
      <c r="C283" s="666" t="s">
        <v>2305</v>
      </c>
      <c r="D283" s="646">
        <v>3609.1382700457734</v>
      </c>
    </row>
    <row r="284" spans="1:4" ht="16.5" thickTop="1" thickBot="1">
      <c r="A284" s="665" t="s">
        <v>613</v>
      </c>
      <c r="B284" s="665" t="s">
        <v>92</v>
      </c>
      <c r="C284" s="666" t="s">
        <v>614</v>
      </c>
      <c r="D284" s="646">
        <v>7250.8345477275534</v>
      </c>
    </row>
    <row r="285" spans="1:4" ht="16.5" thickTop="1" thickBot="1">
      <c r="A285" s="665" t="s">
        <v>615</v>
      </c>
      <c r="B285" s="665" t="s">
        <v>92</v>
      </c>
      <c r="C285" s="666" t="s">
        <v>2306</v>
      </c>
      <c r="D285" s="648">
        <v>70096.125354414413</v>
      </c>
    </row>
    <row r="286" spans="1:4" ht="16.5" thickTop="1" thickBot="1">
      <c r="A286" s="665" t="s">
        <v>616</v>
      </c>
      <c r="B286" s="665" t="s">
        <v>92</v>
      </c>
      <c r="C286" s="666" t="s">
        <v>617</v>
      </c>
      <c r="D286" s="646">
        <v>81901.327608129461</v>
      </c>
    </row>
    <row r="287" spans="1:4" ht="16.5" thickTop="1" thickBot="1">
      <c r="A287" s="665" t="s">
        <v>620</v>
      </c>
      <c r="B287" s="665" t="s">
        <v>92</v>
      </c>
      <c r="C287" s="666" t="s">
        <v>621</v>
      </c>
      <c r="D287" s="646">
        <v>28522.079154970175</v>
      </c>
    </row>
    <row r="288" spans="1:4" ht="16.5" thickTop="1" thickBot="1">
      <c r="A288" s="665" t="s">
        <v>618</v>
      </c>
      <c r="B288" s="665" t="s">
        <v>92</v>
      </c>
      <c r="C288" s="666" t="s">
        <v>2307</v>
      </c>
      <c r="D288" s="646">
        <v>29788.634244856417</v>
      </c>
    </row>
    <row r="289" spans="1:4" ht="16.5" thickTop="1" thickBot="1">
      <c r="A289" s="665" t="s">
        <v>619</v>
      </c>
      <c r="B289" s="665" t="s">
        <v>92</v>
      </c>
      <c r="C289" s="666" t="s">
        <v>2308</v>
      </c>
      <c r="D289" s="646">
        <v>193904.68803411801</v>
      </c>
    </row>
    <row r="290" spans="1:4" ht="16.5" thickTop="1" thickBot="1">
      <c r="A290" s="665" t="s">
        <v>622</v>
      </c>
      <c r="B290" s="665" t="s">
        <v>454</v>
      </c>
      <c r="C290" s="666" t="s">
        <v>623</v>
      </c>
      <c r="D290" s="646">
        <v>2736.4776041783307</v>
      </c>
    </row>
    <row r="291" spans="1:4" ht="16.5" thickTop="1" thickBot="1">
      <c r="A291" s="665" t="s">
        <v>624</v>
      </c>
      <c r="B291" s="665" t="s">
        <v>422</v>
      </c>
      <c r="C291" s="666" t="s">
        <v>1924</v>
      </c>
      <c r="D291" s="646">
        <v>47781.357922787181</v>
      </c>
    </row>
    <row r="292" spans="1:4" ht="16.5" thickTop="1" thickBot="1">
      <c r="A292" s="665" t="s">
        <v>625</v>
      </c>
      <c r="B292" s="665" t="s">
        <v>377</v>
      </c>
      <c r="C292" s="666" t="s">
        <v>2309</v>
      </c>
      <c r="D292" s="646">
        <v>2835.6221096787031</v>
      </c>
    </row>
    <row r="293" spans="1:4" ht="16.5" thickTop="1" thickBot="1">
      <c r="A293" s="665" t="s">
        <v>626</v>
      </c>
      <c r="B293" s="665" t="s">
        <v>377</v>
      </c>
      <c r="C293" s="666" t="s">
        <v>1925</v>
      </c>
      <c r="D293" s="646">
        <v>5640.580794357832</v>
      </c>
    </row>
    <row r="294" spans="1:4" ht="16.5" thickTop="1" thickBot="1">
      <c r="A294" s="665" t="s">
        <v>627</v>
      </c>
      <c r="B294" s="665" t="s">
        <v>92</v>
      </c>
      <c r="C294" s="666" t="s">
        <v>628</v>
      </c>
      <c r="D294" s="646">
        <v>1523.9806646308018</v>
      </c>
    </row>
    <row r="295" spans="1:4" ht="16.5" thickTop="1" thickBot="1">
      <c r="A295" s="665" t="s">
        <v>633</v>
      </c>
      <c r="B295" s="665" t="s">
        <v>92</v>
      </c>
      <c r="C295" s="666" t="s">
        <v>1926</v>
      </c>
      <c r="D295" s="646">
        <v>39259.711094599661</v>
      </c>
    </row>
    <row r="296" spans="1:4" ht="16.5" thickTop="1" thickBot="1">
      <c r="A296" s="665" t="s">
        <v>629</v>
      </c>
      <c r="B296" s="665" t="s">
        <v>92</v>
      </c>
      <c r="C296" s="666" t="s">
        <v>630</v>
      </c>
      <c r="D296" s="646">
        <v>52607.952039612152</v>
      </c>
    </row>
    <row r="297" spans="1:4" ht="16.5" thickTop="1" thickBot="1">
      <c r="A297" s="665" t="s">
        <v>631</v>
      </c>
      <c r="B297" s="665" t="s">
        <v>92</v>
      </c>
      <c r="C297" s="666" t="s">
        <v>632</v>
      </c>
      <c r="D297" s="646">
        <v>40112.250669892383</v>
      </c>
    </row>
    <row r="298" spans="1:4" ht="16.5" thickTop="1" thickBot="1">
      <c r="A298" s="665" t="s">
        <v>646</v>
      </c>
      <c r="B298" s="665" t="s">
        <v>144</v>
      </c>
      <c r="C298" s="666" t="s">
        <v>647</v>
      </c>
      <c r="D298" s="646">
        <v>3879.8024601436305</v>
      </c>
    </row>
    <row r="299" spans="1:4" ht="16.5" thickTop="1" thickBot="1">
      <c r="A299" s="665" t="s">
        <v>634</v>
      </c>
      <c r="B299" s="665" t="s">
        <v>377</v>
      </c>
      <c r="C299" s="666" t="s">
        <v>635</v>
      </c>
      <c r="D299" s="646">
        <v>30144.987306302388</v>
      </c>
    </row>
    <row r="300" spans="1:4" ht="16.5" thickTop="1" thickBot="1">
      <c r="A300" s="665" t="s">
        <v>650</v>
      </c>
      <c r="B300" s="665" t="s">
        <v>377</v>
      </c>
      <c r="C300" s="666" t="s">
        <v>651</v>
      </c>
      <c r="D300" s="646">
        <v>22638.312332996858</v>
      </c>
    </row>
    <row r="301" spans="1:4" ht="31.5" thickTop="1" thickBot="1">
      <c r="A301" s="665" t="s">
        <v>652</v>
      </c>
      <c r="B301" s="665" t="s">
        <v>92</v>
      </c>
      <c r="C301" s="666" t="s">
        <v>2310</v>
      </c>
      <c r="D301" s="646">
        <v>408909.72418600856</v>
      </c>
    </row>
    <row r="302" spans="1:4" ht="31.5" thickTop="1" thickBot="1">
      <c r="A302" s="665" t="s">
        <v>653</v>
      </c>
      <c r="B302" s="665" t="s">
        <v>92</v>
      </c>
      <c r="C302" s="666" t="s">
        <v>2311</v>
      </c>
      <c r="D302" s="646">
        <v>346953.70536994666</v>
      </c>
    </row>
    <row r="303" spans="1:4" ht="31.5" thickTop="1" thickBot="1">
      <c r="A303" s="665" t="s">
        <v>654</v>
      </c>
      <c r="B303" s="665" t="s">
        <v>92</v>
      </c>
      <c r="C303" s="666" t="s">
        <v>2312</v>
      </c>
      <c r="D303" s="646">
        <v>309780.0940803095</v>
      </c>
    </row>
    <row r="304" spans="1:4" ht="31.5" thickTop="1" thickBot="1">
      <c r="A304" s="665" t="s">
        <v>655</v>
      </c>
      <c r="B304" s="665" t="s">
        <v>92</v>
      </c>
      <c r="C304" s="666" t="s">
        <v>2313</v>
      </c>
      <c r="D304" s="646">
        <v>334562.50160673429</v>
      </c>
    </row>
    <row r="305" spans="1:4" ht="31.5" thickTop="1" thickBot="1">
      <c r="A305" s="665" t="s">
        <v>656</v>
      </c>
      <c r="B305" s="665" t="s">
        <v>92</v>
      </c>
      <c r="C305" s="666" t="s">
        <v>2314</v>
      </c>
      <c r="D305" s="646">
        <v>291193.28843549098</v>
      </c>
    </row>
    <row r="306" spans="1:4" ht="31.5" thickTop="1" thickBot="1">
      <c r="A306" s="665" t="s">
        <v>657</v>
      </c>
      <c r="B306" s="665" t="s">
        <v>233</v>
      </c>
      <c r="C306" s="666" t="s">
        <v>2315</v>
      </c>
      <c r="D306" s="646">
        <v>353149.30725155288</v>
      </c>
    </row>
    <row r="307" spans="1:4" ht="16.5" thickTop="1" thickBot="1">
      <c r="A307" s="665" t="s">
        <v>658</v>
      </c>
      <c r="B307" s="665" t="s">
        <v>92</v>
      </c>
      <c r="C307" s="666" t="s">
        <v>659</v>
      </c>
      <c r="D307" s="646">
        <v>266781.61776506173</v>
      </c>
    </row>
    <row r="308" spans="1:4" ht="16.5" thickTop="1" thickBot="1">
      <c r="A308" s="665" t="s">
        <v>636</v>
      </c>
      <c r="B308" s="665" t="s">
        <v>377</v>
      </c>
      <c r="C308" s="666" t="s">
        <v>637</v>
      </c>
      <c r="D308" s="646">
        <v>24347.40848503742</v>
      </c>
    </row>
    <row r="309" spans="1:4" ht="16.5" thickTop="1" thickBot="1">
      <c r="A309" s="665" t="s">
        <v>642</v>
      </c>
      <c r="B309" s="665" t="s">
        <v>377</v>
      </c>
      <c r="C309" s="666" t="s">
        <v>643</v>
      </c>
      <c r="D309" s="646">
        <v>6928.9698578316702</v>
      </c>
    </row>
    <row r="310" spans="1:4" ht="16.5" thickTop="1" thickBot="1">
      <c r="A310" s="665" t="s">
        <v>640</v>
      </c>
      <c r="B310" s="665" t="s">
        <v>377</v>
      </c>
      <c r="C310" s="666" t="s">
        <v>641</v>
      </c>
      <c r="D310" s="646">
        <v>17818.603075380761</v>
      </c>
    </row>
    <row r="311" spans="1:4" ht="16.5" thickTop="1" thickBot="1">
      <c r="A311" s="665" t="s">
        <v>638</v>
      </c>
      <c r="B311" s="665" t="s">
        <v>377</v>
      </c>
      <c r="C311" s="666" t="s">
        <v>639</v>
      </c>
      <c r="D311" s="646">
        <v>95313.34760215506</v>
      </c>
    </row>
    <row r="312" spans="1:4" ht="16.5" thickTop="1" thickBot="1">
      <c r="A312" s="665" t="s">
        <v>644</v>
      </c>
      <c r="B312" s="665" t="s">
        <v>377</v>
      </c>
      <c r="C312" s="666" t="s">
        <v>645</v>
      </c>
      <c r="D312" s="646">
        <v>12639.107936755639</v>
      </c>
    </row>
    <row r="313" spans="1:4" ht="16.5" thickTop="1" thickBot="1">
      <c r="A313" s="665" t="s">
        <v>660</v>
      </c>
      <c r="B313" s="665" t="s">
        <v>377</v>
      </c>
      <c r="C313" s="666" t="s">
        <v>661</v>
      </c>
      <c r="D313" s="646">
        <v>10185.699603136611</v>
      </c>
    </row>
    <row r="314" spans="1:4" ht="16.5" thickTop="1" thickBot="1">
      <c r="A314" s="665" t="s">
        <v>662</v>
      </c>
      <c r="B314" s="665" t="s">
        <v>377</v>
      </c>
      <c r="C314" s="666" t="s">
        <v>663</v>
      </c>
      <c r="D314" s="646">
        <v>10715.720144268371</v>
      </c>
    </row>
    <row r="315" spans="1:4" ht="16.5" thickTop="1" thickBot="1">
      <c r="A315" s="665" t="s">
        <v>667</v>
      </c>
      <c r="B315" s="665" t="s">
        <v>377</v>
      </c>
      <c r="C315" s="666" t="s">
        <v>2316</v>
      </c>
      <c r="D315" s="646">
        <v>7819.9978272519547</v>
      </c>
    </row>
    <row r="316" spans="1:4" ht="16.5" thickTop="1" thickBot="1">
      <c r="A316" s="665" t="s">
        <v>664</v>
      </c>
      <c r="B316" s="665" t="s">
        <v>92</v>
      </c>
      <c r="C316" s="666" t="s">
        <v>2317</v>
      </c>
      <c r="D316" s="646">
        <v>34600.659980699667</v>
      </c>
    </row>
    <row r="317" spans="1:4" ht="16.5" thickTop="1" thickBot="1">
      <c r="A317" s="665" t="s">
        <v>665</v>
      </c>
      <c r="B317" s="665" t="s">
        <v>377</v>
      </c>
      <c r="C317" s="666" t="s">
        <v>666</v>
      </c>
      <c r="D317" s="646">
        <v>13178.081233278142</v>
      </c>
    </row>
    <row r="318" spans="1:4" ht="16.5" thickTop="1" thickBot="1">
      <c r="A318" s="665" t="s">
        <v>668</v>
      </c>
      <c r="B318" s="665" t="s">
        <v>606</v>
      </c>
      <c r="C318" s="666" t="s">
        <v>2318</v>
      </c>
      <c r="D318" s="646">
        <v>30986.542211619751</v>
      </c>
    </row>
    <row r="319" spans="1:4" ht="16.5" thickTop="1" thickBot="1">
      <c r="A319" s="665" t="s">
        <v>669</v>
      </c>
      <c r="B319" s="665" t="s">
        <v>92</v>
      </c>
      <c r="C319" s="666" t="s">
        <v>2319</v>
      </c>
      <c r="D319" s="646">
        <v>13013.737451954228</v>
      </c>
    </row>
    <row r="320" spans="1:4" ht="16.5" thickTop="1" thickBot="1">
      <c r="A320" s="665" t="s">
        <v>673</v>
      </c>
      <c r="B320" s="665" t="s">
        <v>92</v>
      </c>
      <c r="C320" s="666" t="s">
        <v>2320</v>
      </c>
      <c r="D320" s="646">
        <v>204454.86209300428</v>
      </c>
    </row>
    <row r="321" spans="1:4" ht="16.5" thickTop="1" thickBot="1">
      <c r="A321" s="665" t="s">
        <v>674</v>
      </c>
      <c r="B321" s="665" t="s">
        <v>92</v>
      </c>
      <c r="C321" s="666" t="s">
        <v>2321</v>
      </c>
      <c r="D321" s="646">
        <v>229237.26961942905</v>
      </c>
    </row>
    <row r="322" spans="1:4" ht="16.5" thickTop="1" thickBot="1">
      <c r="A322" s="665" t="s">
        <v>672</v>
      </c>
      <c r="B322" s="665" t="s">
        <v>92</v>
      </c>
      <c r="C322" s="666" t="s">
        <v>2322</v>
      </c>
      <c r="D322" s="646">
        <v>204454.86209300428</v>
      </c>
    </row>
    <row r="323" spans="1:4" ht="31.5" thickTop="1" thickBot="1">
      <c r="A323" s="665" t="s">
        <v>671</v>
      </c>
      <c r="B323" s="665" t="s">
        <v>92</v>
      </c>
      <c r="C323" s="666" t="s">
        <v>2323</v>
      </c>
      <c r="D323" s="646">
        <v>229237.26961942905</v>
      </c>
    </row>
    <row r="324" spans="1:4" ht="16.5" thickTop="1" thickBot="1">
      <c r="A324" s="665" t="s">
        <v>675</v>
      </c>
      <c r="B324" s="665" t="s">
        <v>92</v>
      </c>
      <c r="C324" s="666" t="s">
        <v>676</v>
      </c>
      <c r="D324" s="646">
        <v>241628.47338264142</v>
      </c>
    </row>
    <row r="325" spans="1:4" ht="16.5" thickTop="1" thickBot="1">
      <c r="A325" s="665" t="s">
        <v>678</v>
      </c>
      <c r="B325" s="665" t="s">
        <v>92</v>
      </c>
      <c r="C325" s="666" t="s">
        <v>679</v>
      </c>
      <c r="D325" s="646">
        <v>18591.053502791758</v>
      </c>
    </row>
    <row r="326" spans="1:4" ht="16.5" thickTop="1" thickBot="1">
      <c r="A326" s="665" t="s">
        <v>670</v>
      </c>
      <c r="B326" s="665" t="s">
        <v>92</v>
      </c>
      <c r="C326" s="666" t="s">
        <v>2324</v>
      </c>
      <c r="D326" s="646">
        <v>19465.735801410679</v>
      </c>
    </row>
    <row r="327" spans="1:4" ht="16.5" thickTop="1" thickBot="1">
      <c r="A327" s="665" t="s">
        <v>677</v>
      </c>
      <c r="B327" s="665" t="s">
        <v>92</v>
      </c>
      <c r="C327" s="666" t="s">
        <v>2325</v>
      </c>
      <c r="D327" s="646">
        <v>19317.794814305889</v>
      </c>
    </row>
    <row r="328" spans="1:4" ht="16.5" thickTop="1" thickBot="1">
      <c r="A328" s="665" t="s">
        <v>680</v>
      </c>
      <c r="B328" s="665" t="s">
        <v>92</v>
      </c>
      <c r="C328" s="666" t="s">
        <v>2326</v>
      </c>
      <c r="D328" s="646">
        <v>66958.277005496915</v>
      </c>
    </row>
    <row r="329" spans="1:4" ht="16.5" thickTop="1" thickBot="1">
      <c r="A329" s="665" t="s">
        <v>681</v>
      </c>
      <c r="B329" s="665" t="s">
        <v>92</v>
      </c>
      <c r="C329" s="666" t="s">
        <v>682</v>
      </c>
      <c r="D329" s="646">
        <v>11152.083386891143</v>
      </c>
    </row>
    <row r="330" spans="1:4" ht="16.5" thickTop="1" thickBot="1">
      <c r="A330" s="665" t="s">
        <v>683</v>
      </c>
      <c r="B330" s="665" t="s">
        <v>92</v>
      </c>
      <c r="C330" s="666" t="s">
        <v>2327</v>
      </c>
      <c r="D330" s="646">
        <v>80542.824460880482</v>
      </c>
    </row>
    <row r="331" spans="1:4" ht="16.5" thickTop="1" thickBot="1">
      <c r="A331" s="665" t="s">
        <v>684</v>
      </c>
      <c r="B331" s="665" t="s">
        <v>92</v>
      </c>
      <c r="C331" s="666" t="s">
        <v>2328</v>
      </c>
      <c r="D331" s="646">
        <v>1447.6409362493721</v>
      </c>
    </row>
    <row r="332" spans="1:4" ht="16.5" thickTop="1" thickBot="1">
      <c r="A332" s="665" t="s">
        <v>686</v>
      </c>
      <c r="B332" s="665" t="s">
        <v>387</v>
      </c>
      <c r="C332" s="666" t="s">
        <v>687</v>
      </c>
      <c r="D332" s="646">
        <v>40195.436202004137</v>
      </c>
    </row>
    <row r="333" spans="1:4" ht="16.5" thickTop="1" thickBot="1">
      <c r="A333" s="665" t="s">
        <v>685</v>
      </c>
      <c r="B333" s="665" t="s">
        <v>387</v>
      </c>
      <c r="C333" s="666" t="s">
        <v>2329</v>
      </c>
      <c r="D333" s="646">
        <v>25515.069648145491</v>
      </c>
    </row>
    <row r="334" spans="1:4" ht="16.5" thickTop="1" thickBot="1">
      <c r="A334" s="665" t="s">
        <v>690</v>
      </c>
      <c r="B334" s="665" t="s">
        <v>92</v>
      </c>
      <c r="C334" s="666" t="s">
        <v>1929</v>
      </c>
      <c r="D334" s="646">
        <v>652.0046331787845</v>
      </c>
    </row>
    <row r="335" spans="1:4" ht="16.5" thickTop="1" thickBot="1">
      <c r="A335" s="665" t="s">
        <v>688</v>
      </c>
      <c r="B335" s="665" t="s">
        <v>92</v>
      </c>
      <c r="C335" s="666" t="s">
        <v>689</v>
      </c>
      <c r="D335" s="646">
        <v>2762.2341727132948</v>
      </c>
    </row>
    <row r="336" spans="1:4" ht="16.5" thickTop="1" thickBot="1">
      <c r="A336" s="665" t="s">
        <v>691</v>
      </c>
      <c r="B336" s="665" t="s">
        <v>377</v>
      </c>
      <c r="C336" s="666" t="s">
        <v>692</v>
      </c>
      <c r="D336" s="646">
        <v>4349.3519736232683</v>
      </c>
    </row>
    <row r="337" spans="1:4" ht="16.5" thickTop="1" thickBot="1">
      <c r="A337" s="665" t="s">
        <v>696</v>
      </c>
      <c r="B337" s="665" t="s">
        <v>92</v>
      </c>
      <c r="C337" s="666" t="s">
        <v>697</v>
      </c>
      <c r="D337" s="646">
        <v>254954.43266615825</v>
      </c>
    </row>
    <row r="338" spans="1:4" ht="16.5" thickTop="1" thickBot="1">
      <c r="A338" s="665" t="s">
        <v>694</v>
      </c>
      <c r="B338" s="665" t="s">
        <v>92</v>
      </c>
      <c r="C338" s="666" t="s">
        <v>695</v>
      </c>
      <c r="D338" s="646">
        <v>78237.752393174087</v>
      </c>
    </row>
    <row r="339" spans="1:4" ht="16.5" thickTop="1" thickBot="1">
      <c r="A339" s="665" t="s">
        <v>693</v>
      </c>
      <c r="B339" s="665" t="s">
        <v>144</v>
      </c>
      <c r="C339" s="666" t="s">
        <v>2330</v>
      </c>
      <c r="D339" s="646">
        <v>210317.03295229527</v>
      </c>
    </row>
    <row r="340" spans="1:4" ht="31.5" thickTop="1" thickBot="1">
      <c r="A340" s="665" t="s">
        <v>648</v>
      </c>
      <c r="B340" s="665" t="s">
        <v>92</v>
      </c>
      <c r="C340" s="666" t="s">
        <v>1927</v>
      </c>
      <c r="D340" s="646">
        <v>1268608.7758806695</v>
      </c>
    </row>
    <row r="341" spans="1:4" ht="31.5" thickTop="1" thickBot="1">
      <c r="A341" s="665" t="s">
        <v>698</v>
      </c>
      <c r="B341" s="665" t="s">
        <v>92</v>
      </c>
      <c r="C341" s="666" t="s">
        <v>699</v>
      </c>
      <c r="D341" s="646">
        <v>1292354.3871525466</v>
      </c>
    </row>
    <row r="342" spans="1:4" ht="31.5" thickTop="1" thickBot="1">
      <c r="A342" s="665" t="s">
        <v>649</v>
      </c>
      <c r="B342" s="665" t="s">
        <v>92</v>
      </c>
      <c r="C342" s="666" t="s">
        <v>1928</v>
      </c>
      <c r="D342" s="646">
        <v>823484.72046260559</v>
      </c>
    </row>
    <row r="343" spans="1:4" ht="31.5" thickTop="1" thickBot="1">
      <c r="A343" s="665" t="s">
        <v>700</v>
      </c>
      <c r="B343" s="665" t="s">
        <v>92</v>
      </c>
      <c r="C343" s="666" t="s">
        <v>701</v>
      </c>
      <c r="D343" s="646">
        <v>792531.7854476209</v>
      </c>
    </row>
    <row r="344" spans="1:4" ht="16.5" thickTop="1" thickBot="1">
      <c r="A344" s="665" t="s">
        <v>737</v>
      </c>
      <c r="B344" s="665" t="s">
        <v>387</v>
      </c>
      <c r="C344" s="666" t="s">
        <v>2331</v>
      </c>
      <c r="D344" s="646">
        <v>53901.736369973856</v>
      </c>
    </row>
    <row r="345" spans="1:4" ht="16.5" thickTop="1" thickBot="1">
      <c r="A345" s="665" t="s">
        <v>702</v>
      </c>
      <c r="B345" s="665" t="s">
        <v>377</v>
      </c>
      <c r="C345" s="666" t="s">
        <v>2332</v>
      </c>
      <c r="D345" s="646">
        <v>49876.32549590178</v>
      </c>
    </row>
    <row r="346" spans="1:4" ht="16.5" thickTop="1" thickBot="1">
      <c r="A346" s="665" t="s">
        <v>703</v>
      </c>
      <c r="B346" s="665" t="s">
        <v>144</v>
      </c>
      <c r="C346" s="666" t="s">
        <v>2333</v>
      </c>
      <c r="D346" s="646">
        <v>33674.833847717367</v>
      </c>
    </row>
    <row r="347" spans="1:4" ht="16.5" thickTop="1" thickBot="1">
      <c r="A347" s="665" t="s">
        <v>708</v>
      </c>
      <c r="B347" s="665" t="s">
        <v>92</v>
      </c>
      <c r="C347" s="666" t="s">
        <v>2334</v>
      </c>
      <c r="D347" s="646">
        <v>57836.07162080401</v>
      </c>
    </row>
    <row r="348" spans="1:4" ht="16.5" thickTop="1" thickBot="1">
      <c r="A348" s="665" t="s">
        <v>713</v>
      </c>
      <c r="B348" s="665" t="s">
        <v>144</v>
      </c>
      <c r="C348" s="666" t="s">
        <v>1931</v>
      </c>
      <c r="D348" s="646">
        <v>6334.6124448321443</v>
      </c>
    </row>
    <row r="349" spans="1:4" ht="16.5" thickTop="1" thickBot="1">
      <c r="A349" s="665" t="s">
        <v>704</v>
      </c>
      <c r="B349" s="665" t="s">
        <v>144</v>
      </c>
      <c r="C349" s="666" t="s">
        <v>2335</v>
      </c>
      <c r="D349" s="646">
        <v>40924.714005036432</v>
      </c>
    </row>
    <row r="350" spans="1:4" ht="16.5" thickTop="1" thickBot="1">
      <c r="A350" s="665" t="s">
        <v>705</v>
      </c>
      <c r="B350" s="665" t="s">
        <v>144</v>
      </c>
      <c r="C350" s="666" t="s">
        <v>2336</v>
      </c>
      <c r="D350" s="646">
        <v>14334.879258066434</v>
      </c>
    </row>
    <row r="351" spans="1:4" ht="16.5" thickTop="1" thickBot="1">
      <c r="A351" s="665" t="s">
        <v>736</v>
      </c>
      <c r="B351" s="665" t="s">
        <v>144</v>
      </c>
      <c r="C351" s="666" t="s">
        <v>1933</v>
      </c>
      <c r="D351" s="646">
        <v>112984.22201987759</v>
      </c>
    </row>
    <row r="352" spans="1:4" ht="16.5" thickTop="1" thickBot="1">
      <c r="A352" s="665" t="s">
        <v>709</v>
      </c>
      <c r="B352" s="665" t="s">
        <v>144</v>
      </c>
      <c r="C352" s="666" t="s">
        <v>710</v>
      </c>
      <c r="D352" s="646">
        <v>299571.40928802668</v>
      </c>
    </row>
    <row r="353" spans="1:4" ht="16.5" thickTop="1" thickBot="1">
      <c r="A353" s="665" t="s">
        <v>711</v>
      </c>
      <c r="B353" s="665" t="s">
        <v>144</v>
      </c>
      <c r="C353" s="666" t="s">
        <v>712</v>
      </c>
      <c r="D353" s="646">
        <v>612899.49275364692</v>
      </c>
    </row>
    <row r="354" spans="1:4" ht="16.5" thickTop="1" thickBot="1">
      <c r="A354" s="665" t="s">
        <v>707</v>
      </c>
      <c r="B354" s="665" t="s">
        <v>144</v>
      </c>
      <c r="C354" s="666" t="s">
        <v>2337</v>
      </c>
      <c r="D354" s="646">
        <v>4204.1946043219032</v>
      </c>
    </row>
    <row r="355" spans="1:4" ht="16.5" thickTop="1" thickBot="1">
      <c r="A355" s="665" t="s">
        <v>706</v>
      </c>
      <c r="B355" s="665" t="s">
        <v>144</v>
      </c>
      <c r="C355" s="666" t="s">
        <v>1930</v>
      </c>
      <c r="D355" s="646">
        <v>3642.0155280010044</v>
      </c>
    </row>
    <row r="356" spans="1:4" ht="16.5" thickTop="1" thickBot="1">
      <c r="A356" s="665" t="s">
        <v>716</v>
      </c>
      <c r="B356" s="665" t="s">
        <v>144</v>
      </c>
      <c r="C356" s="666" t="s">
        <v>717</v>
      </c>
      <c r="D356" s="646">
        <v>39251.818054326315</v>
      </c>
    </row>
    <row r="357" spans="1:4" ht="16.5" thickTop="1" thickBot="1">
      <c r="A357" s="665" t="s">
        <v>714</v>
      </c>
      <c r="B357" s="665" t="s">
        <v>144</v>
      </c>
      <c r="C357" s="666" t="s">
        <v>2338</v>
      </c>
      <c r="D357" s="646">
        <v>535385.15877339698</v>
      </c>
    </row>
    <row r="358" spans="1:4" ht="16.5" thickTop="1" thickBot="1">
      <c r="A358" s="665" t="s">
        <v>715</v>
      </c>
      <c r="B358" s="665" t="s">
        <v>144</v>
      </c>
      <c r="C358" s="666" t="s">
        <v>2339</v>
      </c>
      <c r="D358" s="646">
        <v>583569.82306300255</v>
      </c>
    </row>
    <row r="359" spans="1:4" ht="16.5" thickTop="1" thickBot="1">
      <c r="A359" s="665" t="s">
        <v>718</v>
      </c>
      <c r="B359" s="665" t="s">
        <v>144</v>
      </c>
      <c r="C359" s="666" t="s">
        <v>719</v>
      </c>
      <c r="D359" s="646">
        <v>124827.76963914496</v>
      </c>
    </row>
    <row r="360" spans="1:4" ht="16.5" thickTop="1" thickBot="1">
      <c r="A360" s="665" t="s">
        <v>720</v>
      </c>
      <c r="B360" s="665" t="s">
        <v>144</v>
      </c>
      <c r="C360" s="666" t="s">
        <v>721</v>
      </c>
      <c r="D360" s="646">
        <v>164623.778767221</v>
      </c>
    </row>
    <row r="361" spans="1:4" ht="16.5" thickTop="1" thickBot="1">
      <c r="A361" s="665" t="s">
        <v>722</v>
      </c>
      <c r="B361" s="665" t="s">
        <v>144</v>
      </c>
      <c r="C361" s="666" t="s">
        <v>723</v>
      </c>
      <c r="D361" s="646">
        <v>221404.10126851217</v>
      </c>
    </row>
    <row r="362" spans="1:4" ht="16.5" thickTop="1" thickBot="1">
      <c r="A362" s="665" t="s">
        <v>724</v>
      </c>
      <c r="B362" s="665" t="s">
        <v>144</v>
      </c>
      <c r="C362" s="666" t="s">
        <v>725</v>
      </c>
      <c r="D362" s="646">
        <v>165176.44706062373</v>
      </c>
    </row>
    <row r="363" spans="1:4" ht="16.5" thickTop="1" thickBot="1">
      <c r="A363" s="665" t="s">
        <v>726</v>
      </c>
      <c r="B363" s="665" t="s">
        <v>144</v>
      </c>
      <c r="C363" s="666" t="s">
        <v>2340</v>
      </c>
      <c r="D363" s="646">
        <v>125832.85726724444</v>
      </c>
    </row>
    <row r="364" spans="1:4" ht="16.5" thickTop="1" thickBot="1">
      <c r="A364" s="665" t="s">
        <v>738</v>
      </c>
      <c r="B364" s="665" t="s">
        <v>144</v>
      </c>
      <c r="C364" s="666" t="s">
        <v>2341</v>
      </c>
      <c r="D364" s="646">
        <v>115432.90899266233</v>
      </c>
    </row>
    <row r="365" spans="1:4" ht="16.5" thickTop="1" thickBot="1">
      <c r="A365" s="665" t="s">
        <v>727</v>
      </c>
      <c r="B365" s="665" t="s">
        <v>144</v>
      </c>
      <c r="C365" s="666" t="s">
        <v>728</v>
      </c>
      <c r="D365" s="646">
        <v>53103.668777362494</v>
      </c>
    </row>
    <row r="366" spans="1:4" ht="16.5" thickTop="1" thickBot="1">
      <c r="A366" s="665" t="s">
        <v>729</v>
      </c>
      <c r="B366" s="665" t="s">
        <v>144</v>
      </c>
      <c r="C366" s="666" t="s">
        <v>1932</v>
      </c>
      <c r="D366" s="646">
        <v>51354.891871548432</v>
      </c>
    </row>
    <row r="367" spans="1:4" ht="16.5" thickTop="1" thickBot="1">
      <c r="A367" s="665" t="s">
        <v>730</v>
      </c>
      <c r="B367" s="665" t="s">
        <v>92</v>
      </c>
      <c r="C367" s="666" t="s">
        <v>2342</v>
      </c>
      <c r="D367" s="646">
        <v>32789.345183554076</v>
      </c>
    </row>
    <row r="368" spans="1:4" ht="16.5" thickTop="1" thickBot="1">
      <c r="A368" s="665" t="s">
        <v>732</v>
      </c>
      <c r="B368" s="665" t="s">
        <v>92</v>
      </c>
      <c r="C368" s="666" t="s">
        <v>733</v>
      </c>
      <c r="D368" s="646">
        <v>2786.2411884634002</v>
      </c>
    </row>
    <row r="369" spans="1:4" ht="16.5" thickTop="1" thickBot="1">
      <c r="A369" s="665" t="s">
        <v>731</v>
      </c>
      <c r="B369" s="665" t="s">
        <v>92</v>
      </c>
      <c r="C369" s="666" t="s">
        <v>2343</v>
      </c>
      <c r="D369" s="646">
        <v>1027.9695393196389</v>
      </c>
    </row>
    <row r="370" spans="1:4" ht="16.5" thickTop="1" thickBot="1">
      <c r="A370" s="665" t="s">
        <v>734</v>
      </c>
      <c r="B370" s="665" t="s">
        <v>92</v>
      </c>
      <c r="C370" s="666" t="s">
        <v>735</v>
      </c>
      <c r="D370" s="646">
        <v>32935.26899934854</v>
      </c>
    </row>
    <row r="371" spans="1:4" ht="16.5" thickTop="1" thickBot="1">
      <c r="A371" s="665" t="s">
        <v>741</v>
      </c>
      <c r="B371" s="665" t="s">
        <v>92</v>
      </c>
      <c r="C371" s="666" t="s">
        <v>1934</v>
      </c>
      <c r="D371" s="646">
        <v>33130.707935691935</v>
      </c>
    </row>
    <row r="372" spans="1:4" ht="16.5" thickTop="1" thickBot="1">
      <c r="A372" s="665" t="s">
        <v>739</v>
      </c>
      <c r="B372" s="665" t="s">
        <v>377</v>
      </c>
      <c r="C372" s="666" t="s">
        <v>740</v>
      </c>
      <c r="D372" s="646">
        <v>2783.2259600547609</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RowHeight="15"/>
  <cols>
    <col min="1" max="1" width="18" style="157" customWidth="1"/>
    <col min="2" max="2" width="9.140625" customWidth="1"/>
    <col min="3" max="3" width="101.5703125" customWidth="1"/>
    <col min="4" max="4" width="17.7109375" style="183" customWidth="1"/>
  </cols>
  <sheetData>
    <row r="1" spans="1:5" ht="99.75" customHeight="1" thickTop="1" thickBot="1">
      <c r="A1" s="689" t="s">
        <v>1850</v>
      </c>
      <c r="B1" s="690"/>
      <c r="C1" s="690"/>
      <c r="D1" s="691"/>
    </row>
    <row r="2" spans="1:5" ht="16.5" thickTop="1" thickBot="1">
      <c r="A2" s="688" t="s">
        <v>1409</v>
      </c>
      <c r="B2" s="688"/>
      <c r="C2" s="688"/>
      <c r="D2" s="688"/>
    </row>
    <row r="3" spans="1:5" ht="16.5" thickTop="1" thickBot="1">
      <c r="A3" s="692"/>
      <c r="B3" s="692"/>
      <c r="C3" s="692"/>
      <c r="D3" s="692"/>
    </row>
    <row r="4" spans="1:5" ht="16.5" thickTop="1" thickBot="1">
      <c r="A4" s="693"/>
      <c r="B4" s="693"/>
      <c r="C4" s="693"/>
      <c r="D4" s="693"/>
    </row>
    <row r="5" spans="1:5" ht="30" customHeight="1" thickTop="1" thickBot="1">
      <c r="A5" s="199"/>
      <c r="B5" s="100"/>
      <c r="C5" s="101"/>
      <c r="D5" s="187"/>
    </row>
    <row r="6" spans="1:5" ht="30" customHeight="1" thickTop="1" thickBot="1">
      <c r="A6" s="200" t="s">
        <v>1266</v>
      </c>
      <c r="B6" s="100" t="s">
        <v>339</v>
      </c>
      <c r="C6" s="102" t="s">
        <v>2026</v>
      </c>
      <c r="D6" s="651">
        <v>1169.5796725935127</v>
      </c>
    </row>
    <row r="7" spans="1:5" ht="30" customHeight="1" thickTop="1" thickBot="1">
      <c r="A7" s="200" t="s">
        <v>1352</v>
      </c>
      <c r="B7" s="100" t="s">
        <v>339</v>
      </c>
      <c r="C7" s="102" t="s">
        <v>2025</v>
      </c>
      <c r="D7" s="651">
        <v>1169.5796725935127</v>
      </c>
      <c r="E7" s="103"/>
    </row>
    <row r="8" spans="1:5" ht="30" customHeight="1" thickTop="1" thickBot="1">
      <c r="A8" s="200" t="s">
        <v>1364</v>
      </c>
      <c r="B8" s="100" t="s">
        <v>339</v>
      </c>
      <c r="C8" s="102" t="s">
        <v>2027</v>
      </c>
      <c r="D8" s="651">
        <v>1169.5796725935127</v>
      </c>
    </row>
    <row r="9" spans="1:5" ht="30" customHeight="1" thickTop="1" thickBot="1">
      <c r="A9" s="200" t="s">
        <v>1225</v>
      </c>
      <c r="B9" s="100" t="s">
        <v>1223</v>
      </c>
      <c r="C9" s="102" t="s">
        <v>1226</v>
      </c>
      <c r="D9" s="651">
        <v>1169.5796725935127</v>
      </c>
    </row>
    <row r="10" spans="1:5" ht="30" customHeight="1" thickTop="1" thickBot="1">
      <c r="A10" s="200" t="s">
        <v>1388</v>
      </c>
      <c r="B10" s="100" t="s">
        <v>339</v>
      </c>
      <c r="C10" s="102" t="s">
        <v>1389</v>
      </c>
      <c r="D10" s="651">
        <v>1169.5796725935127</v>
      </c>
    </row>
    <row r="11" spans="1:5" ht="30" customHeight="1" thickTop="1" thickBot="1">
      <c r="A11" s="200" t="s">
        <v>1329</v>
      </c>
      <c r="B11" s="100" t="s">
        <v>339</v>
      </c>
      <c r="C11" s="102" t="s">
        <v>1330</v>
      </c>
      <c r="D11" s="651">
        <v>1169.5796725935127</v>
      </c>
    </row>
    <row r="12" spans="1:5" ht="30" customHeight="1" thickTop="1" thickBot="1">
      <c r="A12" s="200" t="s">
        <v>1331</v>
      </c>
      <c r="B12" s="100" t="s">
        <v>339</v>
      </c>
      <c r="C12" s="102" t="s">
        <v>1332</v>
      </c>
      <c r="D12" s="651">
        <v>1169.5796725935127</v>
      </c>
    </row>
    <row r="13" spans="1:5" ht="30" customHeight="1" thickTop="1" thickBot="1">
      <c r="A13" s="200" t="s">
        <v>1333</v>
      </c>
      <c r="B13" s="100" t="s">
        <v>339</v>
      </c>
      <c r="C13" s="102" t="s">
        <v>1334</v>
      </c>
      <c r="D13" s="651">
        <v>1169.5796725935127</v>
      </c>
    </row>
    <row r="14" spans="1:5" ht="30" customHeight="1" thickTop="1" thickBot="1">
      <c r="A14" s="200" t="s">
        <v>1335</v>
      </c>
      <c r="B14" s="100" t="s">
        <v>339</v>
      </c>
      <c r="C14" s="102" t="s">
        <v>1336</v>
      </c>
      <c r="D14" s="651">
        <v>1169.5796725935127</v>
      </c>
    </row>
    <row r="15" spans="1:5" ht="30" customHeight="1" thickTop="1" thickBot="1">
      <c r="A15" s="200" t="s">
        <v>1317</v>
      </c>
      <c r="B15" s="100" t="s">
        <v>339</v>
      </c>
      <c r="C15" s="102" t="s">
        <v>1860</v>
      </c>
      <c r="D15" s="651">
        <v>1169.5796725935127</v>
      </c>
    </row>
    <row r="16" spans="1:5" ht="30" customHeight="1" thickTop="1" thickBot="1">
      <c r="A16" s="200" t="s">
        <v>1227</v>
      </c>
      <c r="B16" s="100" t="s">
        <v>339</v>
      </c>
      <c r="C16" s="102" t="s">
        <v>1228</v>
      </c>
      <c r="D16" s="651">
        <v>1169.5796725935127</v>
      </c>
    </row>
    <row r="17" spans="1:4" ht="30" customHeight="1" thickTop="1" thickBot="1">
      <c r="A17" s="200" t="s">
        <v>1229</v>
      </c>
      <c r="B17" s="100" t="s">
        <v>339</v>
      </c>
      <c r="C17" s="102" t="s">
        <v>1230</v>
      </c>
      <c r="D17" s="651">
        <v>1169.5796725935127</v>
      </c>
    </row>
    <row r="18" spans="1:4" ht="30" customHeight="1" thickTop="1" thickBot="1">
      <c r="A18" s="200" t="s">
        <v>1231</v>
      </c>
      <c r="B18" s="100" t="s">
        <v>339</v>
      </c>
      <c r="C18" s="102" t="s">
        <v>1232</v>
      </c>
      <c r="D18" s="651">
        <v>1169.5796725935127</v>
      </c>
    </row>
    <row r="19" spans="1:4" ht="30" customHeight="1" thickTop="1" thickBot="1">
      <c r="A19" s="200" t="s">
        <v>1235</v>
      </c>
      <c r="B19" s="100" t="s">
        <v>339</v>
      </c>
      <c r="C19" s="102" t="s">
        <v>1236</v>
      </c>
      <c r="D19" s="651">
        <v>1169.5796725935127</v>
      </c>
    </row>
    <row r="20" spans="1:4" ht="30" customHeight="1" thickTop="1" thickBot="1">
      <c r="A20" s="200" t="s">
        <v>1407</v>
      </c>
      <c r="B20" s="100" t="s">
        <v>339</v>
      </c>
      <c r="C20" s="102" t="s">
        <v>1869</v>
      </c>
      <c r="D20" s="651">
        <v>1169.5796725935127</v>
      </c>
    </row>
    <row r="21" spans="1:4" ht="30" customHeight="1" thickTop="1" thickBot="1">
      <c r="A21" s="200" t="s">
        <v>1239</v>
      </c>
      <c r="B21" s="100" t="s">
        <v>339</v>
      </c>
      <c r="C21" s="102" t="s">
        <v>1240</v>
      </c>
      <c r="D21" s="651">
        <v>1169.5796725935127</v>
      </c>
    </row>
    <row r="22" spans="1:4" ht="30" customHeight="1" thickTop="1" thickBot="1">
      <c r="A22" s="200" t="s">
        <v>1390</v>
      </c>
      <c r="B22" s="100" t="s">
        <v>339</v>
      </c>
      <c r="C22" s="102" t="s">
        <v>1391</v>
      </c>
      <c r="D22" s="651">
        <v>1169.5796725935127</v>
      </c>
    </row>
    <row r="23" spans="1:4" ht="30" customHeight="1" thickTop="1" thickBot="1">
      <c r="A23" s="200" t="s">
        <v>1247</v>
      </c>
      <c r="B23" s="100" t="s">
        <v>339</v>
      </c>
      <c r="C23" s="102" t="s">
        <v>1248</v>
      </c>
      <c r="D23" s="651">
        <v>1169.5796725935127</v>
      </c>
    </row>
    <row r="24" spans="1:4" ht="30" customHeight="1" thickTop="1" thickBot="1">
      <c r="A24" s="200" t="s">
        <v>1269</v>
      </c>
      <c r="B24" s="100" t="s">
        <v>339</v>
      </c>
      <c r="C24" s="102" t="s">
        <v>1270</v>
      </c>
      <c r="D24" s="651">
        <v>1169.5796725935127</v>
      </c>
    </row>
    <row r="25" spans="1:4" ht="30" customHeight="1" thickTop="1" thickBot="1">
      <c r="A25" s="200" t="s">
        <v>1241</v>
      </c>
      <c r="B25" s="100" t="s">
        <v>339</v>
      </c>
      <c r="C25" s="102" t="s">
        <v>1242</v>
      </c>
      <c r="D25" s="651">
        <v>1169.5796725935127</v>
      </c>
    </row>
    <row r="26" spans="1:4" ht="30" customHeight="1" thickTop="1" thickBot="1">
      <c r="A26" s="200" t="s">
        <v>1246</v>
      </c>
      <c r="B26" s="100" t="s">
        <v>339</v>
      </c>
      <c r="C26" s="102" t="s">
        <v>1242</v>
      </c>
      <c r="D26" s="651">
        <v>1169.5796725935127</v>
      </c>
    </row>
    <row r="27" spans="1:4" ht="30" customHeight="1" thickTop="1" thickBot="1">
      <c r="A27" s="200" t="s">
        <v>1303</v>
      </c>
      <c r="B27" s="100" t="s">
        <v>339</v>
      </c>
      <c r="C27" s="102" t="s">
        <v>1304</v>
      </c>
      <c r="D27" s="651">
        <v>1169.5796725935127</v>
      </c>
    </row>
    <row r="28" spans="1:4" ht="30" customHeight="1" thickTop="1" thickBot="1">
      <c r="A28" s="200" t="s">
        <v>1249</v>
      </c>
      <c r="B28" s="100" t="s">
        <v>339</v>
      </c>
      <c r="C28" s="102" t="s">
        <v>1250</v>
      </c>
      <c r="D28" s="651">
        <v>1169.5796725935127</v>
      </c>
    </row>
    <row r="29" spans="1:4" ht="30" customHeight="1" thickTop="1" thickBot="1">
      <c r="A29" s="200" t="s">
        <v>1254</v>
      </c>
      <c r="B29" s="100" t="s">
        <v>339</v>
      </c>
      <c r="C29" s="102" t="s">
        <v>1255</v>
      </c>
      <c r="D29" s="651">
        <v>1169.5796725935127</v>
      </c>
    </row>
    <row r="30" spans="1:4" ht="30" customHeight="1" thickTop="1" thickBot="1">
      <c r="A30" s="200" t="s">
        <v>1252</v>
      </c>
      <c r="B30" s="100" t="s">
        <v>339</v>
      </c>
      <c r="C30" s="102" t="s">
        <v>1253</v>
      </c>
      <c r="D30" s="651">
        <v>1169.5796725935127</v>
      </c>
    </row>
    <row r="31" spans="1:4" ht="30" customHeight="1" thickTop="1" thickBot="1">
      <c r="A31" s="200" t="s">
        <v>1267</v>
      </c>
      <c r="B31" s="100" t="s">
        <v>339</v>
      </c>
      <c r="C31" s="102" t="s">
        <v>1268</v>
      </c>
      <c r="D31" s="651">
        <v>1169.5796725935127</v>
      </c>
    </row>
    <row r="32" spans="1:4" ht="30" customHeight="1" thickTop="1" thickBot="1">
      <c r="A32" s="200" t="s">
        <v>1256</v>
      </c>
      <c r="B32" s="100" t="s">
        <v>339</v>
      </c>
      <c r="C32" s="102" t="s">
        <v>1257</v>
      </c>
      <c r="D32" s="651">
        <v>1169.5796725935127</v>
      </c>
    </row>
    <row r="33" spans="1:4" ht="30" customHeight="1" thickTop="1" thickBot="1">
      <c r="A33" s="200" t="s">
        <v>1272</v>
      </c>
      <c r="B33" s="100" t="s">
        <v>339</v>
      </c>
      <c r="C33" s="102" t="s">
        <v>1257</v>
      </c>
      <c r="D33" s="651">
        <v>1169.5796725935127</v>
      </c>
    </row>
    <row r="34" spans="1:4" ht="30" customHeight="1" thickTop="1" thickBot="1">
      <c r="A34" s="200" t="s">
        <v>1273</v>
      </c>
      <c r="B34" s="100" t="s">
        <v>339</v>
      </c>
      <c r="C34" s="102" t="s">
        <v>1274</v>
      </c>
      <c r="D34" s="651">
        <v>1169.5796725935127</v>
      </c>
    </row>
    <row r="35" spans="1:4" ht="30" customHeight="1" thickTop="1" thickBot="1">
      <c r="A35" s="200" t="s">
        <v>1323</v>
      </c>
      <c r="B35" s="100" t="s">
        <v>339</v>
      </c>
      <c r="C35" s="102" t="s">
        <v>1864</v>
      </c>
      <c r="D35" s="651">
        <v>1169.5796725935127</v>
      </c>
    </row>
    <row r="36" spans="1:4" ht="30" customHeight="1" thickTop="1" thickBot="1">
      <c r="A36" s="200" t="s">
        <v>1404</v>
      </c>
      <c r="B36" s="100" t="s">
        <v>339</v>
      </c>
      <c r="C36" s="102" t="s">
        <v>1405</v>
      </c>
      <c r="D36" s="651">
        <v>1169.5796725935127</v>
      </c>
    </row>
    <row r="37" spans="1:4" ht="30" customHeight="1" thickTop="1" thickBot="1">
      <c r="A37" s="200" t="s">
        <v>1385</v>
      </c>
      <c r="B37" s="100" t="s">
        <v>339</v>
      </c>
      <c r="C37" s="102" t="s">
        <v>1386</v>
      </c>
      <c r="D37" s="651">
        <v>1169.5796725935127</v>
      </c>
    </row>
    <row r="38" spans="1:4" ht="30" customHeight="1" thickTop="1" thickBot="1">
      <c r="A38" s="200" t="s">
        <v>1264</v>
      </c>
      <c r="B38" s="100" t="s">
        <v>339</v>
      </c>
      <c r="C38" s="102" t="s">
        <v>1265</v>
      </c>
      <c r="D38" s="651">
        <v>1169.5796725935127</v>
      </c>
    </row>
    <row r="39" spans="1:4" ht="30" customHeight="1" thickTop="1" thickBot="1">
      <c r="A39" s="200" t="s">
        <v>1221</v>
      </c>
      <c r="B39" s="100" t="s">
        <v>1223</v>
      </c>
      <c r="C39" s="102" t="s">
        <v>1280</v>
      </c>
      <c r="D39" s="651">
        <v>1169.5796725935127</v>
      </c>
    </row>
    <row r="40" spans="1:4" ht="30" customHeight="1" thickTop="1" thickBot="1">
      <c r="A40" s="200" t="s">
        <v>1261</v>
      </c>
      <c r="B40" s="100" t="s">
        <v>339</v>
      </c>
      <c r="C40" s="102" t="s">
        <v>1262</v>
      </c>
      <c r="D40" s="651">
        <v>1169.5796725935127</v>
      </c>
    </row>
    <row r="41" spans="1:4" ht="30" customHeight="1" thickTop="1" thickBot="1">
      <c r="A41" s="200" t="s">
        <v>1259</v>
      </c>
      <c r="B41" s="100" t="s">
        <v>339</v>
      </c>
      <c r="C41" s="102" t="s">
        <v>1260</v>
      </c>
      <c r="D41" s="651">
        <v>1169.5796725935127</v>
      </c>
    </row>
    <row r="42" spans="1:4" ht="30" customHeight="1" thickTop="1" thickBot="1">
      <c r="A42" s="200" t="s">
        <v>1392</v>
      </c>
      <c r="B42" s="100" t="s">
        <v>339</v>
      </c>
      <c r="C42" s="102" t="s">
        <v>1260</v>
      </c>
      <c r="D42" s="651">
        <v>1169.5796725935127</v>
      </c>
    </row>
    <row r="43" spans="1:4" ht="30" customHeight="1" thickTop="1" thickBot="1">
      <c r="A43" s="200" t="s">
        <v>1233</v>
      </c>
      <c r="B43" s="100" t="s">
        <v>339</v>
      </c>
      <c r="C43" s="102" t="s">
        <v>1234</v>
      </c>
      <c r="D43" s="651">
        <v>1169.5796725935127</v>
      </c>
    </row>
    <row r="44" spans="1:4" ht="30" customHeight="1" thickTop="1" thickBot="1">
      <c r="A44" s="200" t="s">
        <v>1387</v>
      </c>
      <c r="B44" s="100" t="s">
        <v>339</v>
      </c>
      <c r="C44" s="102" t="s">
        <v>1234</v>
      </c>
      <c r="D44" s="651">
        <v>1169.5796725935127</v>
      </c>
    </row>
    <row r="45" spans="1:4" ht="30" customHeight="1" thickTop="1" thickBot="1">
      <c r="A45" s="200" t="s">
        <v>1278</v>
      </c>
      <c r="B45" s="100" t="s">
        <v>339</v>
      </c>
      <c r="C45" s="102" t="s">
        <v>1279</v>
      </c>
      <c r="D45" s="651">
        <v>1169.5796725935127</v>
      </c>
    </row>
    <row r="46" spans="1:4" ht="30" customHeight="1" thickTop="1" thickBot="1">
      <c r="A46" s="200" t="s">
        <v>1287</v>
      </c>
      <c r="B46" s="100" t="s">
        <v>339</v>
      </c>
      <c r="C46" s="102" t="s">
        <v>1288</v>
      </c>
      <c r="D46" s="651">
        <v>1169.5796725935127</v>
      </c>
    </row>
    <row r="47" spans="1:4" ht="30" customHeight="1" thickTop="1" thickBot="1">
      <c r="A47" s="200" t="s">
        <v>1291</v>
      </c>
      <c r="B47" s="100" t="s">
        <v>339</v>
      </c>
      <c r="C47" s="102" t="s">
        <v>1292</v>
      </c>
      <c r="D47" s="651">
        <v>1169.5796725935127</v>
      </c>
    </row>
    <row r="48" spans="1:4" ht="30" customHeight="1" thickTop="1" thickBot="1">
      <c r="A48" s="200" t="s">
        <v>1283</v>
      </c>
      <c r="B48" s="100" t="s">
        <v>1223</v>
      </c>
      <c r="C48" s="102" t="s">
        <v>1284</v>
      </c>
      <c r="D48" s="651">
        <v>1169.5796725935127</v>
      </c>
    </row>
    <row r="49" spans="1:4" ht="30" customHeight="1" thickTop="1" thickBot="1">
      <c r="A49" s="200" t="s">
        <v>1281</v>
      </c>
      <c r="B49" s="100" t="s">
        <v>339</v>
      </c>
      <c r="C49" s="102" t="s">
        <v>1282</v>
      </c>
      <c r="D49" s="651">
        <v>1169.5796725935127</v>
      </c>
    </row>
    <row r="50" spans="1:4" ht="30" customHeight="1" thickTop="1" thickBot="1">
      <c r="A50" s="200" t="s">
        <v>1285</v>
      </c>
      <c r="B50" s="100" t="s">
        <v>339</v>
      </c>
      <c r="C50" s="102" t="s">
        <v>1286</v>
      </c>
      <c r="D50" s="651">
        <v>1169.5796725935127</v>
      </c>
    </row>
    <row r="51" spans="1:4" ht="30" customHeight="1" thickTop="1" thickBot="1">
      <c r="A51" s="200" t="s">
        <v>1314</v>
      </c>
      <c r="B51" s="100" t="s">
        <v>1306</v>
      </c>
      <c r="C51" s="102" t="s">
        <v>1315</v>
      </c>
      <c r="D51" s="651">
        <v>1169.5796725935127</v>
      </c>
    </row>
    <row r="52" spans="1:4" ht="30" customHeight="1" thickTop="1" thickBot="1">
      <c r="A52" s="200" t="s">
        <v>1316</v>
      </c>
      <c r="B52" s="100" t="s">
        <v>1306</v>
      </c>
      <c r="C52" s="102" t="s">
        <v>1315</v>
      </c>
      <c r="D52" s="651">
        <v>1169.5796725935127</v>
      </c>
    </row>
    <row r="53" spans="1:4" ht="30" customHeight="1" thickTop="1" thickBot="1">
      <c r="A53" s="200" t="s">
        <v>1289</v>
      </c>
      <c r="B53" s="100" t="s">
        <v>339</v>
      </c>
      <c r="C53" s="102" t="s">
        <v>1290</v>
      </c>
      <c r="D53" s="651">
        <v>1169.5796725935127</v>
      </c>
    </row>
    <row r="54" spans="1:4" ht="30" customHeight="1" thickTop="1" thickBot="1">
      <c r="A54" s="200" t="s">
        <v>1293</v>
      </c>
      <c r="B54" s="100" t="s">
        <v>339</v>
      </c>
      <c r="C54" s="102" t="s">
        <v>1294</v>
      </c>
      <c r="D54" s="651">
        <v>1169.5796725935127</v>
      </c>
    </row>
    <row r="55" spans="1:4" ht="30" customHeight="1" thickTop="1" thickBot="1">
      <c r="A55" s="200" t="s">
        <v>1378</v>
      </c>
      <c r="B55" s="100" t="s">
        <v>339</v>
      </c>
      <c r="C55" s="102" t="s">
        <v>2029</v>
      </c>
      <c r="D55" s="651">
        <v>1169.5796725935127</v>
      </c>
    </row>
    <row r="56" spans="1:4" ht="30" customHeight="1" thickTop="1" thickBot="1">
      <c r="A56" s="200" t="s">
        <v>1379</v>
      </c>
      <c r="B56" s="100" t="s">
        <v>339</v>
      </c>
      <c r="C56" s="102" t="s">
        <v>2030</v>
      </c>
      <c r="D56" s="651">
        <v>1169.5796725935127</v>
      </c>
    </row>
    <row r="57" spans="1:4" ht="30" customHeight="1" thickTop="1" thickBot="1">
      <c r="A57" s="200" t="s">
        <v>1380</v>
      </c>
      <c r="B57" s="100" t="s">
        <v>339</v>
      </c>
      <c r="C57" s="102" t="s">
        <v>2031</v>
      </c>
      <c r="D57" s="651">
        <v>1169.5796725935127</v>
      </c>
    </row>
    <row r="58" spans="1:4" ht="30" customHeight="1" thickTop="1" thickBot="1">
      <c r="A58" s="200" t="s">
        <v>1357</v>
      </c>
      <c r="B58" s="100" t="s">
        <v>339</v>
      </c>
      <c r="C58" s="102" t="s">
        <v>1867</v>
      </c>
      <c r="D58" s="651">
        <v>1169.5796725935127</v>
      </c>
    </row>
    <row r="59" spans="1:4" ht="30" customHeight="1" thickTop="1" thickBot="1">
      <c r="A59" s="200" t="s">
        <v>1295</v>
      </c>
      <c r="B59" s="100" t="s">
        <v>339</v>
      </c>
      <c r="C59" s="102" t="s">
        <v>1296</v>
      </c>
      <c r="D59" s="651">
        <v>1169.5796725935127</v>
      </c>
    </row>
    <row r="60" spans="1:4" ht="30" customHeight="1" thickTop="1" thickBot="1">
      <c r="A60" s="200" t="s">
        <v>1376</v>
      </c>
      <c r="B60" s="100" t="s">
        <v>339</v>
      </c>
      <c r="C60" s="102" t="s">
        <v>1377</v>
      </c>
      <c r="D60" s="651">
        <v>1169.5796725935127</v>
      </c>
    </row>
    <row r="61" spans="1:4" ht="30" customHeight="1" thickTop="1" thickBot="1">
      <c r="A61" s="200" t="s">
        <v>1362</v>
      </c>
      <c r="B61" s="100" t="s">
        <v>339</v>
      </c>
      <c r="C61" s="102" t="s">
        <v>1363</v>
      </c>
      <c r="D61" s="651">
        <v>1169.5796725935127</v>
      </c>
    </row>
    <row r="62" spans="1:4" ht="30" customHeight="1" thickTop="1" thickBot="1">
      <c r="A62" s="200" t="s">
        <v>1369</v>
      </c>
      <c r="B62" s="100" t="s">
        <v>339</v>
      </c>
      <c r="C62" s="102" t="s">
        <v>1370</v>
      </c>
      <c r="D62" s="651">
        <v>1169.5796725935127</v>
      </c>
    </row>
    <row r="63" spans="1:4" ht="30" customHeight="1" thickTop="1" thickBot="1">
      <c r="A63" s="200" t="s">
        <v>1373</v>
      </c>
      <c r="B63" s="100" t="s">
        <v>339</v>
      </c>
      <c r="C63" s="102" t="s">
        <v>1374</v>
      </c>
      <c r="D63" s="651">
        <v>1169.5796725935127</v>
      </c>
    </row>
    <row r="64" spans="1:4" ht="30" customHeight="1" thickTop="1" thickBot="1">
      <c r="A64" s="200" t="s">
        <v>1360</v>
      </c>
      <c r="B64" s="100" t="s">
        <v>339</v>
      </c>
      <c r="C64" s="102" t="s">
        <v>1361</v>
      </c>
      <c r="D64" s="651">
        <v>1169.5796725935127</v>
      </c>
    </row>
    <row r="65" spans="1:4" ht="30" customHeight="1" thickTop="1" thickBot="1">
      <c r="A65" s="200" t="s">
        <v>1297</v>
      </c>
      <c r="B65" s="100" t="s">
        <v>339</v>
      </c>
      <c r="C65" s="102" t="s">
        <v>1298</v>
      </c>
      <c r="D65" s="651">
        <v>1169.5796725935127</v>
      </c>
    </row>
    <row r="66" spans="1:4" ht="30" customHeight="1" thickTop="1" thickBot="1">
      <c r="A66" s="200" t="s">
        <v>1367</v>
      </c>
      <c r="B66" s="100" t="s">
        <v>339</v>
      </c>
      <c r="C66" s="102" t="s">
        <v>1368</v>
      </c>
      <c r="D66" s="651">
        <v>1169.5796725935127</v>
      </c>
    </row>
    <row r="67" spans="1:4" ht="30" customHeight="1" thickTop="1" thickBot="1">
      <c r="A67" s="200" t="s">
        <v>1371</v>
      </c>
      <c r="B67" s="100" t="s">
        <v>339</v>
      </c>
      <c r="C67" s="102" t="s">
        <v>1372</v>
      </c>
      <c r="D67" s="651">
        <v>1169.5796725935127</v>
      </c>
    </row>
    <row r="68" spans="1:4" ht="30" customHeight="1" thickTop="1" thickBot="1">
      <c r="A68" s="200" t="s">
        <v>1343</v>
      </c>
      <c r="B68" s="100" t="s">
        <v>339</v>
      </c>
      <c r="C68" s="102" t="s">
        <v>1344</v>
      </c>
      <c r="D68" s="651">
        <v>1169.5796725935127</v>
      </c>
    </row>
    <row r="69" spans="1:4" ht="30" customHeight="1" thickTop="1" thickBot="1">
      <c r="A69" s="200" t="s">
        <v>1383</v>
      </c>
      <c r="B69" s="100" t="s">
        <v>339</v>
      </c>
      <c r="C69" s="102" t="s">
        <v>2033</v>
      </c>
      <c r="D69" s="651">
        <v>1169.5796725935127</v>
      </c>
    </row>
    <row r="70" spans="1:4" ht="30" customHeight="1" thickTop="1" thickBot="1">
      <c r="A70" s="200" t="s">
        <v>1384</v>
      </c>
      <c r="B70" s="100" t="s">
        <v>339</v>
      </c>
      <c r="C70" s="102" t="s">
        <v>2034</v>
      </c>
      <c r="D70" s="651">
        <v>1169.5796725935127</v>
      </c>
    </row>
    <row r="71" spans="1:4" ht="30" customHeight="1" thickTop="1" thickBot="1">
      <c r="A71" s="200" t="s">
        <v>1381</v>
      </c>
      <c r="B71" s="100" t="s">
        <v>339</v>
      </c>
      <c r="C71" s="102" t="s">
        <v>2035</v>
      </c>
      <c r="D71" s="651">
        <v>1169.5796725935127</v>
      </c>
    </row>
    <row r="72" spans="1:4" ht="30" customHeight="1" thickTop="1" thickBot="1">
      <c r="A72" s="200" t="s">
        <v>1382</v>
      </c>
      <c r="B72" s="100" t="s">
        <v>339</v>
      </c>
      <c r="C72" s="102" t="s">
        <v>2036</v>
      </c>
      <c r="D72" s="651">
        <v>1169.5796725935127</v>
      </c>
    </row>
    <row r="73" spans="1:4" ht="30" customHeight="1" thickTop="1" thickBot="1">
      <c r="A73" s="200" t="s">
        <v>1350</v>
      </c>
      <c r="B73" s="100" t="s">
        <v>339</v>
      </c>
      <c r="C73" s="102" t="s">
        <v>1351</v>
      </c>
      <c r="D73" s="651">
        <v>1169.5796725935127</v>
      </c>
    </row>
    <row r="74" spans="1:4" ht="30" customHeight="1" thickTop="1" thickBot="1">
      <c r="A74" s="200" t="s">
        <v>1349</v>
      </c>
      <c r="B74" s="100" t="s">
        <v>339</v>
      </c>
      <c r="C74" s="102" t="s">
        <v>1866</v>
      </c>
      <c r="D74" s="651">
        <v>1169.5796725935127</v>
      </c>
    </row>
    <row r="75" spans="1:4" ht="30" customHeight="1" thickTop="1" thickBot="1">
      <c r="A75" s="200" t="s">
        <v>1347</v>
      </c>
      <c r="B75" s="100" t="s">
        <v>339</v>
      </c>
      <c r="C75" s="102" t="s">
        <v>1348</v>
      </c>
      <c r="D75" s="651">
        <v>1169.5796725935127</v>
      </c>
    </row>
    <row r="76" spans="1:4" ht="30" customHeight="1" thickTop="1" thickBot="1">
      <c r="A76" s="200" t="s">
        <v>1375</v>
      </c>
      <c r="B76" s="100" t="s">
        <v>339</v>
      </c>
      <c r="C76" s="102" t="s">
        <v>2028</v>
      </c>
      <c r="D76" s="651">
        <v>1169.5796725935127</v>
      </c>
    </row>
    <row r="77" spans="1:4" ht="30" customHeight="1" thickTop="1" thickBot="1">
      <c r="A77" s="200" t="s">
        <v>1353</v>
      </c>
      <c r="B77" s="100" t="s">
        <v>339</v>
      </c>
      <c r="C77" s="102" t="s">
        <v>1354</v>
      </c>
      <c r="D77" s="651">
        <v>1169.5796725935127</v>
      </c>
    </row>
    <row r="78" spans="1:4" ht="30" customHeight="1" thickTop="1" thickBot="1">
      <c r="A78" s="200" t="s">
        <v>1355</v>
      </c>
      <c r="B78" s="100" t="s">
        <v>339</v>
      </c>
      <c r="C78" s="102" t="s">
        <v>1356</v>
      </c>
      <c r="D78" s="651">
        <v>1169.5796725935127</v>
      </c>
    </row>
    <row r="79" spans="1:4" ht="30" customHeight="1" thickTop="1" thickBot="1">
      <c r="A79" s="200" t="s">
        <v>1358</v>
      </c>
      <c r="B79" s="100" t="s">
        <v>339</v>
      </c>
      <c r="C79" s="102" t="s">
        <v>1359</v>
      </c>
      <c r="D79" s="651">
        <v>1169.5796725935127</v>
      </c>
    </row>
    <row r="80" spans="1:4" ht="30" customHeight="1" thickTop="1" thickBot="1">
      <c r="A80" s="200" t="s">
        <v>1337</v>
      </c>
      <c r="B80" s="100" t="s">
        <v>339</v>
      </c>
      <c r="C80" s="102" t="s">
        <v>1338</v>
      </c>
      <c r="D80" s="651">
        <v>1169.5796725935127</v>
      </c>
    </row>
    <row r="81" spans="1:4" ht="30" customHeight="1" thickTop="1" thickBot="1">
      <c r="A81" s="200" t="s">
        <v>1341</v>
      </c>
      <c r="B81" s="100" t="s">
        <v>339</v>
      </c>
      <c r="C81" s="102" t="s">
        <v>1342</v>
      </c>
      <c r="D81" s="651">
        <v>1169.5796725935127</v>
      </c>
    </row>
    <row r="82" spans="1:4" ht="30" customHeight="1" thickTop="1" thickBot="1">
      <c r="A82" s="200" t="s">
        <v>1345</v>
      </c>
      <c r="B82" s="100" t="s">
        <v>339</v>
      </c>
      <c r="C82" s="102" t="s">
        <v>1346</v>
      </c>
      <c r="D82" s="651">
        <v>1169.5796725935127</v>
      </c>
    </row>
    <row r="83" spans="1:4" ht="30" customHeight="1" thickTop="1" thickBot="1">
      <c r="A83" s="200" t="s">
        <v>1339</v>
      </c>
      <c r="B83" s="100" t="s">
        <v>339</v>
      </c>
      <c r="C83" s="102" t="s">
        <v>1340</v>
      </c>
      <c r="D83" s="651">
        <v>1169.5796725935127</v>
      </c>
    </row>
    <row r="84" spans="1:4" ht="30" customHeight="1" thickTop="1" thickBot="1">
      <c r="A84" s="200" t="s">
        <v>1305</v>
      </c>
      <c r="B84" s="100" t="s">
        <v>339</v>
      </c>
      <c r="C84" s="102" t="s">
        <v>1307</v>
      </c>
      <c r="D84" s="651">
        <v>1169.5796725935127</v>
      </c>
    </row>
    <row r="85" spans="1:4" ht="30" customHeight="1" thickTop="1" thickBot="1">
      <c r="A85" s="200" t="s">
        <v>1308</v>
      </c>
      <c r="B85" s="100" t="s">
        <v>339</v>
      </c>
      <c r="C85" s="102" t="s">
        <v>1859</v>
      </c>
      <c r="D85" s="651">
        <v>1169.5796725935127</v>
      </c>
    </row>
    <row r="86" spans="1:4" ht="30" customHeight="1" thickTop="1" thickBot="1">
      <c r="A86" s="200" t="s">
        <v>1309</v>
      </c>
      <c r="B86" s="100" t="s">
        <v>1306</v>
      </c>
      <c r="C86" s="102" t="s">
        <v>1310</v>
      </c>
      <c r="D86" s="651">
        <v>1169.5796725935127</v>
      </c>
    </row>
    <row r="87" spans="1:4" ht="30" customHeight="1" thickTop="1" thickBot="1">
      <c r="A87" s="200" t="s">
        <v>1311</v>
      </c>
      <c r="B87" s="100" t="s">
        <v>339</v>
      </c>
      <c r="C87" s="102" t="s">
        <v>1312</v>
      </c>
      <c r="D87" s="651">
        <v>1169.5796725935127</v>
      </c>
    </row>
    <row r="88" spans="1:4" ht="30" customHeight="1" thickTop="1" thickBot="1">
      <c r="A88" s="200" t="s">
        <v>1313</v>
      </c>
      <c r="B88" s="100" t="s">
        <v>339</v>
      </c>
      <c r="C88" s="102" t="s">
        <v>1312</v>
      </c>
      <c r="D88" s="651">
        <v>1169.5796725935127</v>
      </c>
    </row>
    <row r="89" spans="1:4" ht="30" customHeight="1" thickTop="1" thickBot="1">
      <c r="A89" s="200" t="s">
        <v>1243</v>
      </c>
      <c r="B89" s="100" t="s">
        <v>339</v>
      </c>
      <c r="C89" s="102" t="s">
        <v>1852</v>
      </c>
      <c r="D89" s="651">
        <v>1169.5796725935127</v>
      </c>
    </row>
    <row r="90" spans="1:4" ht="30" customHeight="1" thickTop="1" thickBot="1">
      <c r="A90" s="200" t="s">
        <v>1365</v>
      </c>
      <c r="B90" s="100" t="s">
        <v>339</v>
      </c>
      <c r="C90" s="102" t="s">
        <v>1366</v>
      </c>
      <c r="D90" s="651">
        <v>1169.5796725935127</v>
      </c>
    </row>
    <row r="91" spans="1:4" ht="30" customHeight="1" thickTop="1" thickBot="1">
      <c r="A91" s="200" t="s">
        <v>1244</v>
      </c>
      <c r="B91" s="100" t="s">
        <v>339</v>
      </c>
      <c r="C91" s="102" t="s">
        <v>1245</v>
      </c>
      <c r="D91" s="651">
        <v>1169.5796725935127</v>
      </c>
    </row>
    <row r="92" spans="1:4" ht="30" customHeight="1" thickTop="1" thickBot="1">
      <c r="A92" s="200" t="s">
        <v>1277</v>
      </c>
      <c r="B92" s="100" t="s">
        <v>339</v>
      </c>
      <c r="C92" s="102" t="s">
        <v>1858</v>
      </c>
      <c r="D92" s="651">
        <v>1169.5796725935127</v>
      </c>
    </row>
    <row r="93" spans="1:4" ht="30" customHeight="1" thickTop="1" thickBot="1">
      <c r="A93" s="200" t="s">
        <v>1408</v>
      </c>
      <c r="B93" s="100" t="s">
        <v>1406</v>
      </c>
      <c r="C93" s="102" t="s">
        <v>1870</v>
      </c>
      <c r="D93" s="651">
        <v>56.8651239429581</v>
      </c>
    </row>
    <row r="94" spans="1:4" ht="30" customHeight="1" thickTop="1" thickBot="1">
      <c r="A94" s="200" t="s">
        <v>1399</v>
      </c>
      <c r="B94" s="100" t="s">
        <v>92</v>
      </c>
      <c r="C94" s="102" t="s">
        <v>1868</v>
      </c>
      <c r="D94" s="651">
        <v>243055.70675096102</v>
      </c>
    </row>
    <row r="95" spans="1:4" ht="30" customHeight="1" thickTop="1" thickBot="1">
      <c r="A95" s="200" t="s">
        <v>1222</v>
      </c>
      <c r="B95" s="100" t="s">
        <v>1223</v>
      </c>
      <c r="C95" s="102" t="s">
        <v>1224</v>
      </c>
      <c r="D95" s="651">
        <v>0.31852018749886085</v>
      </c>
    </row>
    <row r="96" spans="1:4" ht="30" customHeight="1" thickTop="1" thickBot="1">
      <c r="A96" s="200" t="s">
        <v>1631</v>
      </c>
      <c r="B96" s="100" t="s">
        <v>339</v>
      </c>
      <c r="C96" s="102" t="s">
        <v>1851</v>
      </c>
      <c r="D96" s="651">
        <v>880.09984297175333</v>
      </c>
    </row>
    <row r="97" spans="1:4" ht="30" customHeight="1" thickTop="1" thickBot="1">
      <c r="A97" s="200" t="s">
        <v>1412</v>
      </c>
      <c r="B97" s="100" t="s">
        <v>339</v>
      </c>
      <c r="C97" s="102" t="s">
        <v>1411</v>
      </c>
      <c r="D97" s="651">
        <v>765.61975759481186</v>
      </c>
    </row>
    <row r="98" spans="1:4" ht="30" customHeight="1" thickTop="1" thickBot="1">
      <c r="A98" s="200" t="s">
        <v>1237</v>
      </c>
      <c r="B98" s="100" t="s">
        <v>92</v>
      </c>
      <c r="C98" s="102" t="s">
        <v>1238</v>
      </c>
      <c r="D98" s="651">
        <v>17382.410587143277</v>
      </c>
    </row>
    <row r="99" spans="1:4" ht="30" customHeight="1" thickTop="1" thickBot="1">
      <c r="A99" s="200" t="s">
        <v>1251</v>
      </c>
      <c r="B99" s="100" t="s">
        <v>339</v>
      </c>
      <c r="C99" s="102" t="s">
        <v>1853</v>
      </c>
      <c r="D99" s="651">
        <v>953.31918006801357</v>
      </c>
    </row>
    <row r="100" spans="1:4" ht="30" customHeight="1" thickTop="1" thickBot="1">
      <c r="A100" s="200" t="s">
        <v>1320</v>
      </c>
      <c r="B100" s="100" t="s">
        <v>1306</v>
      </c>
      <c r="C100" s="102" t="s">
        <v>1863</v>
      </c>
      <c r="D100" s="651">
        <v>936.87667058582679</v>
      </c>
    </row>
    <row r="101" spans="1:4" ht="30" customHeight="1" thickTop="1" thickBot="1">
      <c r="A101" s="200" t="s">
        <v>1393</v>
      </c>
      <c r="B101" s="100" t="s">
        <v>339</v>
      </c>
      <c r="C101" s="102" t="s">
        <v>1394</v>
      </c>
      <c r="D101" s="651">
        <v>3895.1767188988829</v>
      </c>
    </row>
    <row r="102" spans="1:4" ht="30" customHeight="1" thickTop="1" thickBot="1">
      <c r="A102" s="200" t="s">
        <v>1395</v>
      </c>
      <c r="B102" s="100" t="s">
        <v>141</v>
      </c>
      <c r="C102" s="102" t="s">
        <v>1396</v>
      </c>
      <c r="D102" s="651">
        <v>104325.66433097144</v>
      </c>
    </row>
    <row r="103" spans="1:4" ht="30" customHeight="1" thickTop="1" thickBot="1">
      <c r="A103" s="200" t="s">
        <v>1327</v>
      </c>
      <c r="B103" s="100" t="s">
        <v>344</v>
      </c>
      <c r="C103" s="102" t="s">
        <v>1328</v>
      </c>
      <c r="D103" s="651">
        <v>0.48055595282798785</v>
      </c>
    </row>
    <row r="104" spans="1:4" ht="30" customHeight="1" thickTop="1" thickBot="1">
      <c r="A104" s="200" t="s">
        <v>1325</v>
      </c>
      <c r="B104" s="100" t="s">
        <v>344</v>
      </c>
      <c r="C104" s="102" t="s">
        <v>1326</v>
      </c>
      <c r="D104" s="651">
        <v>0.31852018749886085</v>
      </c>
    </row>
    <row r="105" spans="1:4" ht="30" customHeight="1" thickTop="1" thickBot="1">
      <c r="A105" s="200" t="s">
        <v>1275</v>
      </c>
      <c r="B105" s="100" t="s">
        <v>339</v>
      </c>
      <c r="C105" s="102" t="s">
        <v>1276</v>
      </c>
      <c r="D105" s="651">
        <v>2320.1539980351226</v>
      </c>
    </row>
    <row r="106" spans="1:4" ht="30" customHeight="1" thickTop="1" thickBot="1">
      <c r="A106" s="200" t="s">
        <v>1402</v>
      </c>
      <c r="B106" s="100" t="s">
        <v>92</v>
      </c>
      <c r="C106" s="102" t="s">
        <v>1403</v>
      </c>
      <c r="D106" s="651">
        <v>108559.60258490709</v>
      </c>
    </row>
    <row r="107" spans="1:4" ht="30" customHeight="1" thickTop="1" thickBot="1">
      <c r="A107" s="200" t="s">
        <v>1301</v>
      </c>
      <c r="B107" s="100" t="s">
        <v>339</v>
      </c>
      <c r="C107" s="102" t="s">
        <v>1302</v>
      </c>
      <c r="D107" s="651">
        <v>892.46239521986422</v>
      </c>
    </row>
    <row r="108" spans="1:4" ht="30" customHeight="1" thickTop="1" thickBot="1">
      <c r="A108" s="200" t="s">
        <v>1263</v>
      </c>
      <c r="B108" s="100" t="s">
        <v>339</v>
      </c>
      <c r="C108" s="102" t="s">
        <v>1855</v>
      </c>
      <c r="D108" s="651">
        <v>844.14425642164952</v>
      </c>
    </row>
    <row r="109" spans="1:4" ht="30" customHeight="1" thickTop="1" thickBot="1">
      <c r="A109" s="200" t="s">
        <v>1258</v>
      </c>
      <c r="B109" s="100" t="s">
        <v>339</v>
      </c>
      <c r="C109" s="102" t="s">
        <v>1854</v>
      </c>
      <c r="D109" s="651">
        <v>801.26083509525438</v>
      </c>
    </row>
    <row r="110" spans="1:4" ht="30" customHeight="1" thickTop="1" thickBot="1">
      <c r="A110" s="200" t="s">
        <v>1397</v>
      </c>
      <c r="B110" s="100" t="s">
        <v>339</v>
      </c>
      <c r="C110" s="102" t="s">
        <v>1398</v>
      </c>
      <c r="D110" s="651">
        <v>844.55875754167073</v>
      </c>
    </row>
    <row r="111" spans="1:4" ht="30" customHeight="1" thickTop="1" thickBot="1">
      <c r="A111" s="200" t="s">
        <v>1318</v>
      </c>
      <c r="B111" s="100" t="s">
        <v>1306</v>
      </c>
      <c r="C111" s="102" t="s">
        <v>1861</v>
      </c>
      <c r="D111" s="651">
        <v>745.60676795482789</v>
      </c>
    </row>
    <row r="112" spans="1:4" ht="30" customHeight="1" thickTop="1" thickBot="1">
      <c r="A112" s="200" t="s">
        <v>1319</v>
      </c>
      <c r="B112" s="100" t="s">
        <v>344</v>
      </c>
      <c r="C112" s="102" t="s">
        <v>1862</v>
      </c>
      <c r="D112" s="651">
        <v>2.152236193970638</v>
      </c>
    </row>
    <row r="113" spans="1:4" ht="30" customHeight="1" thickTop="1" thickBot="1">
      <c r="A113" s="200" t="s">
        <v>1324</v>
      </c>
      <c r="B113" s="100" t="s">
        <v>1306</v>
      </c>
      <c r="C113" s="102" t="s">
        <v>1865</v>
      </c>
      <c r="D113" s="651">
        <v>548.29800198441581</v>
      </c>
    </row>
    <row r="114" spans="1:4" ht="30" customHeight="1" thickTop="1" thickBot="1">
      <c r="A114" s="200" t="s">
        <v>1400</v>
      </c>
      <c r="B114" s="100" t="s">
        <v>92</v>
      </c>
      <c r="C114" s="102" t="s">
        <v>1401</v>
      </c>
      <c r="D114" s="651">
        <v>829215.85633835918</v>
      </c>
    </row>
    <row r="115" spans="1:4" ht="30" customHeight="1" thickTop="1" thickBot="1">
      <c r="A115" s="200" t="s">
        <v>1321</v>
      </c>
      <c r="B115" s="100" t="s">
        <v>92</v>
      </c>
      <c r="C115" s="102" t="s">
        <v>1322</v>
      </c>
      <c r="D115" s="651">
        <v>781.92578089058657</v>
      </c>
    </row>
    <row r="116" spans="1:4" ht="30" customHeight="1" thickTop="1" thickBot="1">
      <c r="A116" s="200" t="s">
        <v>1271</v>
      </c>
      <c r="B116" s="100" t="s">
        <v>339</v>
      </c>
      <c r="C116" s="102" t="s">
        <v>1857</v>
      </c>
      <c r="D116" s="651">
        <v>21.345854280832558</v>
      </c>
    </row>
    <row r="117" spans="1:4" ht="30" customHeight="1" thickTop="1" thickBot="1">
      <c r="A117" s="200" t="s">
        <v>1299</v>
      </c>
      <c r="B117" s="100" t="s">
        <v>92</v>
      </c>
      <c r="C117" s="102" t="s">
        <v>1300</v>
      </c>
      <c r="D117" s="651">
        <v>394025.1144007633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8"/>
      <c r="B1" s="701"/>
      <c r="C1" s="702"/>
      <c r="D1" s="702"/>
      <c r="E1" s="702"/>
      <c r="F1" s="702"/>
      <c r="G1" s="702"/>
      <c r="H1" s="702"/>
      <c r="I1" s="703"/>
      <c r="J1" s="710" t="s">
        <v>933</v>
      </c>
      <c r="K1" s="717" t="s">
        <v>2198</v>
      </c>
      <c r="L1" s="718"/>
      <c r="M1" s="719"/>
    </row>
    <row r="2" spans="1:13" s="489" customFormat="1">
      <c r="A2" s="699"/>
      <c r="B2" s="723" t="s">
        <v>934</v>
      </c>
      <c r="C2" s="724"/>
      <c r="D2" s="724"/>
      <c r="E2" s="724"/>
      <c r="F2" s="724"/>
      <c r="G2" s="724"/>
      <c r="H2" s="724"/>
      <c r="I2" s="725"/>
      <c r="J2" s="711"/>
      <c r="K2" s="720"/>
      <c r="L2" s="721"/>
      <c r="M2" s="722"/>
    </row>
    <row r="3" spans="1:13" s="489" customFormat="1">
      <c r="A3" s="699"/>
      <c r="B3" s="704" t="s">
        <v>2199</v>
      </c>
      <c r="C3" s="705"/>
      <c r="D3" s="705"/>
      <c r="E3" s="705"/>
      <c r="F3" s="705"/>
      <c r="G3" s="705"/>
      <c r="H3" s="705"/>
      <c r="I3" s="706"/>
      <c r="J3" s="715" t="s">
        <v>935</v>
      </c>
      <c r="K3" s="727">
        <v>1</v>
      </c>
      <c r="L3" s="728"/>
      <c r="M3" s="729"/>
    </row>
    <row r="4" spans="1:13" s="489" customFormat="1">
      <c r="A4" s="699"/>
      <c r="B4" s="704" t="s">
        <v>2200</v>
      </c>
      <c r="C4" s="705"/>
      <c r="D4" s="705"/>
      <c r="E4" s="705"/>
      <c r="F4" s="705"/>
      <c r="G4" s="705"/>
      <c r="H4" s="705"/>
      <c r="I4" s="706"/>
      <c r="J4" s="726"/>
      <c r="K4" s="730"/>
      <c r="L4" s="731"/>
      <c r="M4" s="732"/>
    </row>
    <row r="5" spans="1:13" s="489" customFormat="1">
      <c r="A5" s="699"/>
      <c r="B5" s="712" t="s">
        <v>2201</v>
      </c>
      <c r="C5" s="713"/>
      <c r="D5" s="713"/>
      <c r="E5" s="713"/>
      <c r="F5" s="713"/>
      <c r="G5" s="713"/>
      <c r="H5" s="713"/>
      <c r="I5" s="714"/>
      <c r="J5" s="715" t="s">
        <v>936</v>
      </c>
      <c r="K5" s="733"/>
      <c r="L5" s="733" t="s">
        <v>937</v>
      </c>
      <c r="M5" s="735"/>
    </row>
    <row r="6" spans="1:13" s="489" customFormat="1" ht="13.5" customHeight="1" thickBot="1">
      <c r="A6" s="700"/>
      <c r="B6" s="707"/>
      <c r="C6" s="708"/>
      <c r="D6" s="708"/>
      <c r="E6" s="708"/>
      <c r="F6" s="708"/>
      <c r="G6" s="708"/>
      <c r="H6" s="708"/>
      <c r="I6" s="709"/>
      <c r="J6" s="716"/>
      <c r="K6" s="734"/>
      <c r="L6" s="734"/>
      <c r="M6" s="736"/>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5" t="s">
        <v>2205</v>
      </c>
      <c r="B10" s="696"/>
      <c r="C10" s="696"/>
      <c r="D10" s="696"/>
      <c r="E10" s="508" t="s">
        <v>2206</v>
      </c>
      <c r="F10" s="509"/>
      <c r="H10" s="697" t="s">
        <v>2207</v>
      </c>
      <c r="I10" s="697"/>
      <c r="J10" s="510" t="s">
        <v>2206</v>
      </c>
      <c r="K10" s="511"/>
      <c r="L10" s="511"/>
      <c r="M10" s="512"/>
    </row>
    <row r="11" spans="1:13" s="489" customFormat="1" ht="24" customHeight="1">
      <c r="A11" s="513" t="s">
        <v>939</v>
      </c>
      <c r="B11" s="514"/>
      <c r="C11" s="694"/>
      <c r="D11" s="694"/>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7"/>
      <c r="L12" s="737"/>
      <c r="M12" s="73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9" t="s">
        <v>2202</v>
      </c>
      <c r="F25" s="739"/>
      <c r="G25" s="73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0" t="s">
        <v>942</v>
      </c>
      <c r="B27" s="741"/>
      <c r="C27" s="741"/>
      <c r="D27" s="741"/>
      <c r="E27" s="741"/>
      <c r="F27" s="741"/>
      <c r="G27" s="741"/>
      <c r="H27" s="741"/>
      <c r="I27" s="741"/>
      <c r="J27" s="741"/>
      <c r="K27" s="741"/>
      <c r="L27" s="741"/>
      <c r="M27" s="742"/>
    </row>
    <row r="28" spans="1:13" ht="13.5" thickBot="1">
      <c r="A28" s="555"/>
      <c r="B28" s="556"/>
      <c r="C28" s="556"/>
      <c r="D28" s="556"/>
      <c r="E28" s="556"/>
      <c r="F28" s="556"/>
      <c r="G28" s="556"/>
      <c r="H28" s="556"/>
      <c r="I28" s="556"/>
      <c r="J28" s="556"/>
      <c r="K28" s="556"/>
      <c r="L28" s="556"/>
      <c r="M28" s="557"/>
    </row>
    <row r="29" spans="1:13" ht="25.5">
      <c r="A29" s="558" t="s">
        <v>943</v>
      </c>
      <c r="B29" s="743" t="s">
        <v>944</v>
      </c>
      <c r="C29" s="744"/>
      <c r="D29" s="744"/>
      <c r="E29" s="744"/>
      <c r="F29" s="744"/>
      <c r="G29" s="744"/>
      <c r="H29" s="744"/>
      <c r="I29" s="745"/>
      <c r="J29" s="559" t="s">
        <v>2215</v>
      </c>
      <c r="K29" s="746" t="s">
        <v>945</v>
      </c>
      <c r="L29" s="747"/>
      <c r="M29" s="558" t="s">
        <v>946</v>
      </c>
    </row>
    <row r="30" spans="1:13" ht="13.5" thickBot="1">
      <c r="A30" s="560"/>
      <c r="B30" s="561"/>
      <c r="C30" s="562"/>
      <c r="D30" s="562"/>
      <c r="E30" s="562"/>
      <c r="F30" s="562"/>
      <c r="G30" s="562"/>
      <c r="H30" s="562"/>
      <c r="I30" s="562"/>
      <c r="J30" s="563"/>
      <c r="K30" s="748"/>
      <c r="L30" s="749"/>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50" t="s">
        <v>944</v>
      </c>
      <c r="B34" s="751"/>
      <c r="C34" s="751"/>
      <c r="D34" s="751"/>
      <c r="E34" s="751"/>
      <c r="F34" s="751"/>
      <c r="G34" s="752"/>
      <c r="H34" s="753" t="s">
        <v>948</v>
      </c>
      <c r="I34" s="754"/>
      <c r="J34" s="571" t="s">
        <v>949</v>
      </c>
      <c r="K34" s="755" t="s">
        <v>950</v>
      </c>
      <c r="L34" s="752"/>
      <c r="M34" s="572" t="s">
        <v>951</v>
      </c>
    </row>
    <row r="35" spans="1:13" s="573" customFormat="1" ht="12">
      <c r="A35" s="756"/>
      <c r="B35" s="757"/>
      <c r="C35" s="757"/>
      <c r="D35" s="757"/>
      <c r="E35" s="757"/>
      <c r="F35" s="757"/>
      <c r="G35" s="758"/>
      <c r="H35" s="759"/>
      <c r="I35" s="760"/>
      <c r="J35" s="574"/>
      <c r="K35" s="761"/>
      <c r="L35" s="758"/>
      <c r="M35" s="575"/>
    </row>
    <row r="36" spans="1:13" s="573" customFormat="1" thickBot="1">
      <c r="A36" s="762"/>
      <c r="B36" s="763"/>
      <c r="C36" s="763"/>
      <c r="D36" s="763"/>
      <c r="E36" s="763"/>
      <c r="F36" s="763"/>
      <c r="G36" s="764"/>
      <c r="H36" s="765"/>
      <c r="I36" s="766"/>
      <c r="J36" s="576"/>
      <c r="K36" s="767"/>
      <c r="L36" s="764"/>
      <c r="M36" s="577"/>
    </row>
    <row r="37" spans="1:13" s="573" customFormat="1" thickBot="1">
      <c r="A37" s="768" t="s">
        <v>953</v>
      </c>
      <c r="B37" s="769"/>
      <c r="C37" s="769"/>
      <c r="D37" s="769"/>
      <c r="E37" s="769"/>
      <c r="F37" s="769"/>
      <c r="G37" s="769"/>
      <c r="H37" s="769"/>
      <c r="I37" s="769"/>
      <c r="J37" s="769"/>
      <c r="K37" s="769"/>
      <c r="L37" s="77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50" t="s">
        <v>944</v>
      </c>
      <c r="B41" s="751"/>
      <c r="C41" s="751"/>
      <c r="D41" s="751"/>
      <c r="E41" s="751"/>
      <c r="F41" s="751"/>
      <c r="G41" s="751"/>
      <c r="H41" s="752"/>
      <c r="I41" s="587" t="s">
        <v>945</v>
      </c>
      <c r="J41" s="571" t="s">
        <v>946</v>
      </c>
      <c r="K41" s="755" t="s">
        <v>955</v>
      </c>
      <c r="L41" s="752"/>
      <c r="M41" s="572" t="s">
        <v>951</v>
      </c>
    </row>
    <row r="42" spans="1:13" s="573" customFormat="1" ht="12">
      <c r="A42" s="771"/>
      <c r="B42" s="772"/>
      <c r="C42" s="772"/>
      <c r="D42" s="772"/>
      <c r="E42" s="772"/>
      <c r="F42" s="772"/>
      <c r="G42" s="772"/>
      <c r="H42" s="760"/>
      <c r="I42" s="588"/>
      <c r="J42" s="574"/>
      <c r="K42" s="761"/>
      <c r="L42" s="758"/>
      <c r="M42" s="575"/>
    </row>
    <row r="43" spans="1:13" s="573" customFormat="1" thickBot="1">
      <c r="A43" s="773"/>
      <c r="B43" s="774"/>
      <c r="C43" s="774"/>
      <c r="D43" s="774"/>
      <c r="E43" s="774"/>
      <c r="F43" s="774"/>
      <c r="G43" s="774"/>
      <c r="H43" s="766"/>
      <c r="I43" s="589"/>
      <c r="J43" s="590"/>
      <c r="K43" s="767"/>
      <c r="L43" s="764"/>
      <c r="M43" s="591"/>
    </row>
    <row r="44" spans="1:13" s="573" customFormat="1" thickBot="1">
      <c r="A44" s="768" t="s">
        <v>953</v>
      </c>
      <c r="B44" s="769"/>
      <c r="C44" s="769"/>
      <c r="D44" s="769"/>
      <c r="E44" s="769"/>
      <c r="F44" s="769"/>
      <c r="G44" s="769"/>
      <c r="H44" s="769"/>
      <c r="I44" s="769"/>
      <c r="J44" s="769"/>
      <c r="K44" s="769"/>
      <c r="L44" s="77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5" t="s">
        <v>957</v>
      </c>
      <c r="B48" s="776"/>
      <c r="C48" s="776"/>
      <c r="D48" s="776"/>
      <c r="E48" s="777"/>
      <c r="F48" s="594"/>
      <c r="G48" s="595" t="s">
        <v>945</v>
      </c>
      <c r="H48" s="596" t="s">
        <v>958</v>
      </c>
      <c r="I48" s="597" t="s">
        <v>2233</v>
      </c>
      <c r="J48" s="596" t="s">
        <v>2234</v>
      </c>
      <c r="K48" s="778" t="s">
        <v>961</v>
      </c>
      <c r="L48" s="777"/>
      <c r="M48" s="598" t="s">
        <v>951</v>
      </c>
    </row>
    <row r="49" spans="1:13" s="573" customFormat="1" ht="12">
      <c r="A49" s="599"/>
      <c r="B49" s="600"/>
      <c r="C49" s="600"/>
      <c r="D49" s="600"/>
      <c r="E49" s="600"/>
      <c r="F49" s="600"/>
      <c r="G49" s="601"/>
      <c r="H49" s="574"/>
      <c r="I49" s="588"/>
      <c r="J49" s="574"/>
      <c r="K49" s="761"/>
      <c r="L49" s="758"/>
      <c r="M49" s="575"/>
    </row>
    <row r="50" spans="1:13" s="573" customFormat="1" thickBot="1">
      <c r="A50" s="602"/>
      <c r="B50" s="603"/>
      <c r="C50" s="603"/>
      <c r="D50" s="603"/>
      <c r="E50" s="603"/>
      <c r="F50" s="603"/>
      <c r="G50" s="604"/>
      <c r="H50" s="576"/>
      <c r="I50" s="586"/>
      <c r="J50" s="576"/>
      <c r="K50" s="767"/>
      <c r="L50" s="764"/>
      <c r="M50" s="577"/>
    </row>
    <row r="51" spans="1:13" s="573" customFormat="1" thickBot="1">
      <c r="A51" s="779" t="s">
        <v>953</v>
      </c>
      <c r="B51" s="780"/>
      <c r="C51" s="780"/>
      <c r="D51" s="780"/>
      <c r="E51" s="780"/>
      <c r="F51" s="780"/>
      <c r="G51" s="780"/>
      <c r="H51" s="780"/>
      <c r="I51" s="780"/>
      <c r="J51" s="780"/>
      <c r="K51" s="780"/>
      <c r="L51" s="781"/>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5" t="s">
        <v>944</v>
      </c>
      <c r="B55" s="776"/>
      <c r="C55" s="776"/>
      <c r="D55" s="776"/>
      <c r="E55" s="776"/>
      <c r="F55" s="776"/>
      <c r="G55" s="777"/>
      <c r="H55" s="595" t="s">
        <v>964</v>
      </c>
      <c r="I55" s="597" t="s">
        <v>965</v>
      </c>
      <c r="J55" s="596" t="s">
        <v>966</v>
      </c>
      <c r="K55" s="782" t="s">
        <v>950</v>
      </c>
      <c r="L55" s="783"/>
      <c r="M55" s="606" t="s">
        <v>951</v>
      </c>
    </row>
    <row r="56" spans="1:13" s="573" customFormat="1" ht="12">
      <c r="A56" s="771"/>
      <c r="B56" s="772"/>
      <c r="C56" s="772"/>
      <c r="D56" s="772"/>
      <c r="E56" s="772"/>
      <c r="F56" s="772"/>
      <c r="G56" s="772"/>
      <c r="H56" s="574"/>
      <c r="I56" s="588"/>
      <c r="J56" s="574"/>
      <c r="K56" s="761"/>
      <c r="L56" s="758"/>
      <c r="M56" s="575"/>
    </row>
    <row r="57" spans="1:13" s="573" customFormat="1" thickBot="1">
      <c r="A57" s="773"/>
      <c r="B57" s="774"/>
      <c r="C57" s="774"/>
      <c r="D57" s="774"/>
      <c r="E57" s="774"/>
      <c r="F57" s="774"/>
      <c r="G57" s="774"/>
      <c r="H57" s="576"/>
      <c r="I57" s="586"/>
      <c r="J57" s="576"/>
      <c r="K57" s="767"/>
      <c r="L57" s="764"/>
      <c r="M57" s="577"/>
    </row>
    <row r="58" spans="1:13" s="573" customFormat="1" thickBot="1">
      <c r="A58" s="768" t="s">
        <v>953</v>
      </c>
      <c r="B58" s="769"/>
      <c r="C58" s="769"/>
      <c r="D58" s="769"/>
      <c r="E58" s="769"/>
      <c r="F58" s="769"/>
      <c r="G58" s="769"/>
      <c r="H58" s="769"/>
      <c r="I58" s="769"/>
      <c r="J58" s="769"/>
      <c r="K58" s="769"/>
      <c r="L58" s="77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8" t="s">
        <v>967</v>
      </c>
      <c r="B60" s="769"/>
      <c r="C60" s="769"/>
      <c r="D60" s="769"/>
      <c r="E60" s="769"/>
      <c r="F60" s="769"/>
      <c r="G60" s="769"/>
      <c r="H60" s="769"/>
      <c r="I60" s="769"/>
      <c r="J60" s="769"/>
      <c r="K60" s="769"/>
      <c r="L60" s="77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50" t="s">
        <v>944</v>
      </c>
      <c r="B64" s="751"/>
      <c r="C64" s="751"/>
      <c r="D64" s="751"/>
      <c r="E64" s="751"/>
      <c r="F64" s="751"/>
      <c r="G64" s="751"/>
      <c r="H64" s="607"/>
      <c r="I64" s="608"/>
      <c r="J64" s="609" t="s">
        <v>970</v>
      </c>
      <c r="K64" s="784" t="s">
        <v>971</v>
      </c>
      <c r="L64" s="785"/>
      <c r="M64" s="610"/>
    </row>
    <row r="65" spans="1:13" s="573" customFormat="1" ht="12">
      <c r="A65" s="771" t="s">
        <v>2235</v>
      </c>
      <c r="B65" s="772"/>
      <c r="C65" s="772"/>
      <c r="D65" s="772"/>
      <c r="E65" s="772"/>
      <c r="F65" s="772"/>
      <c r="G65" s="772"/>
      <c r="H65" s="611"/>
      <c r="I65" s="612"/>
      <c r="J65" s="613"/>
      <c r="K65" s="796"/>
      <c r="L65" s="797"/>
      <c r="M65" s="614"/>
    </row>
    <row r="66" spans="1:13" s="573" customFormat="1" ht="12">
      <c r="A66" s="615" t="s">
        <v>973</v>
      </c>
      <c r="B66" s="616"/>
      <c r="C66" s="616"/>
      <c r="D66" s="616"/>
      <c r="E66" s="616"/>
      <c r="F66" s="616"/>
      <c r="G66" s="616"/>
      <c r="H66" s="611"/>
      <c r="I66" s="612"/>
      <c r="J66" s="613"/>
      <c r="K66" s="796"/>
      <c r="L66" s="797"/>
      <c r="M66" s="614"/>
    </row>
    <row r="67" spans="1:13" s="573" customFormat="1" thickBot="1">
      <c r="A67" s="602" t="s">
        <v>974</v>
      </c>
      <c r="B67" s="603"/>
      <c r="C67" s="603"/>
      <c r="D67" s="603"/>
      <c r="E67" s="603"/>
      <c r="F67" s="603"/>
      <c r="G67" s="603"/>
      <c r="H67" s="617"/>
      <c r="I67" s="618"/>
      <c r="J67" s="613"/>
      <c r="K67" s="798"/>
      <c r="L67" s="799"/>
      <c r="M67" s="614"/>
    </row>
    <row r="68" spans="1:13" s="573" customFormat="1" thickBot="1">
      <c r="A68" s="768" t="s">
        <v>953</v>
      </c>
      <c r="B68" s="769"/>
      <c r="C68" s="769"/>
      <c r="D68" s="769"/>
      <c r="E68" s="769"/>
      <c r="F68" s="769"/>
      <c r="G68" s="769"/>
      <c r="H68" s="769"/>
      <c r="I68" s="769"/>
      <c r="J68" s="769"/>
      <c r="K68" s="769"/>
      <c r="L68" s="77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8" t="s">
        <v>2236</v>
      </c>
      <c r="B70" s="769"/>
      <c r="C70" s="769"/>
      <c r="D70" s="769"/>
      <c r="E70" s="769"/>
      <c r="F70" s="769"/>
      <c r="G70" s="769"/>
      <c r="H70" s="769"/>
      <c r="I70" s="769"/>
      <c r="J70" s="769"/>
      <c r="K70" s="769"/>
      <c r="L70" s="77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6" t="s">
        <v>2218</v>
      </c>
      <c r="B87" s="787"/>
      <c r="C87" s="787"/>
      <c r="D87" s="787"/>
      <c r="E87" s="787"/>
      <c r="F87" s="787"/>
      <c r="G87" s="787"/>
      <c r="H87" s="787"/>
      <c r="I87" s="787"/>
      <c r="J87" s="787"/>
      <c r="K87" s="787"/>
      <c r="L87" s="787"/>
      <c r="M87" s="788"/>
    </row>
    <row r="88" spans="1:13" ht="17.25" customHeight="1">
      <c r="A88" s="786"/>
      <c r="B88" s="787"/>
      <c r="C88" s="787"/>
      <c r="D88" s="787"/>
      <c r="E88" s="787"/>
      <c r="F88" s="787"/>
      <c r="G88" s="787"/>
      <c r="H88" s="787"/>
      <c r="I88" s="787"/>
      <c r="J88" s="787"/>
      <c r="K88" s="787"/>
      <c r="L88" s="787"/>
      <c r="M88" s="788"/>
    </row>
    <row r="89" spans="1:13" ht="18.75" customHeight="1">
      <c r="A89" s="789" t="s">
        <v>2219</v>
      </c>
      <c r="B89" s="790"/>
      <c r="C89" s="790"/>
      <c r="D89" s="790"/>
      <c r="E89" s="790"/>
      <c r="F89" s="790"/>
      <c r="G89" s="790"/>
      <c r="H89" s="790"/>
      <c r="I89" s="790"/>
      <c r="J89" s="790"/>
      <c r="K89" s="790"/>
      <c r="L89" s="790"/>
      <c r="M89" s="791"/>
    </row>
    <row r="90" spans="1:13" ht="21.75" customHeight="1">
      <c r="A90" s="789"/>
      <c r="B90" s="790"/>
      <c r="C90" s="790"/>
      <c r="D90" s="790"/>
      <c r="E90" s="790"/>
      <c r="F90" s="790"/>
      <c r="G90" s="790"/>
      <c r="H90" s="790"/>
      <c r="I90" s="790"/>
      <c r="J90" s="790"/>
      <c r="K90" s="790"/>
      <c r="L90" s="790"/>
      <c r="M90" s="791"/>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2"/>
      <c r="J100" s="792"/>
      <c r="K100" s="792"/>
      <c r="L100" s="792"/>
      <c r="M100" s="793"/>
    </row>
    <row r="101" spans="1:13" ht="13.5" thickBot="1">
      <c r="A101" s="643" t="s">
        <v>2221</v>
      </c>
      <c r="B101" s="644"/>
      <c r="C101" s="644"/>
      <c r="D101" s="645"/>
      <c r="E101" s="645"/>
      <c r="F101" s="645"/>
      <c r="G101" s="645"/>
      <c r="H101" s="645"/>
      <c r="I101" s="794"/>
      <c r="J101" s="794"/>
      <c r="K101" s="794"/>
      <c r="L101" s="794"/>
      <c r="M101" s="795"/>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4" t="s">
        <v>2205</v>
      </c>
      <c r="C10" s="815"/>
      <c r="D10" s="815"/>
      <c r="E10" s="815"/>
      <c r="F10" s="358" t="s">
        <v>2206</v>
      </c>
      <c r="G10" s="79"/>
      <c r="H10" s="359"/>
      <c r="I10" s="816" t="s">
        <v>2207</v>
      </c>
      <c r="J10" s="816"/>
      <c r="K10" s="360"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7" t="s">
        <v>2222</v>
      </c>
      <c r="G25" s="818"/>
      <c r="H25" s="818"/>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VLOOKUP(A36,EQUIPOS!A6:D161,4,FALSE)</f>
        <v>213837.98758484225</v>
      </c>
      <c r="L36" s="270"/>
      <c r="M36" s="271">
        <v>0.15</v>
      </c>
      <c r="N36" s="272">
        <f>K36/M36</f>
        <v>1425586.5838989485</v>
      </c>
    </row>
    <row r="37" spans="1:14">
      <c r="A37" t="s">
        <v>150</v>
      </c>
      <c r="B37" s="873" t="str">
        <f>VLOOKUP(A37,EQUIPOS!A7:D154,3,FALSE)</f>
        <v>Cargador : Potencia en el volante 125 hp, Clasificación de RPM del motor 2300.</v>
      </c>
      <c r="C37" s="874"/>
      <c r="D37" s="874"/>
      <c r="E37" s="874"/>
      <c r="F37" s="874"/>
      <c r="G37" s="874"/>
      <c r="H37" s="875"/>
      <c r="I37" s="267"/>
      <c r="J37" s="268"/>
      <c r="K37" s="269">
        <f>VLOOKUP(A37,EQUIPOS!A7:D162,4,FALSE)</f>
        <v>117845.33714598733</v>
      </c>
      <c r="L37" s="270"/>
      <c r="M37" s="271">
        <v>0.15</v>
      </c>
      <c r="N37" s="272">
        <f>K37/M37</f>
        <v>785635.58097324893</v>
      </c>
    </row>
    <row r="38" spans="1:14">
      <c r="A38" t="s">
        <v>273</v>
      </c>
      <c r="B38" s="873" t="str">
        <f>VLOOKUP(A38,EQUIPOS!A8:D154,3,FALSE)</f>
        <v>Motosierra, 93.6 cm3 - 7.1 HP, 45-90 cm - 7.9 kg</v>
      </c>
      <c r="C38" s="874"/>
      <c r="D38" s="874"/>
      <c r="E38" s="874"/>
      <c r="F38" s="874"/>
      <c r="G38" s="874"/>
      <c r="H38" s="875"/>
      <c r="I38" s="267"/>
      <c r="J38" s="268"/>
      <c r="K38" s="269">
        <f>VLOOKUP(A38,EQUIPOS!A8:D163,4,FALSE)</f>
        <v>5144.9858475932724</v>
      </c>
      <c r="L38" s="270"/>
      <c r="M38" s="271">
        <v>0.15</v>
      </c>
      <c r="N38" s="273">
        <f>K38/M38</f>
        <v>34299.905650621818</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9021.8333333333339</v>
      </c>
    </row>
    <row r="43" spans="1:14" ht="15.75" thickBot="1">
      <c r="B43" s="824" t="s">
        <v>953</v>
      </c>
      <c r="C43" s="825"/>
      <c r="D43" s="825"/>
      <c r="E43" s="825"/>
      <c r="F43" s="825"/>
      <c r="G43" s="825"/>
      <c r="H43" s="825"/>
      <c r="I43" s="825"/>
      <c r="J43" s="825"/>
      <c r="K43" s="825"/>
      <c r="L43" s="825"/>
      <c r="M43" s="826"/>
      <c r="N43" s="99">
        <f>SUM(N36:N42)</f>
        <v>2254543.9038561527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7" t="s">
        <v>957</v>
      </c>
      <c r="C58" s="888"/>
      <c r="D58" s="888"/>
      <c r="E58" s="888"/>
      <c r="F58" s="888"/>
      <c r="G58" s="889"/>
      <c r="H58" s="73" t="s">
        <v>945</v>
      </c>
      <c r="I58" s="74" t="s">
        <v>958</v>
      </c>
      <c r="J58" s="75" t="s">
        <v>959</v>
      </c>
      <c r="K58" s="73" t="s">
        <v>960</v>
      </c>
      <c r="L58" s="910" t="s">
        <v>961</v>
      </c>
      <c r="M58" s="88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11">
        <v>983.54</v>
      </c>
      <c r="M59" s="91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2"/>
      <c r="M64" s="903"/>
      <c r="N64" s="296"/>
    </row>
    <row r="65" spans="1:15" ht="15.75" thickBot="1">
      <c r="B65" s="913" t="s">
        <v>953</v>
      </c>
      <c r="C65" s="867"/>
      <c r="D65" s="867"/>
      <c r="E65" s="867"/>
      <c r="F65" s="867"/>
      <c r="G65" s="867"/>
      <c r="H65" s="867"/>
      <c r="I65" s="867"/>
      <c r="J65" s="867"/>
      <c r="K65" s="867"/>
      <c r="L65" s="867"/>
      <c r="M65" s="868"/>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48"/>
      <c r="J75" s="48"/>
      <c r="K75" s="48"/>
      <c r="L75" s="902"/>
      <c r="M75" s="903"/>
      <c r="N75" s="296"/>
    </row>
    <row r="76" spans="1:15" ht="15.75" thickBot="1">
      <c r="B76" s="824" t="s">
        <v>953</v>
      </c>
      <c r="C76" s="825"/>
      <c r="D76" s="825"/>
      <c r="E76" s="825"/>
      <c r="F76" s="825"/>
      <c r="G76" s="825"/>
      <c r="H76" s="825"/>
      <c r="I76" s="867"/>
      <c r="J76" s="867"/>
      <c r="K76" s="867"/>
      <c r="L76" s="867"/>
      <c r="M76" s="868"/>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2469404.4705228191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493880.89410456386</v>
      </c>
      <c r="M83" s="860"/>
      <c r="N83" s="51"/>
    </row>
    <row r="84" spans="1:14">
      <c r="B84" s="89" t="s">
        <v>973</v>
      </c>
      <c r="C84" s="90"/>
      <c r="D84" s="90"/>
      <c r="E84" s="90"/>
      <c r="F84" s="90"/>
      <c r="G84" s="90"/>
      <c r="H84" s="90"/>
      <c r="I84" s="87"/>
      <c r="J84" s="88"/>
      <c r="K84" s="304">
        <v>0.05</v>
      </c>
      <c r="L84" s="859">
        <f>N78*K84</f>
        <v>123470.22352614097</v>
      </c>
      <c r="M84" s="860"/>
      <c r="N84" s="51"/>
    </row>
    <row r="85" spans="1:14" ht="15.75" thickBot="1">
      <c r="B85" s="91" t="s">
        <v>974</v>
      </c>
      <c r="C85" s="92"/>
      <c r="D85" s="92"/>
      <c r="E85" s="92"/>
      <c r="F85" s="92"/>
      <c r="G85" s="92"/>
      <c r="H85" s="92"/>
      <c r="I85" s="93"/>
      <c r="J85" s="94"/>
      <c r="K85" s="305">
        <v>0.05</v>
      </c>
      <c r="L85" s="861">
        <f>N78*K85</f>
        <v>123470.22352614097</v>
      </c>
      <c r="M85" s="862"/>
      <c r="N85" s="51"/>
    </row>
    <row r="86" spans="1:14" ht="15.75" thickBot="1">
      <c r="B86" s="824" t="s">
        <v>953</v>
      </c>
      <c r="C86" s="825"/>
      <c r="D86" s="825"/>
      <c r="E86" s="825"/>
      <c r="F86" s="825"/>
      <c r="G86" s="825"/>
      <c r="H86" s="825"/>
      <c r="I86" s="825"/>
      <c r="J86" s="825"/>
      <c r="K86" s="825"/>
      <c r="L86" s="825"/>
      <c r="M86" s="826"/>
      <c r="N86" s="52">
        <f>L83+L84+L85</f>
        <v>740821.34115684568</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3210225.811679665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4"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249</v>
      </c>
      <c r="B36" s="873" t="str">
        <f>VLOOKUP(A36,EQUIPOS!A6:D154,3,FALSE)</f>
        <v>Guadañadora, Cilindraje 41.5 cm3, Longitud del mango 1450 mm, Peso 7.4 kg</v>
      </c>
      <c r="C36" s="874"/>
      <c r="D36" s="874"/>
      <c r="E36" s="874"/>
      <c r="F36" s="874"/>
      <c r="G36" s="874"/>
      <c r="H36" s="875"/>
      <c r="I36" s="267"/>
      <c r="J36" s="268"/>
      <c r="K36" s="269">
        <f>VLOOKUP(A36,EQUIPOS!A6:D161,4,FALSE)</f>
        <v>3882.1777691648363</v>
      </c>
      <c r="L36" s="270"/>
      <c r="M36" s="271">
        <v>0.36</v>
      </c>
      <c r="N36" s="272">
        <f>K36/M36</f>
        <v>10783.827136568991</v>
      </c>
    </row>
    <row r="37" spans="1:14">
      <c r="A37" t="s">
        <v>273</v>
      </c>
      <c r="B37" s="873" t="str">
        <f>VLOOKUP(A37,EQUIPOS!A7:D154,3,FALSE)</f>
        <v>Motosierra, 93.6 cm3 - 7.1 HP, 45-90 cm - 7.9 kg</v>
      </c>
      <c r="C37" s="874"/>
      <c r="D37" s="874"/>
      <c r="E37" s="874"/>
      <c r="F37" s="874"/>
      <c r="G37" s="874"/>
      <c r="H37" s="875"/>
      <c r="I37" s="267"/>
      <c r="J37" s="268"/>
      <c r="K37" s="269">
        <f>VLOOKUP(A37,EQUIPOS!A7:D162,4,FALSE)</f>
        <v>5144.9858475932724</v>
      </c>
      <c r="L37" s="270"/>
      <c r="M37" s="271">
        <v>0.10299999999999999</v>
      </c>
      <c r="N37" s="272">
        <f>K37/M37</f>
        <v>49951.318908672547</v>
      </c>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1879.5486111111113</v>
      </c>
    </row>
    <row r="43" spans="1:14" ht="15.75" thickBot="1">
      <c r="B43" s="824" t="s">
        <v>953</v>
      </c>
      <c r="C43" s="825"/>
      <c r="D43" s="825"/>
      <c r="E43" s="825"/>
      <c r="F43" s="825"/>
      <c r="G43" s="825"/>
      <c r="H43" s="825"/>
      <c r="I43" s="825"/>
      <c r="J43" s="825"/>
      <c r="K43" s="825"/>
      <c r="L43" s="825"/>
      <c r="M43" s="826"/>
      <c r="N43" s="99">
        <f>SUM(N36:N42)</f>
        <v>62614.694656352644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11">
        <f>'900.2'!N78</f>
        <v>1156.7713015015202</v>
      </c>
      <c r="M59" s="912"/>
      <c r="N59" s="287">
        <f>K59*L59</f>
        <v>57838.565075076011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57838.565075076011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158044.23195365089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31608.846390730178</v>
      </c>
      <c r="M83" s="860"/>
      <c r="N83" s="51"/>
    </row>
    <row r="84" spans="1:14">
      <c r="B84" s="89" t="s">
        <v>973</v>
      </c>
      <c r="C84" s="90"/>
      <c r="D84" s="90"/>
      <c r="E84" s="90"/>
      <c r="F84" s="90"/>
      <c r="G84" s="90"/>
      <c r="H84" s="90"/>
      <c r="I84" s="87"/>
      <c r="J84" s="88"/>
      <c r="K84" s="304">
        <v>0.05</v>
      </c>
      <c r="L84" s="859">
        <f>N78*K84</f>
        <v>7902.2115976825444</v>
      </c>
      <c r="M84" s="860"/>
      <c r="N84" s="51"/>
    </row>
    <row r="85" spans="1:14" ht="15.75" thickBot="1">
      <c r="B85" s="91" t="s">
        <v>974</v>
      </c>
      <c r="C85" s="92"/>
      <c r="D85" s="92"/>
      <c r="E85" s="92"/>
      <c r="F85" s="92"/>
      <c r="G85" s="92"/>
      <c r="H85" s="92"/>
      <c r="I85" s="93"/>
      <c r="J85" s="94"/>
      <c r="K85" s="305">
        <v>0.05</v>
      </c>
      <c r="L85" s="861">
        <f>N78*K85</f>
        <v>7902.2115976825444</v>
      </c>
      <c r="M85" s="862"/>
      <c r="N85" s="51"/>
    </row>
    <row r="86" spans="1:14" ht="15.75" thickBot="1">
      <c r="B86" s="824" t="s">
        <v>953</v>
      </c>
      <c r="C86" s="825"/>
      <c r="D86" s="825"/>
      <c r="E86" s="825"/>
      <c r="F86" s="825"/>
      <c r="G86" s="825"/>
      <c r="H86" s="825"/>
      <c r="I86" s="825"/>
      <c r="J86" s="825"/>
      <c r="K86" s="825"/>
      <c r="L86" s="825"/>
      <c r="M86" s="826"/>
      <c r="N86" s="52">
        <f>L83+L84+L85</f>
        <v>47413.269586095266</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205457.50153974615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117845.33714598733</v>
      </c>
      <c r="L36" s="270"/>
      <c r="M36" s="271">
        <v>2.375</v>
      </c>
      <c r="N36" s="272">
        <f>K36/M36</f>
        <v>49619.089324626242</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2.375</v>
      </c>
      <c r="N37" s="272">
        <f>K37/M37</f>
        <v>12741.924991981845</v>
      </c>
    </row>
    <row r="38" spans="1:14">
      <c r="A38" t="s">
        <v>195</v>
      </c>
      <c r="B38" s="873" t="str">
        <f>VLOOKUP(A38,EQUIPOS!A7:D154,3,FALSE)</f>
        <v xml:space="preserve">Equipo de oxicorte, Capacidad de corte: hasta 6´´ (152mm) </v>
      </c>
      <c r="C38" s="874"/>
      <c r="D38" s="874"/>
      <c r="E38" s="874"/>
      <c r="F38" s="874"/>
      <c r="G38" s="874"/>
      <c r="H38" s="875"/>
      <c r="I38" s="267"/>
      <c r="J38" s="268"/>
      <c r="K38" s="269">
        <f>VLOOKUP(A38,EQUIPOS!A7:D162,4,FALSE)</f>
        <v>2614.6430083546747</v>
      </c>
      <c r="L38" s="270"/>
      <c r="M38" s="271">
        <v>2.375</v>
      </c>
      <c r="N38" s="273">
        <f>K38/M38</f>
        <v>1100.9023193072314</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1416.2065453389896</v>
      </c>
    </row>
    <row r="43" spans="1:14" ht="15.75" thickBot="1">
      <c r="B43" s="824" t="s">
        <v>953</v>
      </c>
      <c r="C43" s="825"/>
      <c r="D43" s="825"/>
      <c r="E43" s="825"/>
      <c r="F43" s="825"/>
      <c r="G43" s="825"/>
      <c r="H43" s="825"/>
      <c r="I43" s="825"/>
      <c r="J43" s="825"/>
      <c r="K43" s="825"/>
      <c r="L43" s="825"/>
      <c r="M43" s="826"/>
      <c r="N43" s="99">
        <f>SUM(N36:N42)</f>
        <v>64878.123181254305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80196.959936145722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16039.391987229144</v>
      </c>
      <c r="M83" s="860"/>
      <c r="N83" s="51"/>
    </row>
    <row r="84" spans="1:14">
      <c r="B84" s="89" t="s">
        <v>973</v>
      </c>
      <c r="C84" s="90"/>
      <c r="D84" s="90"/>
      <c r="E84" s="90"/>
      <c r="F84" s="90"/>
      <c r="G84" s="90"/>
      <c r="H84" s="90"/>
      <c r="I84" s="87"/>
      <c r="J84" s="88"/>
      <c r="K84" s="304">
        <v>0.05</v>
      </c>
      <c r="L84" s="859">
        <f>N78*K84</f>
        <v>4009.8479968072861</v>
      </c>
      <c r="M84" s="860"/>
      <c r="N84" s="51"/>
    </row>
    <row r="85" spans="1:14" ht="15.75" thickBot="1">
      <c r="B85" s="91" t="s">
        <v>974</v>
      </c>
      <c r="C85" s="92"/>
      <c r="D85" s="92"/>
      <c r="E85" s="92"/>
      <c r="F85" s="92"/>
      <c r="G85" s="92"/>
      <c r="H85" s="92"/>
      <c r="I85" s="93"/>
      <c r="J85" s="94"/>
      <c r="K85" s="305">
        <v>0.05</v>
      </c>
      <c r="L85" s="861">
        <f>N78*K85</f>
        <v>4009.8479968072861</v>
      </c>
      <c r="M85" s="862"/>
      <c r="N85" s="51"/>
    </row>
    <row r="86" spans="1:14" ht="15.75" thickBot="1">
      <c r="B86" s="824" t="s">
        <v>953</v>
      </c>
      <c r="C86" s="825"/>
      <c r="D86" s="825"/>
      <c r="E86" s="825"/>
      <c r="F86" s="825"/>
      <c r="G86" s="825"/>
      <c r="H86" s="825"/>
      <c r="I86" s="825"/>
      <c r="J86" s="825"/>
      <c r="K86" s="825"/>
      <c r="L86" s="825"/>
      <c r="M86" s="826"/>
      <c r="N86" s="52">
        <f>L83+L84+L85</f>
        <v>24059.087980843717</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104256.04791698944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c r="B106" s="827"/>
      <c r="C106" s="828"/>
      <c r="D106" s="828"/>
      <c r="E106" s="828"/>
      <c r="F106" s="828"/>
      <c r="G106" s="828"/>
      <c r="H106" s="828"/>
      <c r="I106" s="828"/>
      <c r="J106" s="828"/>
      <c r="K106" s="828"/>
      <c r="L106" s="828"/>
      <c r="M106" s="828"/>
      <c r="N106" s="829"/>
    </row>
    <row r="107" spans="2:14" ht="27.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173745.58222816818</v>
      </c>
      <c r="L36" s="270"/>
      <c r="M36" s="271">
        <v>2.5</v>
      </c>
      <c r="N36" s="272">
        <f>K36/M36</f>
        <v>69498.232891267267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2.5</v>
      </c>
      <c r="N37" s="272">
        <f>K37/M37</f>
        <v>12104.828742382753</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2614.6430083546747</v>
      </c>
      <c r="L38" s="270"/>
      <c r="M38" s="271">
        <v>2.5</v>
      </c>
      <c r="N38" s="272">
        <f>K38/M38</f>
        <v>1045.85720334187</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269.07924361440797</v>
      </c>
    </row>
    <row r="43" spans="1:14" ht="15.75" thickBot="1">
      <c r="B43" s="824" t="s">
        <v>953</v>
      </c>
      <c r="C43" s="825"/>
      <c r="D43" s="825"/>
      <c r="E43" s="825"/>
      <c r="F43" s="825"/>
      <c r="G43" s="825"/>
      <c r="H43" s="825"/>
      <c r="I43" s="825"/>
      <c r="J43" s="825"/>
      <c r="K43" s="825"/>
      <c r="L43" s="825"/>
      <c r="M43" s="826"/>
      <c r="N43" s="99">
        <f>SUM(N36:N42)</f>
        <v>82917.99808060631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97528.731562828223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19505.746312565647</v>
      </c>
      <c r="M83" s="860"/>
      <c r="N83" s="51"/>
    </row>
    <row r="84" spans="1:14">
      <c r="B84" s="89" t="s">
        <v>973</v>
      </c>
      <c r="C84" s="90"/>
      <c r="D84" s="90"/>
      <c r="E84" s="90"/>
      <c r="F84" s="90"/>
      <c r="G84" s="90"/>
      <c r="H84" s="90"/>
      <c r="I84" s="87"/>
      <c r="J84" s="88"/>
      <c r="K84" s="304">
        <v>0.05</v>
      </c>
      <c r="L84" s="859">
        <f>N78*K84</f>
        <v>4876.4365781414117</v>
      </c>
      <c r="M84" s="860"/>
      <c r="N84" s="51"/>
    </row>
    <row r="85" spans="1:14" ht="15.75" thickBot="1">
      <c r="B85" s="91" t="s">
        <v>974</v>
      </c>
      <c r="C85" s="92"/>
      <c r="D85" s="92"/>
      <c r="E85" s="92"/>
      <c r="F85" s="92"/>
      <c r="G85" s="92"/>
      <c r="H85" s="92"/>
      <c r="I85" s="93"/>
      <c r="J85" s="94"/>
      <c r="K85" s="305">
        <v>0.05</v>
      </c>
      <c r="L85" s="861">
        <f>N78*K85</f>
        <v>4876.4365781414117</v>
      </c>
      <c r="M85" s="862"/>
      <c r="N85" s="51"/>
    </row>
    <row r="86" spans="1:14" ht="15.75" thickBot="1">
      <c r="B86" s="824" t="s">
        <v>953</v>
      </c>
      <c r="C86" s="825"/>
      <c r="D86" s="825"/>
      <c r="E86" s="825"/>
      <c r="F86" s="825"/>
      <c r="G86" s="825"/>
      <c r="H86" s="825"/>
      <c r="I86" s="825"/>
      <c r="J86" s="825"/>
      <c r="K86" s="825"/>
      <c r="L86" s="825"/>
      <c r="M86" s="826"/>
      <c r="N86" s="52">
        <f>L83+L84+L85</f>
        <v>29258.619468848472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126787.35103167669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3"/>
      <c r="C1" s="845"/>
      <c r="D1" s="846"/>
      <c r="E1" s="846"/>
      <c r="F1" s="846"/>
      <c r="G1" s="846"/>
      <c r="H1" s="846"/>
      <c r="I1" s="846"/>
      <c r="J1" s="847"/>
      <c r="K1" s="848" t="s">
        <v>933</v>
      </c>
      <c r="L1" s="850" t="s">
        <v>2198</v>
      </c>
      <c r="M1" s="851"/>
      <c r="N1" s="852"/>
    </row>
    <row r="2" spans="2:14">
      <c r="B2" s="834"/>
      <c r="C2" s="811" t="s">
        <v>934</v>
      </c>
      <c r="D2" s="812"/>
      <c r="E2" s="812"/>
      <c r="F2" s="812"/>
      <c r="G2" s="812"/>
      <c r="H2" s="812"/>
      <c r="I2" s="812"/>
      <c r="J2" s="813"/>
      <c r="K2" s="849"/>
      <c r="L2" s="853"/>
      <c r="M2" s="854"/>
      <c r="N2" s="855"/>
    </row>
    <row r="3" spans="2:14">
      <c r="B3" s="834"/>
      <c r="C3" s="811" t="s">
        <v>2199</v>
      </c>
      <c r="D3" s="812"/>
      <c r="E3" s="812"/>
      <c r="F3" s="812"/>
      <c r="G3" s="812"/>
      <c r="H3" s="812"/>
      <c r="I3" s="812"/>
      <c r="J3" s="813"/>
      <c r="K3" s="836" t="s">
        <v>935</v>
      </c>
      <c r="L3" s="805">
        <v>1</v>
      </c>
      <c r="M3" s="806"/>
      <c r="N3" s="807"/>
    </row>
    <row r="4" spans="2:14">
      <c r="B4" s="834"/>
      <c r="C4" s="811" t="s">
        <v>2200</v>
      </c>
      <c r="D4" s="812"/>
      <c r="E4" s="812"/>
      <c r="F4" s="812"/>
      <c r="G4" s="812"/>
      <c r="H4" s="812"/>
      <c r="I4" s="812"/>
      <c r="J4" s="813"/>
      <c r="K4" s="856"/>
      <c r="L4" s="808"/>
      <c r="M4" s="809"/>
      <c r="N4" s="810"/>
    </row>
    <row r="5" spans="2:14">
      <c r="B5" s="834"/>
      <c r="C5" s="811" t="s">
        <v>2201</v>
      </c>
      <c r="D5" s="812"/>
      <c r="E5" s="812"/>
      <c r="F5" s="812"/>
      <c r="G5" s="812"/>
      <c r="H5" s="812"/>
      <c r="I5" s="812"/>
      <c r="J5" s="813"/>
      <c r="K5" s="836" t="s">
        <v>936</v>
      </c>
      <c r="L5" s="838"/>
      <c r="M5" s="838" t="s">
        <v>937</v>
      </c>
      <c r="N5" s="840"/>
    </row>
    <row r="6" spans="2:14" ht="15.75" thickBot="1">
      <c r="B6" s="835"/>
      <c r="C6" s="842"/>
      <c r="D6" s="843"/>
      <c r="E6" s="843"/>
      <c r="F6" s="843"/>
      <c r="G6" s="843"/>
      <c r="H6" s="843"/>
      <c r="I6" s="843"/>
      <c r="J6" s="844"/>
      <c r="K6" s="837"/>
      <c r="L6" s="839"/>
      <c r="M6" s="839"/>
      <c r="N6" s="841"/>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4" t="s">
        <v>2205</v>
      </c>
      <c r="C10" s="815"/>
      <c r="D10" s="815"/>
      <c r="E10" s="815"/>
      <c r="F10" s="391" t="s">
        <v>2206</v>
      </c>
      <c r="G10" s="79"/>
      <c r="H10" s="359"/>
      <c r="I10" s="816" t="s">
        <v>2207</v>
      </c>
      <c r="J10" s="816"/>
      <c r="K10" s="392" t="s">
        <v>2206</v>
      </c>
      <c r="L10" s="356"/>
      <c r="M10" s="356"/>
      <c r="N10" s="35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117845.33714598733</v>
      </c>
      <c r="L36" s="270"/>
      <c r="M36" s="271">
        <v>9.25</v>
      </c>
      <c r="N36" s="272">
        <f>K36/M36</f>
        <v>12740.036448214847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9.25</v>
      </c>
      <c r="N37" s="272">
        <f>K37/M37</f>
        <v>3271.5753357791223</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58.094119895785944</v>
      </c>
    </row>
    <row r="43" spans="1:14" ht="15.75" thickBot="1">
      <c r="B43" s="824" t="s">
        <v>953</v>
      </c>
      <c r="C43" s="825"/>
      <c r="D43" s="825"/>
      <c r="E43" s="825"/>
      <c r="F43" s="825"/>
      <c r="G43" s="825"/>
      <c r="H43" s="825"/>
      <c r="I43" s="825"/>
      <c r="J43" s="825"/>
      <c r="K43" s="825"/>
      <c r="L43" s="825"/>
      <c r="M43" s="826"/>
      <c r="N43" s="99">
        <f>SUM(N36:N42)</f>
        <v>16069.705903889755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20131.183200180571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4026.2366400361143</v>
      </c>
      <c r="M83" s="860"/>
      <c r="N83" s="51"/>
    </row>
    <row r="84" spans="1:14">
      <c r="B84" s="89" t="s">
        <v>973</v>
      </c>
      <c r="C84" s="90"/>
      <c r="D84" s="90"/>
      <c r="E84" s="90"/>
      <c r="F84" s="90"/>
      <c r="G84" s="90"/>
      <c r="H84" s="90"/>
      <c r="I84" s="87"/>
      <c r="J84" s="88"/>
      <c r="K84" s="304">
        <v>0.05</v>
      </c>
      <c r="L84" s="859">
        <f>N78*K84</f>
        <v>1006.5591600090286</v>
      </c>
      <c r="M84" s="860"/>
      <c r="N84" s="51"/>
    </row>
    <row r="85" spans="1:14" ht="15.75" thickBot="1">
      <c r="B85" s="91" t="s">
        <v>974</v>
      </c>
      <c r="C85" s="92"/>
      <c r="D85" s="92"/>
      <c r="E85" s="92"/>
      <c r="F85" s="92"/>
      <c r="G85" s="92"/>
      <c r="H85" s="92"/>
      <c r="I85" s="93"/>
      <c r="J85" s="94"/>
      <c r="K85" s="305">
        <v>0.05</v>
      </c>
      <c r="L85" s="861">
        <f>N78*K85</f>
        <v>1006.5591600090286</v>
      </c>
      <c r="M85" s="862"/>
      <c r="N85" s="51"/>
    </row>
    <row r="86" spans="1:14" ht="15.75" thickBot="1">
      <c r="B86" s="824" t="s">
        <v>953</v>
      </c>
      <c r="C86" s="825"/>
      <c r="D86" s="825"/>
      <c r="E86" s="825"/>
      <c r="F86" s="825"/>
      <c r="G86" s="825"/>
      <c r="H86" s="825"/>
      <c r="I86" s="825"/>
      <c r="J86" s="825"/>
      <c r="K86" s="825"/>
      <c r="L86" s="825"/>
      <c r="M86" s="826"/>
      <c r="N86" s="52">
        <f>L83+L84+L85</f>
        <v>6039.354960054171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26170.538160234741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180</v>
      </c>
      <c r="B36" s="873" t="str">
        <f>VLOOKUP(A36,EQUIPOS!A6:D154,3,FALSE)</f>
        <v>Compresor 120 HP, con martillo.</v>
      </c>
      <c r="C36" s="874"/>
      <c r="D36" s="874"/>
      <c r="E36" s="874"/>
      <c r="F36" s="874"/>
      <c r="G36" s="874"/>
      <c r="H36" s="875"/>
      <c r="I36" s="267"/>
      <c r="J36" s="268"/>
      <c r="K36" s="269">
        <f>VLOOKUP(A36,EQUIPOS!A6:D161,4,FALSE)</f>
        <v>30262.071855956881</v>
      </c>
      <c r="L36" s="270"/>
      <c r="M36" s="271">
        <v>2.5</v>
      </c>
      <c r="N36" s="272">
        <f>K36/M36</f>
        <v>12104.828742382753</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1082.6200000000001</v>
      </c>
    </row>
    <row r="43" spans="1:14" ht="15.75" thickBot="1">
      <c r="B43" s="824" t="s">
        <v>953</v>
      </c>
      <c r="C43" s="825"/>
      <c r="D43" s="825"/>
      <c r="E43" s="825"/>
      <c r="F43" s="825"/>
      <c r="G43" s="825"/>
      <c r="H43" s="825"/>
      <c r="I43" s="825"/>
      <c r="J43" s="825"/>
      <c r="K43" s="825"/>
      <c r="L43" s="825"/>
      <c r="M43" s="826"/>
      <c r="N43" s="99">
        <f>SUM(N36:N42)</f>
        <v>13187.448742382754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25170.420043884274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5034.0840087768556</v>
      </c>
      <c r="M83" s="860"/>
      <c r="N83" s="51"/>
    </row>
    <row r="84" spans="1:14">
      <c r="B84" s="89" t="s">
        <v>973</v>
      </c>
      <c r="C84" s="90"/>
      <c r="D84" s="90"/>
      <c r="E84" s="90"/>
      <c r="F84" s="90"/>
      <c r="G84" s="90"/>
      <c r="H84" s="90"/>
      <c r="I84" s="87"/>
      <c r="J84" s="88"/>
      <c r="K84" s="304">
        <v>0.05</v>
      </c>
      <c r="L84" s="859">
        <f>N78*K84</f>
        <v>1258.5210021942139</v>
      </c>
      <c r="M84" s="860"/>
      <c r="N84" s="51"/>
    </row>
    <row r="85" spans="1:14" ht="15.75" thickBot="1">
      <c r="B85" s="91" t="s">
        <v>974</v>
      </c>
      <c r="C85" s="92"/>
      <c r="D85" s="92"/>
      <c r="E85" s="92"/>
      <c r="F85" s="92"/>
      <c r="G85" s="92"/>
      <c r="H85" s="92"/>
      <c r="I85" s="93"/>
      <c r="J85" s="94"/>
      <c r="K85" s="305">
        <v>0.05</v>
      </c>
      <c r="L85" s="861">
        <f>N78*K85</f>
        <v>1258.5210021942139</v>
      </c>
      <c r="M85" s="862"/>
      <c r="N85" s="51"/>
    </row>
    <row r="86" spans="1:14" ht="15.75" thickBot="1">
      <c r="B86" s="824" t="s">
        <v>953</v>
      </c>
      <c r="C86" s="825"/>
      <c r="D86" s="825"/>
      <c r="E86" s="825"/>
      <c r="F86" s="825"/>
      <c r="G86" s="825"/>
      <c r="H86" s="825"/>
      <c r="I86" s="825"/>
      <c r="J86" s="825"/>
      <c r="K86" s="825"/>
      <c r="L86" s="825"/>
      <c r="M86" s="826"/>
      <c r="N86" s="52">
        <f>L83+L84+L85</f>
        <v>7551.1260131652834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32721.546057049556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117845.33714598733</v>
      </c>
      <c r="L36" s="270"/>
      <c r="M36" s="271">
        <v>2.375</v>
      </c>
      <c r="N36" s="272">
        <f>K36/M36</f>
        <v>49619.089324626242</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2.375</v>
      </c>
      <c r="N37" s="272">
        <f>K37/M37</f>
        <v>12741.924991981845</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2614.6430083546747</v>
      </c>
      <c r="L38" s="270"/>
      <c r="M38" s="271">
        <v>2.375</v>
      </c>
      <c r="N38" s="272">
        <f>K38/M38</f>
        <v>1100.9023193072314</v>
      </c>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1416.2065453389896</v>
      </c>
    </row>
    <row r="43" spans="1:14" ht="15.75" thickBot="1">
      <c r="B43" s="824" t="s">
        <v>953</v>
      </c>
      <c r="C43" s="825"/>
      <c r="D43" s="825"/>
      <c r="E43" s="825"/>
      <c r="F43" s="825"/>
      <c r="G43" s="825"/>
      <c r="H43" s="825"/>
      <c r="I43" s="825"/>
      <c r="J43" s="825"/>
      <c r="K43" s="825"/>
      <c r="L43" s="825"/>
      <c r="M43" s="826"/>
      <c r="N43" s="99">
        <f>SUM(N36:N42)</f>
        <v>64878.123181254305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80196.959936145722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16039.391987229144</v>
      </c>
      <c r="M83" s="860"/>
      <c r="N83" s="51"/>
    </row>
    <row r="84" spans="1:14">
      <c r="B84" s="89" t="s">
        <v>973</v>
      </c>
      <c r="C84" s="90"/>
      <c r="D84" s="90"/>
      <c r="E84" s="90"/>
      <c r="F84" s="90"/>
      <c r="G84" s="90"/>
      <c r="H84" s="90"/>
      <c r="I84" s="87"/>
      <c r="J84" s="88"/>
      <c r="K84" s="304">
        <v>0.05</v>
      </c>
      <c r="L84" s="859">
        <f>N78*K84</f>
        <v>4009.8479968072861</v>
      </c>
      <c r="M84" s="860"/>
      <c r="N84" s="51"/>
    </row>
    <row r="85" spans="1:14" ht="15.75" thickBot="1">
      <c r="B85" s="91" t="s">
        <v>974</v>
      </c>
      <c r="C85" s="92"/>
      <c r="D85" s="92"/>
      <c r="E85" s="92"/>
      <c r="F85" s="92"/>
      <c r="G85" s="92"/>
      <c r="H85" s="92"/>
      <c r="I85" s="93"/>
      <c r="J85" s="94"/>
      <c r="K85" s="305">
        <v>0.05</v>
      </c>
      <c r="L85" s="861">
        <f>N78*K85</f>
        <v>4009.8479968072861</v>
      </c>
      <c r="M85" s="862"/>
      <c r="N85" s="51"/>
    </row>
    <row r="86" spans="1:14" ht="15.75" thickBot="1">
      <c r="B86" s="824" t="s">
        <v>953</v>
      </c>
      <c r="C86" s="825"/>
      <c r="D86" s="825"/>
      <c r="E86" s="825"/>
      <c r="F86" s="825"/>
      <c r="G86" s="825"/>
      <c r="H86" s="825"/>
      <c r="I86" s="825"/>
      <c r="J86" s="825"/>
      <c r="K86" s="825"/>
      <c r="L86" s="825"/>
      <c r="M86" s="826"/>
      <c r="N86" s="52">
        <f>L83+L84+L85</f>
        <v>24059.087980843717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104256.04791698944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173745.58222816818</v>
      </c>
      <c r="L36" s="270"/>
      <c r="M36" s="271">
        <v>2.5</v>
      </c>
      <c r="N36" s="272">
        <f>K36/M36</f>
        <v>69498.232891267267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2.5</v>
      </c>
      <c r="N37" s="272">
        <f>K37/M37</f>
        <v>12104.828742382753</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2614.6430083546747</v>
      </c>
      <c r="L38" s="270"/>
      <c r="M38" s="271">
        <v>2.5</v>
      </c>
      <c r="N38" s="272">
        <f>K38/M38</f>
        <v>1045.85720334187</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269.07924361440797</v>
      </c>
    </row>
    <row r="43" spans="1:14" ht="15.75" thickBot="1">
      <c r="B43" s="824" t="s">
        <v>953</v>
      </c>
      <c r="C43" s="825"/>
      <c r="D43" s="825"/>
      <c r="E43" s="825"/>
      <c r="F43" s="825"/>
      <c r="G43" s="825"/>
      <c r="H43" s="825"/>
      <c r="I43" s="825"/>
      <c r="J43" s="825"/>
      <c r="K43" s="825"/>
      <c r="L43" s="825"/>
      <c r="M43" s="826"/>
      <c r="N43" s="99">
        <f>SUM(N36:N42)</f>
        <v>82917.99808060631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11">
        <f>'900.2'!N78</f>
        <v>1156.7713015015202</v>
      </c>
      <c r="M59" s="912"/>
      <c r="N59" s="287">
        <f>K59*L59</f>
        <v>1156.7713015015202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1156.7713015015202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97528.731562828223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19505.746312565647</v>
      </c>
      <c r="M83" s="860"/>
      <c r="N83" s="51"/>
    </row>
    <row r="84" spans="1:14">
      <c r="B84" s="89" t="s">
        <v>973</v>
      </c>
      <c r="C84" s="90"/>
      <c r="D84" s="90"/>
      <c r="E84" s="90"/>
      <c r="F84" s="90"/>
      <c r="G84" s="90"/>
      <c r="H84" s="90"/>
      <c r="I84" s="87"/>
      <c r="J84" s="88"/>
      <c r="K84" s="304">
        <v>0.05</v>
      </c>
      <c r="L84" s="859">
        <f>N78*K84</f>
        <v>4876.4365781414117</v>
      </c>
      <c r="M84" s="860"/>
      <c r="N84" s="51"/>
    </row>
    <row r="85" spans="1:14" ht="15.75" thickBot="1">
      <c r="B85" s="91" t="s">
        <v>974</v>
      </c>
      <c r="C85" s="92"/>
      <c r="D85" s="92"/>
      <c r="E85" s="92"/>
      <c r="F85" s="92"/>
      <c r="G85" s="92"/>
      <c r="H85" s="92"/>
      <c r="I85" s="93"/>
      <c r="J85" s="94"/>
      <c r="K85" s="305">
        <v>0.05</v>
      </c>
      <c r="L85" s="861">
        <f>N78*K85</f>
        <v>4876.4365781414117</v>
      </c>
      <c r="M85" s="862"/>
      <c r="N85" s="51"/>
    </row>
    <row r="86" spans="1:14" ht="15.75" thickBot="1">
      <c r="B86" s="824" t="s">
        <v>953</v>
      </c>
      <c r="C86" s="825"/>
      <c r="D86" s="825"/>
      <c r="E86" s="825"/>
      <c r="F86" s="825"/>
      <c r="G86" s="825"/>
      <c r="H86" s="825"/>
      <c r="I86" s="825"/>
      <c r="J86" s="825"/>
      <c r="K86" s="825"/>
      <c r="L86" s="825"/>
      <c r="M86" s="826"/>
      <c r="N86" s="52">
        <f>L83+L84+L85</f>
        <v>29258.619468848472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126787.35103167669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312</v>
      </c>
      <c r="B36" s="873" t="str">
        <f>VLOOKUP(A36,EQUIPOS!A6:D154,3,FALSE)</f>
        <v>Retroexcavadora sobre oruga, potencia 138 HP, balde de 1,5 m3.</v>
      </c>
      <c r="C36" s="874"/>
      <c r="D36" s="874"/>
      <c r="E36" s="874"/>
      <c r="F36" s="874"/>
      <c r="G36" s="874"/>
      <c r="H36" s="875"/>
      <c r="I36" s="267"/>
      <c r="J36" s="268"/>
      <c r="K36" s="269">
        <f>VLOOKUP(A36,EQUIPOS!A6:D161,4,FALSE)</f>
        <v>173745.58222816818</v>
      </c>
      <c r="L36" s="270"/>
      <c r="M36" s="271">
        <v>2.5</v>
      </c>
      <c r="N36" s="272">
        <f>K36/M36</f>
        <v>69498.232891267267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2.5</v>
      </c>
      <c r="N37" s="272">
        <f>K37/M37</f>
        <v>12104.828742382753</v>
      </c>
    </row>
    <row r="38" spans="1:14">
      <c r="A38" t="s">
        <v>195</v>
      </c>
      <c r="B38" s="873" t="str">
        <f>VLOOKUP(A38,EQUIPOS!A8:D154,3,FALSE)</f>
        <v xml:space="preserve">Equipo de oxicorte, Capacidad de corte: hasta 6´´ (152mm) </v>
      </c>
      <c r="C38" s="874"/>
      <c r="D38" s="874"/>
      <c r="E38" s="874"/>
      <c r="F38" s="874"/>
      <c r="G38" s="874"/>
      <c r="H38" s="875"/>
      <c r="I38" s="267"/>
      <c r="J38" s="268"/>
      <c r="K38" s="269">
        <f>VLOOKUP(A38,EQUIPOS!A8:D163,4,FALSE)</f>
        <v>2614.6430083546747</v>
      </c>
      <c r="L38" s="270"/>
      <c r="M38" s="271">
        <v>2.5</v>
      </c>
      <c r="N38" s="272">
        <f>K38/M38</f>
        <v>1045.85720334187</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214.948243614408</v>
      </c>
    </row>
    <row r="43" spans="1:14" ht="15.75" thickBot="1">
      <c r="B43" s="824" t="s">
        <v>953</v>
      </c>
      <c r="C43" s="825"/>
      <c r="D43" s="825"/>
      <c r="E43" s="825"/>
      <c r="F43" s="825"/>
      <c r="G43" s="825"/>
      <c r="H43" s="825"/>
      <c r="I43" s="825"/>
      <c r="J43" s="825"/>
      <c r="K43" s="825"/>
      <c r="L43" s="825"/>
      <c r="M43" s="826"/>
      <c r="N43" s="99">
        <f>SUM(N36:N42)</f>
        <v>82863.867080606302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11">
        <f>'900.2'!N78</f>
        <v>1156.7713015015202</v>
      </c>
      <c r="M59" s="912"/>
      <c r="N59" s="287">
        <f>K59*L59</f>
        <v>1619.4798221021281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1619.4798221021281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95230.759083428828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19046.151816685768</v>
      </c>
      <c r="M83" s="860"/>
      <c r="N83" s="51"/>
    </row>
    <row r="84" spans="1:14">
      <c r="B84" s="89" t="s">
        <v>973</v>
      </c>
      <c r="C84" s="90"/>
      <c r="D84" s="90"/>
      <c r="E84" s="90"/>
      <c r="F84" s="90"/>
      <c r="G84" s="90"/>
      <c r="H84" s="90"/>
      <c r="I84" s="87"/>
      <c r="J84" s="88"/>
      <c r="K84" s="304">
        <v>0.05</v>
      </c>
      <c r="L84" s="859">
        <f>N78*K84</f>
        <v>4761.5379541714419</v>
      </c>
      <c r="M84" s="860"/>
      <c r="N84" s="51"/>
    </row>
    <row r="85" spans="1:14" ht="15.75" thickBot="1">
      <c r="B85" s="91" t="s">
        <v>974</v>
      </c>
      <c r="C85" s="92"/>
      <c r="D85" s="92"/>
      <c r="E85" s="92"/>
      <c r="F85" s="92"/>
      <c r="G85" s="92"/>
      <c r="H85" s="92"/>
      <c r="I85" s="93"/>
      <c r="J85" s="94"/>
      <c r="K85" s="305">
        <v>0.05</v>
      </c>
      <c r="L85" s="861">
        <f>N78*K85</f>
        <v>4761.5379541714419</v>
      </c>
      <c r="M85" s="862"/>
      <c r="N85" s="51"/>
    </row>
    <row r="86" spans="1:14" ht="15.75" thickBot="1">
      <c r="B86" s="824" t="s">
        <v>953</v>
      </c>
      <c r="C86" s="825"/>
      <c r="D86" s="825"/>
      <c r="E86" s="825"/>
      <c r="F86" s="825"/>
      <c r="G86" s="825"/>
      <c r="H86" s="825"/>
      <c r="I86" s="825"/>
      <c r="J86" s="825"/>
      <c r="K86" s="825"/>
      <c r="L86" s="825"/>
      <c r="M86" s="826"/>
      <c r="N86" s="52">
        <f>L83+L84+L85</f>
        <v>28569.227725028653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123799.98680845748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117845.33714598733</v>
      </c>
      <c r="L36" s="270"/>
      <c r="M36" s="271">
        <v>22</v>
      </c>
      <c r="N36" s="272">
        <f>K36/M36</f>
        <v>5356.6062339085147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22</v>
      </c>
      <c r="N37" s="272">
        <f>K37/M37</f>
        <v>1375.5487207253127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24.425936774364544</v>
      </c>
    </row>
    <row r="43" spans="1:14" ht="15.75" thickBot="1">
      <c r="B43" s="824" t="s">
        <v>953</v>
      </c>
      <c r="C43" s="825"/>
      <c r="D43" s="825"/>
      <c r="E43" s="825"/>
      <c r="F43" s="825"/>
      <c r="G43" s="825"/>
      <c r="H43" s="825"/>
      <c r="I43" s="825"/>
      <c r="J43" s="825"/>
      <c r="K43" s="825"/>
      <c r="L43" s="825"/>
      <c r="M43" s="826"/>
      <c r="N43" s="99">
        <f>SUM(N36:N42)</f>
        <v>6756.5808914081917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11">
        <f>'900.2'!N78</f>
        <v>1156.7713015015202</v>
      </c>
      <c r="M59" s="912"/>
      <c r="N59" s="287">
        <f>K59*L59</f>
        <v>485.84394663063847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485.84394663063847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8463.7216767570571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1692.7443353514116</v>
      </c>
      <c r="M83" s="860"/>
      <c r="N83" s="51"/>
    </row>
    <row r="84" spans="1:14">
      <c r="B84" s="89" t="s">
        <v>973</v>
      </c>
      <c r="C84" s="90"/>
      <c r="D84" s="90"/>
      <c r="E84" s="90"/>
      <c r="F84" s="90"/>
      <c r="G84" s="90"/>
      <c r="H84" s="90"/>
      <c r="I84" s="87"/>
      <c r="J84" s="88"/>
      <c r="K84" s="304">
        <v>0.05</v>
      </c>
      <c r="L84" s="859">
        <f>N78*K84</f>
        <v>423.18608383785289</v>
      </c>
      <c r="M84" s="860"/>
      <c r="N84" s="51"/>
    </row>
    <row r="85" spans="1:14" ht="15.75" thickBot="1">
      <c r="B85" s="91" t="s">
        <v>974</v>
      </c>
      <c r="C85" s="92"/>
      <c r="D85" s="92"/>
      <c r="E85" s="92"/>
      <c r="F85" s="92"/>
      <c r="G85" s="92"/>
      <c r="H85" s="92"/>
      <c r="I85" s="93"/>
      <c r="J85" s="94"/>
      <c r="K85" s="305">
        <v>0.05</v>
      </c>
      <c r="L85" s="861">
        <f>N78*K85</f>
        <v>423.18608383785289</v>
      </c>
      <c r="M85" s="862"/>
      <c r="N85" s="51"/>
    </row>
    <row r="86" spans="1:14" ht="15.75" thickBot="1">
      <c r="B86" s="824" t="s">
        <v>953</v>
      </c>
      <c r="C86" s="825"/>
      <c r="D86" s="825"/>
      <c r="E86" s="825"/>
      <c r="F86" s="825"/>
      <c r="G86" s="825"/>
      <c r="H86" s="825"/>
      <c r="I86" s="825"/>
      <c r="J86" s="825"/>
      <c r="K86" s="825"/>
      <c r="L86" s="825"/>
      <c r="M86" s="826"/>
      <c r="N86" s="52">
        <f>L83+L84+L85</f>
        <v>2539.1165030271172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11002.838179784174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150</v>
      </c>
      <c r="B36" s="873" t="str">
        <f>VLOOKUP(A36,EQUIPOS!A6:D154,3,FALSE)</f>
        <v>Cargador : Potencia en el volante 125 hp, Clasificación de RPM del motor 2300.</v>
      </c>
      <c r="C36" s="874"/>
      <c r="D36" s="874"/>
      <c r="E36" s="874"/>
      <c r="F36" s="874"/>
      <c r="G36" s="874"/>
      <c r="H36" s="875"/>
      <c r="I36" s="267"/>
      <c r="J36" s="268"/>
      <c r="K36" s="269">
        <f>VLOOKUP(A36,EQUIPOS!A6:D161,4,FALSE)</f>
        <v>117845.33714598733</v>
      </c>
      <c r="L36" s="270"/>
      <c r="M36" s="271">
        <v>22</v>
      </c>
      <c r="N36" s="272">
        <f>K36/M36</f>
        <v>5356.6062339085147</v>
      </c>
    </row>
    <row r="37" spans="1:14">
      <c r="A37" t="s">
        <v>180</v>
      </c>
      <c r="B37" s="873" t="str">
        <f>VLOOKUP(A37,EQUIPOS!A7:D154,3,FALSE)</f>
        <v>Compresor 120 HP, con martillo.</v>
      </c>
      <c r="C37" s="874"/>
      <c r="D37" s="874"/>
      <c r="E37" s="874"/>
      <c r="F37" s="874"/>
      <c r="G37" s="874"/>
      <c r="H37" s="875"/>
      <c r="I37" s="267"/>
      <c r="J37" s="268"/>
      <c r="K37" s="269">
        <f>VLOOKUP(A37,EQUIPOS!A7:D162,4,FALSE)</f>
        <v>30262.071855956881</v>
      </c>
      <c r="L37" s="270"/>
      <c r="M37" s="271">
        <v>22</v>
      </c>
      <c r="N37" s="272">
        <f>K37/M37</f>
        <v>1375.5487207253127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24.425936774364544</v>
      </c>
    </row>
    <row r="43" spans="1:14" ht="15.75" thickBot="1">
      <c r="B43" s="824" t="s">
        <v>953</v>
      </c>
      <c r="C43" s="825"/>
      <c r="D43" s="825"/>
      <c r="E43" s="825"/>
      <c r="F43" s="825"/>
      <c r="G43" s="825"/>
      <c r="H43" s="825"/>
      <c r="I43" s="825"/>
      <c r="J43" s="825"/>
      <c r="K43" s="825"/>
      <c r="L43" s="825"/>
      <c r="M43" s="826"/>
      <c r="N43" s="99">
        <f>SUM(N36:N42)</f>
        <v>6756.5808914081917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11">
        <f>'900.2'!N78</f>
        <v>1156.7713015015202</v>
      </c>
      <c r="M59" s="912"/>
      <c r="N59" s="287">
        <f>K59*L59</f>
        <v>242.92197331531924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45"/>
    </row>
    <row r="65" spans="1:15" ht="15.75" thickBot="1">
      <c r="B65" s="913" t="s">
        <v>953</v>
      </c>
      <c r="C65" s="867"/>
      <c r="D65" s="867"/>
      <c r="E65" s="867"/>
      <c r="F65" s="867"/>
      <c r="G65" s="867"/>
      <c r="H65" s="867"/>
      <c r="I65" s="867"/>
      <c r="J65" s="867"/>
      <c r="K65" s="867"/>
      <c r="L65" s="867"/>
      <c r="M65" s="868"/>
      <c r="N65" s="104">
        <f>N59+N60+N61+N62+N63</f>
        <v>242.92197331531924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8220.7997034417385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1644.1599406883479</v>
      </c>
      <c r="M83" s="860"/>
      <c r="N83" s="51"/>
    </row>
    <row r="84" spans="1:14">
      <c r="B84" s="89" t="s">
        <v>973</v>
      </c>
      <c r="C84" s="90"/>
      <c r="D84" s="90"/>
      <c r="E84" s="90"/>
      <c r="F84" s="90"/>
      <c r="G84" s="90"/>
      <c r="H84" s="90"/>
      <c r="I84" s="87"/>
      <c r="J84" s="88"/>
      <c r="K84" s="304">
        <v>0.05</v>
      </c>
      <c r="L84" s="859">
        <f>N78*K84</f>
        <v>411.03998517208697</v>
      </c>
      <c r="M84" s="860"/>
      <c r="N84" s="51"/>
    </row>
    <row r="85" spans="1:14" ht="15.75" thickBot="1">
      <c r="B85" s="91" t="s">
        <v>974</v>
      </c>
      <c r="C85" s="92"/>
      <c r="D85" s="92"/>
      <c r="E85" s="92"/>
      <c r="F85" s="92"/>
      <c r="G85" s="92"/>
      <c r="H85" s="92"/>
      <c r="I85" s="93"/>
      <c r="J85" s="94"/>
      <c r="K85" s="305">
        <v>0.05</v>
      </c>
      <c r="L85" s="861">
        <f>N78*K85</f>
        <v>411.03998517208697</v>
      </c>
      <c r="M85" s="862"/>
      <c r="N85" s="51"/>
    </row>
    <row r="86" spans="1:14" ht="15.75" thickBot="1">
      <c r="B86" s="824" t="s">
        <v>953</v>
      </c>
      <c r="C86" s="825"/>
      <c r="D86" s="825"/>
      <c r="E86" s="825"/>
      <c r="F86" s="825"/>
      <c r="G86" s="825"/>
      <c r="H86" s="825"/>
      <c r="I86" s="825"/>
      <c r="J86" s="825"/>
      <c r="K86" s="825"/>
      <c r="L86" s="825"/>
      <c r="M86" s="826"/>
      <c r="N86" s="52">
        <f>L83+L84+L85</f>
        <v>2466.2399110325214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10687.039614474259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180</v>
      </c>
      <c r="B36" s="873" t="str">
        <f>VLOOKUP(A36,EQUIPOS!A6:D154,3,FALSE)</f>
        <v>Compresor 120 HP, con martillo.</v>
      </c>
      <c r="C36" s="874"/>
      <c r="D36" s="874"/>
      <c r="E36" s="874"/>
      <c r="F36" s="874"/>
      <c r="G36" s="874"/>
      <c r="H36" s="875"/>
      <c r="I36" s="267"/>
      <c r="J36" s="268"/>
      <c r="K36" s="269">
        <f>VLOOKUP(A36,EQUIPOS!A6:D161,4,FALSE)</f>
        <v>30262.071855956881</v>
      </c>
      <c r="L36" s="270"/>
      <c r="M36" s="271">
        <v>20</v>
      </c>
      <c r="N36" s="272">
        <f>K36/M36</f>
        <v>1513.1035927978442</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67.663750000000007</v>
      </c>
    </row>
    <row r="43" spans="1:14" ht="15.75" thickBot="1">
      <c r="B43" s="824" t="s">
        <v>953</v>
      </c>
      <c r="C43" s="825"/>
      <c r="D43" s="825"/>
      <c r="E43" s="825"/>
      <c r="F43" s="825"/>
      <c r="G43" s="825"/>
      <c r="H43" s="825"/>
      <c r="I43" s="825"/>
      <c r="J43" s="825"/>
      <c r="K43" s="825"/>
      <c r="L43" s="825"/>
      <c r="M43" s="826"/>
      <c r="N43" s="99">
        <f>SUM(N36:N42)</f>
        <v>1580.7673427978441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11">
        <f>'900.2'!N78</f>
        <v>1156.7713015015202</v>
      </c>
      <c r="M59" s="912"/>
      <c r="N59" s="287">
        <f>K59*L59</f>
        <v>92.541704120121608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92.541704120121608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2349.9465469179659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469.98930938359319</v>
      </c>
      <c r="M83" s="860"/>
      <c r="N83" s="51"/>
    </row>
    <row r="84" spans="1:14">
      <c r="B84" s="89" t="s">
        <v>973</v>
      </c>
      <c r="C84" s="90"/>
      <c r="D84" s="90"/>
      <c r="E84" s="90"/>
      <c r="F84" s="90"/>
      <c r="G84" s="90"/>
      <c r="H84" s="90"/>
      <c r="I84" s="87"/>
      <c r="J84" s="88"/>
      <c r="K84" s="304">
        <v>0.05</v>
      </c>
      <c r="L84" s="859">
        <f>N78*K84</f>
        <v>117.4973273458983</v>
      </c>
      <c r="M84" s="860"/>
      <c r="N84" s="51"/>
    </row>
    <row r="85" spans="1:14" ht="15.75" thickBot="1">
      <c r="B85" s="91" t="s">
        <v>974</v>
      </c>
      <c r="C85" s="92"/>
      <c r="D85" s="92"/>
      <c r="E85" s="92"/>
      <c r="F85" s="92"/>
      <c r="G85" s="92"/>
      <c r="H85" s="92"/>
      <c r="I85" s="93"/>
      <c r="J85" s="94"/>
      <c r="K85" s="305">
        <v>0.05</v>
      </c>
      <c r="L85" s="861">
        <f>N78*K85</f>
        <v>117.4973273458983</v>
      </c>
      <c r="M85" s="862"/>
      <c r="N85" s="51"/>
    </row>
    <row r="86" spans="1:14" ht="15.75" thickBot="1">
      <c r="B86" s="824" t="s">
        <v>953</v>
      </c>
      <c r="C86" s="825"/>
      <c r="D86" s="825"/>
      <c r="E86" s="825"/>
      <c r="F86" s="825"/>
      <c r="G86" s="825"/>
      <c r="H86" s="825"/>
      <c r="I86" s="825"/>
      <c r="J86" s="825"/>
      <c r="K86" s="825"/>
      <c r="L86" s="825"/>
      <c r="M86" s="826"/>
      <c r="N86" s="52">
        <f>L83+L84+L85</f>
        <v>704.98396407538974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3054.9305109933557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195</v>
      </c>
      <c r="B36" s="873" t="str">
        <f>VLOOKUP(A36,EQUIPOS!A6:D154,3,FALSE)</f>
        <v xml:space="preserve">Equipo de oxicorte, Capacidad de corte: hasta 6´´ (152mm) </v>
      </c>
      <c r="C36" s="874"/>
      <c r="D36" s="874"/>
      <c r="E36" s="874"/>
      <c r="F36" s="874"/>
      <c r="G36" s="874"/>
      <c r="H36" s="875"/>
      <c r="I36" s="267"/>
      <c r="J36" s="268"/>
      <c r="K36" s="269">
        <f>VLOOKUP(A36,EQUIPOS!A6:D161,4,FALSE)</f>
        <v>2614.6430083546747</v>
      </c>
      <c r="L36" s="270"/>
      <c r="M36" s="271">
        <v>321</v>
      </c>
      <c r="N36" s="272">
        <f>K36/M36</f>
        <v>8.1453053219771796</v>
      </c>
    </row>
    <row r="37" spans="1:14">
      <c r="A37" t="s">
        <v>248</v>
      </c>
      <c r="B37" s="873" t="str">
        <f>VLOOKUP(A37,EQUIPOS!A7:D154,3,FALSE)</f>
        <v>Grúa telescópica de 50 Ton.</v>
      </c>
      <c r="C37" s="874"/>
      <c r="D37" s="874"/>
      <c r="E37" s="874"/>
      <c r="F37" s="874"/>
      <c r="G37" s="874"/>
      <c r="H37" s="875"/>
      <c r="I37" s="267"/>
      <c r="J37" s="268"/>
      <c r="K37" s="269">
        <f>VLOOKUP(A37,EQUIPOS!A7:D162,4,FALSE)</f>
        <v>322675.02769163577</v>
      </c>
      <c r="L37" s="270"/>
      <c r="M37" s="271">
        <v>321</v>
      </c>
      <c r="N37" s="272">
        <f>K37/M37</f>
        <v>1005.2181548026036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16.863239875389407</v>
      </c>
    </row>
    <row r="43" spans="1:14" ht="15.75" thickBot="1">
      <c r="B43" s="824" t="s">
        <v>953</v>
      </c>
      <c r="C43" s="825"/>
      <c r="D43" s="825"/>
      <c r="E43" s="825"/>
      <c r="F43" s="825"/>
      <c r="G43" s="825"/>
      <c r="H43" s="825"/>
      <c r="I43" s="825"/>
      <c r="J43" s="825"/>
      <c r="K43" s="825"/>
      <c r="L43" s="825"/>
      <c r="M43" s="826"/>
      <c r="N43" s="99">
        <f>SUM(N36:N42)</f>
        <v>1030.2266999999702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11">
        <f>VLOOKUP(A59,TRANSPORTE!A5:D120,4,FALSE)</f>
        <v>0.31852018749886085</v>
      </c>
      <c r="M59" s="912"/>
      <c r="N59" s="287">
        <f>K59*L59</f>
        <v>0.31852018749886085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0.31852018749886085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1199.1776189413631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239.83552378827264</v>
      </c>
      <c r="M83" s="860"/>
      <c r="N83" s="51"/>
    </row>
    <row r="84" spans="1:14">
      <c r="B84" s="89" t="s">
        <v>973</v>
      </c>
      <c r="C84" s="90"/>
      <c r="D84" s="90"/>
      <c r="E84" s="90"/>
      <c r="F84" s="90"/>
      <c r="G84" s="90"/>
      <c r="H84" s="90"/>
      <c r="I84" s="87"/>
      <c r="J84" s="88"/>
      <c r="K84" s="304">
        <v>0.05</v>
      </c>
      <c r="L84" s="859">
        <f>N78*K84</f>
        <v>59.95888094706816</v>
      </c>
      <c r="M84" s="860"/>
      <c r="N84" s="51"/>
    </row>
    <row r="85" spans="1:14" ht="15.75" thickBot="1">
      <c r="B85" s="91" t="s">
        <v>974</v>
      </c>
      <c r="C85" s="92"/>
      <c r="D85" s="92"/>
      <c r="E85" s="92"/>
      <c r="F85" s="92"/>
      <c r="G85" s="92"/>
      <c r="H85" s="92"/>
      <c r="I85" s="93"/>
      <c r="J85" s="94"/>
      <c r="K85" s="305">
        <v>0.05</v>
      </c>
      <c r="L85" s="861">
        <f>N78*K85</f>
        <v>59.95888094706816</v>
      </c>
      <c r="M85" s="862"/>
      <c r="N85" s="51"/>
    </row>
    <row r="86" spans="1:14" ht="15.75" thickBot="1">
      <c r="B86" s="824" t="s">
        <v>953</v>
      </c>
      <c r="C86" s="825"/>
      <c r="D86" s="825"/>
      <c r="E86" s="825"/>
      <c r="F86" s="825"/>
      <c r="G86" s="825"/>
      <c r="H86" s="825"/>
      <c r="I86" s="825"/>
      <c r="J86" s="825"/>
      <c r="K86" s="825"/>
      <c r="L86" s="825"/>
      <c r="M86" s="826"/>
      <c r="N86" s="52">
        <f>L83+L84+L85</f>
        <v>359.75328568240894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1558.930904623772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273</v>
      </c>
      <c r="B36" s="873" t="str">
        <f>VLOOKUP(A36,EQUIPOS!A6:D154,3,FALSE)</f>
        <v>Motosierra, 93.6 cm3 - 7.1 HP, 45-90 cm - 7.9 kg</v>
      </c>
      <c r="C36" s="874"/>
      <c r="D36" s="874"/>
      <c r="E36" s="874"/>
      <c r="F36" s="874"/>
      <c r="G36" s="874"/>
      <c r="H36" s="875"/>
      <c r="I36" s="267"/>
      <c r="J36" s="268"/>
      <c r="K36" s="269">
        <f>VLOOKUP(A36,EQUIPOS!A6:D161,4,FALSE)</f>
        <v>5144.9858475932724</v>
      </c>
      <c r="L36" s="270"/>
      <c r="M36" s="271">
        <v>3</v>
      </c>
      <c r="N36" s="272">
        <f>K36/M36</f>
        <v>1714.9952825310909</v>
      </c>
    </row>
    <row r="37" spans="1:14">
      <c r="A37" s="205" t="s">
        <v>312</v>
      </c>
      <c r="B37" s="873" t="str">
        <f>VLOOKUP(A37,EQUIPOS!A7:D154,3,FALSE)</f>
        <v>Retroexcavadora sobre oruga, potencia 138 HP, balde de 1,5 m3.</v>
      </c>
      <c r="C37" s="874"/>
      <c r="D37" s="874"/>
      <c r="E37" s="874"/>
      <c r="F37" s="874"/>
      <c r="G37" s="874"/>
      <c r="H37" s="875"/>
      <c r="I37" s="267"/>
      <c r="J37" s="268"/>
      <c r="K37" s="269">
        <f>VLOOKUP(A37,EQUIPOS!A7:D162,4,FALSE)</f>
        <v>173745.58222816818</v>
      </c>
      <c r="L37" s="270"/>
      <c r="M37" s="271">
        <v>3</v>
      </c>
      <c r="N37" s="272">
        <f>K37/M37</f>
        <v>57915.194076056061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673.35467419668339</v>
      </c>
    </row>
    <row r="43" spans="1:14" ht="15.75" thickBot="1">
      <c r="B43" s="824" t="s">
        <v>953</v>
      </c>
      <c r="C43" s="825"/>
      <c r="D43" s="825"/>
      <c r="E43" s="825"/>
      <c r="F43" s="825"/>
      <c r="G43" s="825"/>
      <c r="H43" s="825"/>
      <c r="I43" s="825"/>
      <c r="J43" s="825"/>
      <c r="K43" s="825"/>
      <c r="L43" s="825"/>
      <c r="M43" s="826"/>
      <c r="N43" s="99">
        <f>SUM(N36:N42)</f>
        <v>60303.544032783837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11">
        <f>VLOOKUP(A59,TRANSPORTE!A5:D94,4,FALSE)</f>
        <v>1169.5796725935127</v>
      </c>
      <c r="M59" s="912"/>
      <c r="N59" s="287">
        <f>K59*L59</f>
        <v>7017.4780355610765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7017.4780355610765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80788.115552278585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16157.623110455717</v>
      </c>
      <c r="M83" s="860"/>
      <c r="N83" s="51"/>
    </row>
    <row r="84" spans="1:14">
      <c r="B84" s="89" t="s">
        <v>973</v>
      </c>
      <c r="C84" s="90"/>
      <c r="D84" s="90"/>
      <c r="E84" s="90"/>
      <c r="F84" s="90"/>
      <c r="G84" s="90"/>
      <c r="H84" s="90"/>
      <c r="I84" s="87"/>
      <c r="J84" s="88"/>
      <c r="K84" s="304">
        <v>0.05</v>
      </c>
      <c r="L84" s="859">
        <f>N78*K84</f>
        <v>4039.4057776139293</v>
      </c>
      <c r="M84" s="860"/>
      <c r="N84" s="51"/>
    </row>
    <row r="85" spans="1:14" ht="15.75" thickBot="1">
      <c r="B85" s="91" t="s">
        <v>974</v>
      </c>
      <c r="C85" s="92"/>
      <c r="D85" s="92"/>
      <c r="E85" s="92"/>
      <c r="F85" s="92"/>
      <c r="G85" s="92"/>
      <c r="H85" s="92"/>
      <c r="I85" s="93"/>
      <c r="J85" s="94"/>
      <c r="K85" s="305">
        <v>0.05</v>
      </c>
      <c r="L85" s="861">
        <f>N78*K85</f>
        <v>4039.4057776139293</v>
      </c>
      <c r="M85" s="862"/>
      <c r="N85" s="51"/>
    </row>
    <row r="86" spans="1:14" ht="15.75" thickBot="1">
      <c r="B86" s="824" t="s">
        <v>953</v>
      </c>
      <c r="C86" s="825"/>
      <c r="D86" s="825"/>
      <c r="E86" s="825"/>
      <c r="F86" s="825"/>
      <c r="G86" s="825"/>
      <c r="H86" s="825"/>
      <c r="I86" s="825"/>
      <c r="J86" s="825"/>
      <c r="K86" s="825"/>
      <c r="L86" s="825"/>
      <c r="M86" s="826"/>
      <c r="N86" s="52">
        <f>L83+L84+L85</f>
        <v>24236.434665683577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105024.55021796215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7.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195</v>
      </c>
      <c r="B36" s="873" t="str">
        <f>VLOOKUP(A36,EQUIPOS!A6:D154,3,FALSE)</f>
        <v xml:space="preserve">Equipo de oxicorte, Capacidad de corte: hasta 6´´ (152mm) </v>
      </c>
      <c r="C36" s="874"/>
      <c r="D36" s="874"/>
      <c r="E36" s="874"/>
      <c r="F36" s="874"/>
      <c r="G36" s="874"/>
      <c r="H36" s="875"/>
      <c r="I36" s="267"/>
      <c r="J36" s="268"/>
      <c r="K36" s="269">
        <f>VLOOKUP(A36,EQUIPOS!A6:D161,4,FALSE)</f>
        <v>2614.6430083546747</v>
      </c>
      <c r="L36" s="270"/>
      <c r="M36" s="271">
        <v>4</v>
      </c>
      <c r="N36" s="272">
        <f>K36/M36</f>
        <v>653.66075208866869</v>
      </c>
    </row>
    <row r="37" spans="1:14">
      <c r="A37" s="108" t="s">
        <v>248</v>
      </c>
      <c r="B37" s="873" t="str">
        <f>VLOOKUP(A37,EQUIPOS!A7:D154,3,FALSE)</f>
        <v>Grúa telescópica de 50 Ton.</v>
      </c>
      <c r="C37" s="874"/>
      <c r="D37" s="874"/>
      <c r="E37" s="874"/>
      <c r="F37" s="874"/>
      <c r="G37" s="874"/>
      <c r="H37" s="875"/>
      <c r="I37" s="267"/>
      <c r="J37" s="268"/>
      <c r="K37" s="269">
        <f>VLOOKUP(A37,EQUIPOS!A7:D162,4,FALSE)</f>
        <v>322675.02769163577</v>
      </c>
      <c r="L37" s="270"/>
      <c r="M37" s="271">
        <v>4</v>
      </c>
      <c r="N37" s="272">
        <f>K37/M37</f>
        <v>80668.756922908942</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1010.0320112950249</v>
      </c>
    </row>
    <row r="43" spans="1:14" ht="15.75" thickBot="1">
      <c r="B43" s="824" t="s">
        <v>953</v>
      </c>
      <c r="C43" s="825"/>
      <c r="D43" s="825"/>
      <c r="E43" s="825"/>
      <c r="F43" s="825"/>
      <c r="G43" s="825"/>
      <c r="H43" s="825"/>
      <c r="I43" s="825"/>
      <c r="J43" s="825"/>
      <c r="K43" s="825"/>
      <c r="L43" s="825"/>
      <c r="M43" s="826"/>
      <c r="N43" s="99">
        <f>SUM(N36:N42)</f>
        <v>82332.449686292646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11">
        <f>VLOOKUP(A59,TRANSPORTE!A5:D117,4,FALSE)</f>
        <v>0.31852018749886085</v>
      </c>
      <c r="M59" s="912"/>
      <c r="N59" s="287">
        <f>K59*L59</f>
        <v>0.31852018749886085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0.31852018749886085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92433.08831943039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18486.617663886078</v>
      </c>
      <c r="M83" s="860"/>
      <c r="N83" s="51"/>
    </row>
    <row r="84" spans="1:14">
      <c r="B84" s="89" t="s">
        <v>973</v>
      </c>
      <c r="C84" s="90"/>
      <c r="D84" s="90"/>
      <c r="E84" s="90"/>
      <c r="F84" s="90"/>
      <c r="G84" s="90"/>
      <c r="H84" s="90"/>
      <c r="I84" s="87"/>
      <c r="J84" s="88"/>
      <c r="K84" s="304">
        <v>0.05</v>
      </c>
      <c r="L84" s="859">
        <f>N78*K84</f>
        <v>4621.6544159715195</v>
      </c>
      <c r="M84" s="860"/>
      <c r="N84" s="51"/>
    </row>
    <row r="85" spans="1:14" ht="15.75" thickBot="1">
      <c r="B85" s="91" t="s">
        <v>974</v>
      </c>
      <c r="C85" s="92"/>
      <c r="D85" s="92"/>
      <c r="E85" s="92"/>
      <c r="F85" s="92"/>
      <c r="G85" s="92"/>
      <c r="H85" s="92"/>
      <c r="I85" s="93"/>
      <c r="J85" s="94"/>
      <c r="K85" s="305">
        <v>0.05</v>
      </c>
      <c r="L85" s="861">
        <f>N78*K85</f>
        <v>4621.6544159715195</v>
      </c>
      <c r="M85" s="862"/>
      <c r="N85" s="51"/>
    </row>
    <row r="86" spans="1:14" ht="15.75" thickBot="1">
      <c r="B86" s="824" t="s">
        <v>953</v>
      </c>
      <c r="C86" s="825"/>
      <c r="D86" s="825"/>
      <c r="E86" s="825"/>
      <c r="F86" s="825"/>
      <c r="G86" s="825"/>
      <c r="H86" s="825"/>
      <c r="I86" s="825"/>
      <c r="J86" s="825"/>
      <c r="K86" s="825"/>
      <c r="L86" s="825"/>
      <c r="M86" s="826"/>
      <c r="N86" s="52">
        <f>L83+L84+L85</f>
        <v>27729.926495829117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120163.01481525951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307</v>
      </c>
      <c r="B36" s="873" t="str">
        <f>VLOOKUP(A36,EQUIPOS!A6:D154,3,FALSE)</f>
        <v>Retroexcavadora, Potencia en el Volante 78 HP 2200 RPM</v>
      </c>
      <c r="C36" s="874"/>
      <c r="D36" s="874"/>
      <c r="E36" s="874"/>
      <c r="F36" s="874"/>
      <c r="G36" s="874"/>
      <c r="H36" s="875"/>
      <c r="I36" s="267"/>
      <c r="J36" s="268"/>
      <c r="K36" s="269">
        <f>VLOOKUP(A36,EQUIPOS!A6:D161,4,FALSE)</f>
        <v>128784.17879726313</v>
      </c>
      <c r="L36" s="270"/>
      <c r="M36" s="271">
        <v>5</v>
      </c>
      <c r="N36" s="272">
        <f>K36/M36</f>
        <v>25756.835759452624</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107.474121807204</v>
      </c>
    </row>
    <row r="43" spans="1:14" ht="15.75" thickBot="1">
      <c r="B43" s="824" t="s">
        <v>953</v>
      </c>
      <c r="C43" s="825"/>
      <c r="D43" s="825"/>
      <c r="E43" s="825"/>
      <c r="F43" s="825"/>
      <c r="G43" s="825"/>
      <c r="H43" s="825"/>
      <c r="I43" s="825"/>
      <c r="J43" s="825"/>
      <c r="K43" s="825"/>
      <c r="L43" s="825"/>
      <c r="M43" s="826"/>
      <c r="N43" s="99">
        <f>SUM(N36:N42)</f>
        <v>25864.309881259829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11">
        <f>VLOOKUP(A59,TRANSPORTE!A5:D94,4,FALSE)</f>
        <v>1169.5796725935127</v>
      </c>
      <c r="M59" s="912"/>
      <c r="N59" s="287">
        <f>K59*L59</f>
        <v>821.04493016064589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821.04493016064589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32059.060901780675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6411.8121803561353</v>
      </c>
      <c r="M83" s="860"/>
      <c r="N83" s="51"/>
    </row>
    <row r="84" spans="1:14">
      <c r="B84" s="89" t="s">
        <v>973</v>
      </c>
      <c r="C84" s="90"/>
      <c r="D84" s="90"/>
      <c r="E84" s="90"/>
      <c r="F84" s="90"/>
      <c r="G84" s="90"/>
      <c r="H84" s="90"/>
      <c r="I84" s="87"/>
      <c r="J84" s="88"/>
      <c r="K84" s="304">
        <v>0.05</v>
      </c>
      <c r="L84" s="859">
        <f>N78*K84</f>
        <v>1602.9530450890338</v>
      </c>
      <c r="M84" s="860"/>
      <c r="N84" s="51"/>
    </row>
    <row r="85" spans="1:14" ht="15.75" thickBot="1">
      <c r="B85" s="91" t="s">
        <v>974</v>
      </c>
      <c r="C85" s="92"/>
      <c r="D85" s="92"/>
      <c r="E85" s="92"/>
      <c r="F85" s="92"/>
      <c r="G85" s="92"/>
      <c r="H85" s="92"/>
      <c r="I85" s="93"/>
      <c r="J85" s="94"/>
      <c r="K85" s="305">
        <v>0.05</v>
      </c>
      <c r="L85" s="861">
        <f>N78*K85</f>
        <v>1602.9530450890338</v>
      </c>
      <c r="M85" s="862"/>
      <c r="N85" s="51"/>
    </row>
    <row r="86" spans="1:14" ht="15.75" thickBot="1">
      <c r="B86" s="824" t="s">
        <v>953</v>
      </c>
      <c r="C86" s="825"/>
      <c r="D86" s="825"/>
      <c r="E86" s="825"/>
      <c r="F86" s="825"/>
      <c r="G86" s="825"/>
      <c r="H86" s="825"/>
      <c r="I86" s="825"/>
      <c r="J86" s="825"/>
      <c r="K86" s="825"/>
      <c r="L86" s="825"/>
      <c r="M86" s="826"/>
      <c r="N86" s="52">
        <f>L83+L84+L85</f>
        <v>9617.7182705342038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41676.779172314877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307</v>
      </c>
      <c r="B36" s="873" t="str">
        <f>VLOOKUP(A36,EQUIPOS!A6:D154,3,FALSE)</f>
        <v>Retroexcavadora, Potencia en el Volante 78 HP 2200 RPM</v>
      </c>
      <c r="C36" s="874"/>
      <c r="D36" s="874"/>
      <c r="E36" s="874"/>
      <c r="F36" s="874"/>
      <c r="G36" s="874"/>
      <c r="H36" s="875"/>
      <c r="I36" s="267"/>
      <c r="J36" s="268"/>
      <c r="K36" s="269">
        <f>VLOOKUP(A36,EQUIPOS!A6:D161,4,FALSE)</f>
        <v>128784.17879726313</v>
      </c>
      <c r="L36" s="270"/>
      <c r="M36" s="271">
        <v>4</v>
      </c>
      <c r="N36" s="272">
        <f>K36/M36</f>
        <v>32196.044699315782</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67.663750000000007</v>
      </c>
    </row>
    <row r="43" spans="1:14" ht="15.75" thickBot="1">
      <c r="B43" s="824" t="s">
        <v>953</v>
      </c>
      <c r="C43" s="825"/>
      <c r="D43" s="825"/>
      <c r="E43" s="825"/>
      <c r="F43" s="825"/>
      <c r="G43" s="825"/>
      <c r="H43" s="825"/>
      <c r="I43" s="825"/>
      <c r="J43" s="825"/>
      <c r="K43" s="825"/>
      <c r="L43" s="825"/>
      <c r="M43" s="826"/>
      <c r="N43" s="99">
        <f>SUM(N36:N42)</f>
        <v>32263.708449315782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11">
        <f>VLOOKUP(A59,TRANSPORTE!A5:D94,4,FALSE)</f>
        <v>1169.5796725935127</v>
      </c>
      <c r="M59" s="912"/>
      <c r="N59" s="287">
        <f>K59*L59</f>
        <v>3543.8264079583432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3543.8264079583432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39190.722357274128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7838.1444714548261</v>
      </c>
      <c r="M83" s="860"/>
      <c r="N83" s="51"/>
    </row>
    <row r="84" spans="1:14">
      <c r="B84" s="89" t="s">
        <v>973</v>
      </c>
      <c r="C84" s="90"/>
      <c r="D84" s="90"/>
      <c r="E84" s="90"/>
      <c r="F84" s="90"/>
      <c r="G84" s="90"/>
      <c r="H84" s="90"/>
      <c r="I84" s="87"/>
      <c r="J84" s="88"/>
      <c r="K84" s="304">
        <v>0.05</v>
      </c>
      <c r="L84" s="859">
        <f>N78*K84</f>
        <v>1959.5361178637065</v>
      </c>
      <c r="M84" s="860"/>
      <c r="N84" s="51"/>
    </row>
    <row r="85" spans="1:14" ht="15.75" thickBot="1">
      <c r="B85" s="91" t="s">
        <v>974</v>
      </c>
      <c r="C85" s="92"/>
      <c r="D85" s="92"/>
      <c r="E85" s="92"/>
      <c r="F85" s="92"/>
      <c r="G85" s="92"/>
      <c r="H85" s="92"/>
      <c r="I85" s="93"/>
      <c r="J85" s="94"/>
      <c r="K85" s="305">
        <v>0.05</v>
      </c>
      <c r="L85" s="861">
        <f>N78*K85</f>
        <v>1959.5361178637065</v>
      </c>
      <c r="M85" s="862"/>
      <c r="N85" s="51"/>
    </row>
    <row r="86" spans="1:14" ht="15.75" thickBot="1">
      <c r="B86" s="824" t="s">
        <v>953</v>
      </c>
      <c r="C86" s="825"/>
      <c r="D86" s="825"/>
      <c r="E86" s="825"/>
      <c r="F86" s="825"/>
      <c r="G86" s="825"/>
      <c r="H86" s="825"/>
      <c r="I86" s="825"/>
      <c r="J86" s="825"/>
      <c r="K86" s="825"/>
      <c r="L86" s="825"/>
      <c r="M86" s="826"/>
      <c r="N86" s="52">
        <f>L83+L84+L85</f>
        <v>11757.216707182239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50947.939064456368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c r="B36" s="873"/>
      <c r="C36" s="874"/>
      <c r="D36" s="874"/>
      <c r="E36" s="874"/>
      <c r="F36" s="874"/>
      <c r="G36" s="874"/>
      <c r="H36" s="875"/>
      <c r="I36" s="267"/>
      <c r="J36" s="268"/>
      <c r="K36" s="269"/>
      <c r="L36" s="270"/>
      <c r="M36" s="271"/>
      <c r="N36" s="272"/>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317.56853333333333</v>
      </c>
      <c r="M83" s="860"/>
      <c r="N83" s="51"/>
    </row>
    <row r="84" spans="1:14">
      <c r="B84" s="89" t="s">
        <v>973</v>
      </c>
      <c r="C84" s="90"/>
      <c r="D84" s="90"/>
      <c r="E84" s="90"/>
      <c r="F84" s="90"/>
      <c r="G84" s="90"/>
      <c r="H84" s="90"/>
      <c r="I84" s="87"/>
      <c r="J84" s="88"/>
      <c r="K84" s="304">
        <v>0.05</v>
      </c>
      <c r="L84" s="859">
        <f>N78*K84</f>
        <v>79.392133333333334</v>
      </c>
      <c r="M84" s="860"/>
      <c r="N84" s="51"/>
    </row>
    <row r="85" spans="1:14" ht="15.75" thickBot="1">
      <c r="B85" s="91" t="s">
        <v>974</v>
      </c>
      <c r="C85" s="92"/>
      <c r="D85" s="92"/>
      <c r="E85" s="92"/>
      <c r="F85" s="92"/>
      <c r="G85" s="92"/>
      <c r="H85" s="92"/>
      <c r="I85" s="93"/>
      <c r="J85" s="94"/>
      <c r="K85" s="305">
        <v>0.05</v>
      </c>
      <c r="L85" s="861">
        <f>N78*K85</f>
        <v>79.392133333333334</v>
      </c>
      <c r="M85" s="862"/>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310</v>
      </c>
      <c r="B36" s="873" t="str">
        <f>VLOOKUP(A36,EQUIPOS!A6:D154,3,FALSE)</f>
        <v>Retroexcavadora A25C</v>
      </c>
      <c r="C36" s="874"/>
      <c r="D36" s="874"/>
      <c r="E36" s="874"/>
      <c r="F36" s="874"/>
      <c r="G36" s="874"/>
      <c r="H36" s="875"/>
      <c r="I36" s="267"/>
      <c r="J36" s="268"/>
      <c r="K36" s="269">
        <f>VLOOKUP(A36,EQUIPOS!A6:D163,4,FALSE)</f>
        <v>119068.56728166874</v>
      </c>
      <c r="L36" s="270"/>
      <c r="M36" s="271">
        <v>3</v>
      </c>
      <c r="N36" s="272">
        <f>K36/M36</f>
        <v>39689.522427222917</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90.218333333333348</v>
      </c>
    </row>
    <row r="43" spans="1:14" ht="15.75" thickBot="1">
      <c r="B43" s="824" t="s">
        <v>953</v>
      </c>
      <c r="C43" s="825"/>
      <c r="D43" s="825"/>
      <c r="E43" s="825"/>
      <c r="F43" s="825"/>
      <c r="G43" s="825"/>
      <c r="H43" s="825"/>
      <c r="I43" s="825"/>
      <c r="J43" s="825"/>
      <c r="K43" s="825"/>
      <c r="L43" s="825"/>
      <c r="M43" s="826"/>
      <c r="N43" s="99">
        <f>SUM(N36:N42)</f>
        <v>39779.740760556248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1">
        <f>VLOOKUP(A59,TRANSPORTE!A6:D117,4,FALSE)</f>
        <v>1169.5796725935127</v>
      </c>
      <c r="M59" s="912"/>
      <c r="N59" s="287">
        <f>K59*L59</f>
        <v>1988.2854434089716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1988.2854434089716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50789.859537298558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10157.971907459712</v>
      </c>
      <c r="M83" s="860"/>
      <c r="N83" s="51"/>
    </row>
    <row r="84" spans="1:14">
      <c r="B84" s="89" t="s">
        <v>973</v>
      </c>
      <c r="C84" s="90"/>
      <c r="D84" s="90"/>
      <c r="E84" s="90"/>
      <c r="F84" s="90"/>
      <c r="G84" s="90"/>
      <c r="H84" s="90"/>
      <c r="I84" s="87"/>
      <c r="J84" s="88"/>
      <c r="K84" s="304">
        <v>0.05</v>
      </c>
      <c r="L84" s="859">
        <f>N78*K84</f>
        <v>2539.4929768649281</v>
      </c>
      <c r="M84" s="860"/>
      <c r="N84" s="51"/>
    </row>
    <row r="85" spans="1:14" ht="15.75" thickBot="1">
      <c r="B85" s="91" t="s">
        <v>974</v>
      </c>
      <c r="C85" s="92"/>
      <c r="D85" s="92"/>
      <c r="E85" s="92"/>
      <c r="F85" s="92"/>
      <c r="G85" s="92"/>
      <c r="H85" s="92"/>
      <c r="I85" s="93"/>
      <c r="J85" s="94"/>
      <c r="K85" s="305">
        <v>0.05</v>
      </c>
      <c r="L85" s="861">
        <f>N78*K85</f>
        <v>2539.4929768649281</v>
      </c>
      <c r="M85" s="862"/>
      <c r="N85" s="51"/>
    </row>
    <row r="86" spans="1:14" ht="15.75" thickBot="1">
      <c r="B86" s="824" t="s">
        <v>953</v>
      </c>
      <c r="C86" s="825"/>
      <c r="D86" s="825"/>
      <c r="E86" s="825"/>
      <c r="F86" s="825"/>
      <c r="G86" s="825"/>
      <c r="H86" s="825"/>
      <c r="I86" s="825"/>
      <c r="J86" s="825"/>
      <c r="K86" s="825"/>
      <c r="L86" s="825"/>
      <c r="M86" s="826"/>
      <c r="N86" s="52">
        <f>L83+L84+L85</f>
        <v>15236.957861189567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66026.817398488129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310</v>
      </c>
      <c r="B36" s="873" t="str">
        <f>VLOOKUP(A36,EQUIPOS!A6:D154,3,FALSE)</f>
        <v>Retroexcavadora A25C</v>
      </c>
      <c r="C36" s="874"/>
      <c r="D36" s="874"/>
      <c r="E36" s="874"/>
      <c r="F36" s="874"/>
      <c r="G36" s="874"/>
      <c r="H36" s="875"/>
      <c r="I36" s="267"/>
      <c r="J36" s="268"/>
      <c r="K36" s="269">
        <f>VLOOKUP(A36,EQUIPOS!A6:D163,4,FALSE)</f>
        <v>119068.56728166874</v>
      </c>
      <c r="L36" s="270"/>
      <c r="M36" s="271">
        <v>3</v>
      </c>
      <c r="N36" s="272">
        <f>K36/M36</f>
        <v>39689.522427222917</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90.218333333333348</v>
      </c>
    </row>
    <row r="43" spans="1:14" ht="15.75" thickBot="1">
      <c r="B43" s="824" t="s">
        <v>953</v>
      </c>
      <c r="C43" s="825"/>
      <c r="D43" s="825"/>
      <c r="E43" s="825"/>
      <c r="F43" s="825"/>
      <c r="G43" s="825"/>
      <c r="H43" s="825"/>
      <c r="I43" s="825"/>
      <c r="J43" s="825"/>
      <c r="K43" s="825"/>
      <c r="L43" s="825"/>
      <c r="M43" s="826"/>
      <c r="N43" s="99">
        <f>SUM(N36:N42)</f>
        <v>39779.740760556248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11">
        <f>VLOOKUP(A59,TRANSPORTE!A6:D117,4,FALSE)</f>
        <v>1169.5796725935127</v>
      </c>
      <c r="M59" s="912"/>
      <c r="N59" s="287">
        <f>K59*L59</f>
        <v>1988.2854434089716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1988.2854434089716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50789.859537298558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10157.971907459712</v>
      </c>
      <c r="M83" s="860"/>
      <c r="N83" s="51"/>
    </row>
    <row r="84" spans="1:14">
      <c r="B84" s="89" t="s">
        <v>973</v>
      </c>
      <c r="C84" s="90"/>
      <c r="D84" s="90"/>
      <c r="E84" s="90"/>
      <c r="F84" s="90"/>
      <c r="G84" s="90"/>
      <c r="H84" s="90"/>
      <c r="I84" s="87"/>
      <c r="J84" s="88"/>
      <c r="K84" s="304">
        <v>0.05</v>
      </c>
      <c r="L84" s="859">
        <f>N78*K84</f>
        <v>2539.4929768649281</v>
      </c>
      <c r="M84" s="860"/>
      <c r="N84" s="51"/>
    </row>
    <row r="85" spans="1:14" ht="15.75" thickBot="1">
      <c r="B85" s="91" t="s">
        <v>974</v>
      </c>
      <c r="C85" s="92"/>
      <c r="D85" s="92"/>
      <c r="E85" s="92"/>
      <c r="F85" s="92"/>
      <c r="G85" s="92"/>
      <c r="H85" s="92"/>
      <c r="I85" s="93"/>
      <c r="J85" s="94"/>
      <c r="K85" s="305">
        <v>0.05</v>
      </c>
      <c r="L85" s="861">
        <f>N78*K85</f>
        <v>2539.4929768649281</v>
      </c>
      <c r="M85" s="862"/>
      <c r="N85" s="51"/>
    </row>
    <row r="86" spans="1:14" ht="15.75" thickBot="1">
      <c r="B86" s="824" t="s">
        <v>953</v>
      </c>
      <c r="C86" s="825"/>
      <c r="D86" s="825"/>
      <c r="E86" s="825"/>
      <c r="F86" s="825"/>
      <c r="G86" s="825"/>
      <c r="H86" s="825"/>
      <c r="I86" s="825"/>
      <c r="J86" s="825"/>
      <c r="K86" s="825"/>
      <c r="L86" s="825"/>
      <c r="M86" s="826"/>
      <c r="N86" s="52">
        <f>L83+L84+L85</f>
        <v>15236.957861189567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66026.817398488129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45</v>
      </c>
      <c r="N36" s="272">
        <f>K36/M36</f>
        <v>3861.0129384037373</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1.5036388888888887</v>
      </c>
    </row>
    <row r="43" spans="1:14" ht="15.75" thickBot="1">
      <c r="B43" s="824" t="s">
        <v>953</v>
      </c>
      <c r="C43" s="825"/>
      <c r="D43" s="825"/>
      <c r="E43" s="825"/>
      <c r="F43" s="825"/>
      <c r="G43" s="825"/>
      <c r="H43" s="825"/>
      <c r="I43" s="825"/>
      <c r="J43" s="825"/>
      <c r="K43" s="825"/>
      <c r="L43" s="825"/>
      <c r="M43" s="826"/>
      <c r="N43" s="99">
        <f>SUM(N36:N42)</f>
        <v>3862.5165772926262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11">
        <f>VLOOKUP(A59,TRANSPORTE!A6:D117,4,FALSE)</f>
        <v>0.31852018749886085</v>
      </c>
      <c r="M59" s="912"/>
      <c r="N59" s="287">
        <f>K59*L59</f>
        <v>11.371170693709333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11.371170693709333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4024.2516368752244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804.85032737504491</v>
      </c>
      <c r="M83" s="860"/>
      <c r="N83" s="51"/>
    </row>
    <row r="84" spans="1:14">
      <c r="B84" s="89" t="s">
        <v>973</v>
      </c>
      <c r="C84" s="90"/>
      <c r="D84" s="90"/>
      <c r="E84" s="90"/>
      <c r="F84" s="90"/>
      <c r="G84" s="90"/>
      <c r="H84" s="90"/>
      <c r="I84" s="87"/>
      <c r="J84" s="88"/>
      <c r="K84" s="304">
        <v>0.05</v>
      </c>
      <c r="L84" s="859">
        <f>N78*K84</f>
        <v>201.21258184376123</v>
      </c>
      <c r="M84" s="860"/>
      <c r="N84" s="51"/>
    </row>
    <row r="85" spans="1:14" ht="15.75" thickBot="1">
      <c r="B85" s="91" t="s">
        <v>974</v>
      </c>
      <c r="C85" s="92"/>
      <c r="D85" s="92"/>
      <c r="E85" s="92"/>
      <c r="F85" s="92"/>
      <c r="G85" s="92"/>
      <c r="H85" s="92"/>
      <c r="I85" s="93"/>
      <c r="J85" s="94"/>
      <c r="K85" s="305">
        <v>0.05</v>
      </c>
      <c r="L85" s="861">
        <f>N78*K85</f>
        <v>201.21258184376123</v>
      </c>
      <c r="M85" s="862"/>
      <c r="N85" s="51"/>
    </row>
    <row r="86" spans="1:14" ht="15.75" thickBot="1">
      <c r="B86" s="824" t="s">
        <v>953</v>
      </c>
      <c r="C86" s="825"/>
      <c r="D86" s="825"/>
      <c r="E86" s="825"/>
      <c r="F86" s="825"/>
      <c r="G86" s="825"/>
      <c r="H86" s="825"/>
      <c r="I86" s="825"/>
      <c r="J86" s="825"/>
      <c r="K86" s="825"/>
      <c r="L86" s="825"/>
      <c r="M86" s="826"/>
      <c r="N86" s="52">
        <f>L83+L84+L85</f>
        <v>1207.2754910625674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5231.5271279377921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c r="B36" s="873"/>
      <c r="C36" s="874"/>
      <c r="D36" s="874"/>
      <c r="E36" s="874"/>
      <c r="F36" s="874"/>
      <c r="G36" s="874"/>
      <c r="H36" s="875"/>
      <c r="I36" s="267"/>
      <c r="J36" s="268"/>
      <c r="K36" s="269"/>
      <c r="L36" s="270"/>
      <c r="M36" s="271"/>
      <c r="N36" s="272"/>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0.1</v>
      </c>
      <c r="M42" s="886"/>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11">
        <f>VLOOKUP(A59,TRANSPORTE!A6:D117,4,FALSE)</f>
        <v>0.31852018749886085</v>
      </c>
      <c r="M59" s="912"/>
      <c r="N59" s="287">
        <f>K59*L59</f>
        <v>3.2648319218633239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3.2648319218633239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664.86594303297443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132.9731886065949</v>
      </c>
      <c r="M83" s="860"/>
      <c r="N83" s="51"/>
    </row>
    <row r="84" spans="1:14">
      <c r="B84" s="89" t="s">
        <v>973</v>
      </c>
      <c r="C84" s="90"/>
      <c r="D84" s="90"/>
      <c r="E84" s="90"/>
      <c r="F84" s="90"/>
      <c r="G84" s="90"/>
      <c r="H84" s="90"/>
      <c r="I84" s="87"/>
      <c r="J84" s="88"/>
      <c r="K84" s="304">
        <v>0.05</v>
      </c>
      <c r="L84" s="859">
        <f>N78*K84</f>
        <v>33.243297151648726</v>
      </c>
      <c r="M84" s="860"/>
      <c r="N84" s="51"/>
    </row>
    <row r="85" spans="1:14" ht="15.75" thickBot="1">
      <c r="B85" s="91" t="s">
        <v>974</v>
      </c>
      <c r="C85" s="92"/>
      <c r="D85" s="92"/>
      <c r="E85" s="92"/>
      <c r="F85" s="92"/>
      <c r="G85" s="92"/>
      <c r="H85" s="92"/>
      <c r="I85" s="93"/>
      <c r="J85" s="94"/>
      <c r="K85" s="305">
        <v>0.05</v>
      </c>
      <c r="L85" s="861">
        <f>N78*K85</f>
        <v>33.243297151648726</v>
      </c>
      <c r="M85" s="862"/>
      <c r="N85" s="51"/>
    </row>
    <row r="86" spans="1:14" ht="15.75" thickBot="1">
      <c r="B86" s="824" t="s">
        <v>953</v>
      </c>
      <c r="C86" s="825"/>
      <c r="D86" s="825"/>
      <c r="E86" s="825"/>
      <c r="F86" s="825"/>
      <c r="G86" s="825"/>
      <c r="H86" s="825"/>
      <c r="I86" s="825"/>
      <c r="J86" s="825"/>
      <c r="K86" s="825"/>
      <c r="L86" s="825"/>
      <c r="M86" s="826"/>
      <c r="N86" s="52">
        <f>L83+L84+L85</f>
        <v>199.45978290989237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864.32572594286682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45</v>
      </c>
      <c r="N36" s="272">
        <f>K36/M36</f>
        <v>3861.0129384037373</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1.5036388888888887</v>
      </c>
    </row>
    <row r="43" spans="1:14" ht="15.75" thickBot="1">
      <c r="B43" s="824" t="s">
        <v>953</v>
      </c>
      <c r="C43" s="825"/>
      <c r="D43" s="825"/>
      <c r="E43" s="825"/>
      <c r="F43" s="825"/>
      <c r="G43" s="825"/>
      <c r="H43" s="825"/>
      <c r="I43" s="825"/>
      <c r="J43" s="825"/>
      <c r="K43" s="825"/>
      <c r="L43" s="825"/>
      <c r="M43" s="826"/>
      <c r="N43" s="99">
        <f>SUM(N36:N42)</f>
        <v>3862.5165772926262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11">
        <f>VLOOKUP(A59,TRANSPORTE!A6:D117,4,FALSE)</f>
        <v>765.61975759481186</v>
      </c>
      <c r="M59" s="912"/>
      <c r="N59" s="287">
        <f>K59*L59</f>
        <v>620.53098543180704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620.53098543180704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4633.4114516133222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926.68229032266447</v>
      </c>
      <c r="M83" s="860"/>
      <c r="N83" s="51"/>
    </row>
    <row r="84" spans="1:14">
      <c r="B84" s="89" t="s">
        <v>973</v>
      </c>
      <c r="C84" s="90"/>
      <c r="D84" s="90"/>
      <c r="E84" s="90"/>
      <c r="F84" s="90"/>
      <c r="G84" s="90"/>
      <c r="H84" s="90"/>
      <c r="I84" s="87"/>
      <c r="J84" s="88"/>
      <c r="K84" s="304">
        <v>0.05</v>
      </c>
      <c r="L84" s="859">
        <f>N78*K84</f>
        <v>231.67057258066612</v>
      </c>
      <c r="M84" s="860"/>
      <c r="N84" s="51"/>
    </row>
    <row r="85" spans="1:14" ht="15.75" thickBot="1">
      <c r="B85" s="91" t="s">
        <v>974</v>
      </c>
      <c r="C85" s="92"/>
      <c r="D85" s="92"/>
      <c r="E85" s="92"/>
      <c r="F85" s="92"/>
      <c r="G85" s="92"/>
      <c r="H85" s="92"/>
      <c r="I85" s="93"/>
      <c r="J85" s="94"/>
      <c r="K85" s="305">
        <v>0.05</v>
      </c>
      <c r="L85" s="861">
        <f>N78*K85</f>
        <v>231.67057258066612</v>
      </c>
      <c r="M85" s="862"/>
      <c r="N85" s="51"/>
    </row>
    <row r="86" spans="1:14" ht="15.75" thickBot="1">
      <c r="B86" s="824" t="s">
        <v>953</v>
      </c>
      <c r="C86" s="825"/>
      <c r="D86" s="825"/>
      <c r="E86" s="825"/>
      <c r="F86" s="825"/>
      <c r="G86" s="825"/>
      <c r="H86" s="825"/>
      <c r="I86" s="825"/>
      <c r="J86" s="825"/>
      <c r="K86" s="825"/>
      <c r="L86" s="825"/>
      <c r="M86" s="826"/>
      <c r="N86" s="52">
        <f>L83+L84+L85</f>
        <v>1390.0234354839968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6023.434887097319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VLOOKUP(A36,EQUIPOS!A5:D154,4,FALSE)</f>
        <v>135076.37977052882</v>
      </c>
      <c r="L36" s="270"/>
      <c r="M36" s="271">
        <v>0.625</v>
      </c>
      <c r="N36" s="272">
        <f>K36/M36</f>
        <v>216122.20763284611</v>
      </c>
    </row>
    <row r="37" spans="1:14">
      <c r="A37" s="108" t="s">
        <v>241</v>
      </c>
      <c r="B37" s="873" t="str">
        <f>VLOOKUP(A37,EQUIPOS!A7:D154,3,FALSE)</f>
        <v>Grúa (capacidad 15 ton)</v>
      </c>
      <c r="C37" s="874"/>
      <c r="D37" s="874"/>
      <c r="E37" s="874"/>
      <c r="F37" s="874"/>
      <c r="G37" s="874"/>
      <c r="H37" s="875"/>
      <c r="I37" s="267"/>
      <c r="J37" s="268"/>
      <c r="K37" s="269">
        <f>VLOOKUP(A37,EQUIPOS!A6:D154,4,FALSE)</f>
        <v>137845.1779760138</v>
      </c>
      <c r="L37" s="270"/>
      <c r="M37" s="271">
        <v>0.625</v>
      </c>
      <c r="N37" s="272">
        <f>K37/M37</f>
        <v>220552.28476162208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2706.55</v>
      </c>
    </row>
    <row r="43" spans="1:14" ht="15.75" thickBot="1">
      <c r="B43" s="824" t="s">
        <v>953</v>
      </c>
      <c r="C43" s="825"/>
      <c r="D43" s="825"/>
      <c r="E43" s="825"/>
      <c r="F43" s="825"/>
      <c r="G43" s="825"/>
      <c r="H43" s="825"/>
      <c r="I43" s="825"/>
      <c r="J43" s="825"/>
      <c r="K43" s="825"/>
      <c r="L43" s="825"/>
      <c r="M43" s="826"/>
      <c r="N43" s="394">
        <f>SUM(N36:N42)</f>
        <v>439381.04239446815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40195.436202004137</v>
      </c>
      <c r="N51" s="272">
        <f>K51*M51</f>
        <v>80390.872404008274</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140228.35857098422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633740.40096545243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126748.08019309049</v>
      </c>
      <c r="M83" s="860"/>
      <c r="N83" s="51"/>
    </row>
    <row r="84" spans="1:14">
      <c r="B84" s="89" t="s">
        <v>973</v>
      </c>
      <c r="C84" s="90"/>
      <c r="D84" s="90"/>
      <c r="E84" s="90"/>
      <c r="F84" s="90"/>
      <c r="G84" s="90"/>
      <c r="H84" s="90"/>
      <c r="I84" s="87"/>
      <c r="J84" s="88"/>
      <c r="K84" s="304">
        <v>0.05</v>
      </c>
      <c r="L84" s="859">
        <f>N78*K84</f>
        <v>31687.020048272621</v>
      </c>
      <c r="M84" s="860"/>
      <c r="N84" s="51"/>
    </row>
    <row r="85" spans="1:14" ht="15.75" thickBot="1">
      <c r="B85" s="91" t="s">
        <v>974</v>
      </c>
      <c r="C85" s="92"/>
      <c r="D85" s="92"/>
      <c r="E85" s="92"/>
      <c r="F85" s="92"/>
      <c r="G85" s="92"/>
      <c r="H85" s="92"/>
      <c r="I85" s="93"/>
      <c r="J85" s="94"/>
      <c r="K85" s="305">
        <v>0.05</v>
      </c>
      <c r="L85" s="861">
        <f>N78*K85</f>
        <v>31687.020048272621</v>
      </c>
      <c r="M85" s="862"/>
      <c r="N85" s="51"/>
    </row>
    <row r="86" spans="1:14" ht="15.75" thickBot="1">
      <c r="B86" s="824" t="s">
        <v>953</v>
      </c>
      <c r="C86" s="825"/>
      <c r="D86" s="825"/>
      <c r="E86" s="825"/>
      <c r="F86" s="825"/>
      <c r="G86" s="825"/>
      <c r="H86" s="825"/>
      <c r="I86" s="825"/>
      <c r="J86" s="825"/>
      <c r="K86" s="825"/>
      <c r="L86" s="825"/>
      <c r="M86" s="826"/>
      <c r="N86" s="52">
        <f>L83+L84+L85</f>
        <v>190122.12028963573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823862.52125508816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135076.37977052882</v>
      </c>
      <c r="L36" s="270"/>
      <c r="M36" s="271">
        <v>0.5</v>
      </c>
      <c r="N36" s="272">
        <f>K36/M36</f>
        <v>270152.75954105763</v>
      </c>
    </row>
    <row r="37" spans="1:14">
      <c r="A37" s="108" t="s">
        <v>241</v>
      </c>
      <c r="B37" s="873" t="str">
        <f>VLOOKUP(A37,EQUIPOS!A7:D154,3,FALSE)</f>
        <v>Grúa (capacidad 15 ton)</v>
      </c>
      <c r="C37" s="874"/>
      <c r="D37" s="874"/>
      <c r="E37" s="874"/>
      <c r="F37" s="874"/>
      <c r="G37" s="874"/>
      <c r="H37" s="875"/>
      <c r="I37" s="267"/>
      <c r="J37" s="268"/>
      <c r="K37" s="269">
        <f>VLOOKUP(A37,EQUIPOS!A7:D164,4,FALSE)</f>
        <v>137845.1779760138</v>
      </c>
      <c r="L37" s="270"/>
      <c r="M37" s="271">
        <v>0.5</v>
      </c>
      <c r="N37" s="272">
        <f>K37/M37</f>
        <v>275690.3559520276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3383.1875</v>
      </c>
    </row>
    <row r="43" spans="1:14" ht="15.75" thickBot="1">
      <c r="B43" s="824" t="s">
        <v>953</v>
      </c>
      <c r="C43" s="825"/>
      <c r="D43" s="825"/>
      <c r="E43" s="825"/>
      <c r="F43" s="825"/>
      <c r="G43" s="825"/>
      <c r="H43" s="825"/>
      <c r="I43" s="825"/>
      <c r="J43" s="825"/>
      <c r="K43" s="825"/>
      <c r="L43" s="825"/>
      <c r="M43" s="826"/>
      <c r="N43" s="394">
        <f>SUM(N36:N42)</f>
        <v>549226.30299308524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40195.436202004137</v>
      </c>
      <c r="N51" s="272">
        <f>K51*M51</f>
        <v>80390.872404008274</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140228.35857098422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757118.41156406945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151423.68231281391</v>
      </c>
      <c r="M83" s="860"/>
      <c r="N83" s="51"/>
    </row>
    <row r="84" spans="1:14">
      <c r="B84" s="89" t="s">
        <v>973</v>
      </c>
      <c r="C84" s="90"/>
      <c r="D84" s="90"/>
      <c r="E84" s="90"/>
      <c r="F84" s="90"/>
      <c r="G84" s="90"/>
      <c r="H84" s="90"/>
      <c r="I84" s="87"/>
      <c r="J84" s="88"/>
      <c r="K84" s="304">
        <v>0.05</v>
      </c>
      <c r="L84" s="859">
        <f>N78*K84</f>
        <v>37855.920578203477</v>
      </c>
      <c r="M84" s="860"/>
      <c r="N84" s="51"/>
    </row>
    <row r="85" spans="1:14" ht="15.75" thickBot="1">
      <c r="B85" s="91" t="s">
        <v>974</v>
      </c>
      <c r="C85" s="92"/>
      <c r="D85" s="92"/>
      <c r="E85" s="92"/>
      <c r="F85" s="92"/>
      <c r="G85" s="92"/>
      <c r="H85" s="92"/>
      <c r="I85" s="93"/>
      <c r="J85" s="94"/>
      <c r="K85" s="305">
        <v>0.05</v>
      </c>
      <c r="L85" s="861">
        <f>N78*K85</f>
        <v>37855.920578203477</v>
      </c>
      <c r="M85" s="862"/>
      <c r="N85" s="51"/>
    </row>
    <row r="86" spans="1:14" ht="15.75" thickBot="1">
      <c r="B86" s="824" t="s">
        <v>953</v>
      </c>
      <c r="C86" s="825"/>
      <c r="D86" s="825"/>
      <c r="E86" s="825"/>
      <c r="F86" s="825"/>
      <c r="G86" s="825"/>
      <c r="H86" s="825"/>
      <c r="I86" s="825"/>
      <c r="J86" s="825"/>
      <c r="K86" s="825"/>
      <c r="L86" s="825"/>
      <c r="M86" s="826"/>
      <c r="N86" s="52">
        <f>L83+L84+L85</f>
        <v>227135.52346922088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984253.9350332903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135076.37977052882</v>
      </c>
      <c r="L36" s="270"/>
      <c r="M36" s="271">
        <v>0.4375</v>
      </c>
      <c r="N36" s="272">
        <f>K36/M36</f>
        <v>308746.01090406586</v>
      </c>
    </row>
    <row r="37" spans="1:14">
      <c r="A37" s="108" t="s">
        <v>241</v>
      </c>
      <c r="B37" s="873" t="str">
        <f>VLOOKUP(A37,EQUIPOS!A7:D154,3,FALSE)</f>
        <v>Grúa (capacidad 15 ton)</v>
      </c>
      <c r="C37" s="874"/>
      <c r="D37" s="874"/>
      <c r="E37" s="874"/>
      <c r="F37" s="874"/>
      <c r="G37" s="874"/>
      <c r="H37" s="875"/>
      <c r="I37" s="267"/>
      <c r="J37" s="268"/>
      <c r="K37" s="269">
        <f>VLOOKUP(A37,EQUIPOS!A7:D164,4,FALSE)</f>
        <v>137845.1779760138</v>
      </c>
      <c r="L37" s="270"/>
      <c r="M37" s="271">
        <v>0.4375</v>
      </c>
      <c r="N37" s="272">
        <f>K37/M37</f>
        <v>315074.69251660298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3866.5</v>
      </c>
    </row>
    <row r="43" spans="1:14" ht="15.75" thickBot="1">
      <c r="B43" s="824" t="s">
        <v>953</v>
      </c>
      <c r="C43" s="825"/>
      <c r="D43" s="825"/>
      <c r="E43" s="825"/>
      <c r="F43" s="825"/>
      <c r="G43" s="825"/>
      <c r="H43" s="825"/>
      <c r="I43" s="825"/>
      <c r="J43" s="825"/>
      <c r="K43" s="825"/>
      <c r="L43" s="825"/>
      <c r="M43" s="826"/>
      <c r="N43" s="394">
        <f>SUM(N36:N42)</f>
        <v>627687.20342066884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40195.436202004137</v>
      </c>
      <c r="N51" s="272">
        <f>K51*M51</f>
        <v>80390.872404008274</v>
      </c>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140228.35857098422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845245.56199165306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169049.11239833062</v>
      </c>
      <c r="M83" s="860"/>
      <c r="N83" s="51"/>
    </row>
    <row r="84" spans="1:14">
      <c r="B84" s="89" t="s">
        <v>973</v>
      </c>
      <c r="C84" s="90"/>
      <c r="D84" s="90"/>
      <c r="E84" s="90"/>
      <c r="F84" s="90"/>
      <c r="G84" s="90"/>
      <c r="H84" s="90"/>
      <c r="I84" s="87"/>
      <c r="J84" s="88"/>
      <c r="K84" s="304">
        <v>0.05</v>
      </c>
      <c r="L84" s="859">
        <f>N78*K84</f>
        <v>42262.278099582654</v>
      </c>
      <c r="M84" s="860"/>
      <c r="N84" s="51"/>
    </row>
    <row r="85" spans="1:14" ht="15.75" thickBot="1">
      <c r="B85" s="91" t="s">
        <v>974</v>
      </c>
      <c r="C85" s="92"/>
      <c r="D85" s="92"/>
      <c r="E85" s="92"/>
      <c r="F85" s="92"/>
      <c r="G85" s="92"/>
      <c r="H85" s="92"/>
      <c r="I85" s="93"/>
      <c r="J85" s="94"/>
      <c r="K85" s="305">
        <v>0.05</v>
      </c>
      <c r="L85" s="861">
        <f>N78*K85</f>
        <v>42262.278099582654</v>
      </c>
      <c r="M85" s="862"/>
      <c r="N85" s="51"/>
    </row>
    <row r="86" spans="1:14" ht="15.75" thickBot="1">
      <c r="B86" s="824" t="s">
        <v>953</v>
      </c>
      <c r="C86" s="825"/>
      <c r="D86" s="825"/>
      <c r="E86" s="825"/>
      <c r="F86" s="825"/>
      <c r="G86" s="825"/>
      <c r="H86" s="825"/>
      <c r="I86" s="825"/>
      <c r="J86" s="825"/>
      <c r="K86" s="825"/>
      <c r="L86" s="825"/>
      <c r="M86" s="826"/>
      <c r="N86" s="52">
        <f>L83+L84+L85</f>
        <v>253573.66859749591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1098819.2305891491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135076.37977052882</v>
      </c>
      <c r="L36" s="270"/>
      <c r="M36" s="271">
        <v>0.875</v>
      </c>
      <c r="N36" s="272">
        <f>K36/M36</f>
        <v>154373.00545203293</v>
      </c>
    </row>
    <row r="37" spans="1:14">
      <c r="A37" s="108" t="s">
        <v>241</v>
      </c>
      <c r="B37" s="873" t="str">
        <f>VLOOKUP(A37,EQUIPOS!A7:D154,3,FALSE)</f>
        <v>Grúa (capacidad 15 ton)</v>
      </c>
      <c r="C37" s="874"/>
      <c r="D37" s="874"/>
      <c r="E37" s="874"/>
      <c r="F37" s="874"/>
      <c r="G37" s="874"/>
      <c r="H37" s="875"/>
      <c r="I37" s="267"/>
      <c r="J37" s="268"/>
      <c r="K37" s="269">
        <f>VLOOKUP(A37,EQUIPOS!A7:D164,4,FALSE)</f>
        <v>137845.1779760138</v>
      </c>
      <c r="L37" s="270"/>
      <c r="M37" s="271">
        <v>0.875</v>
      </c>
      <c r="N37" s="272">
        <f>K37/M37</f>
        <v>157537.34625830149</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1546.6000000000001</v>
      </c>
    </row>
    <row r="43" spans="1:14" ht="15.75" thickBot="1">
      <c r="B43" s="824" t="s">
        <v>953</v>
      </c>
      <c r="C43" s="825"/>
      <c r="D43" s="825"/>
      <c r="E43" s="825"/>
      <c r="F43" s="825"/>
      <c r="G43" s="825"/>
      <c r="H43" s="825"/>
      <c r="I43" s="825"/>
      <c r="J43" s="825"/>
      <c r="K43" s="825"/>
      <c r="L43" s="825"/>
      <c r="M43" s="826"/>
      <c r="N43" s="394">
        <f>SUM(N36:N42)</f>
        <v>313456.9517103344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404226.43787731032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80845.287575462076</v>
      </c>
      <c r="M83" s="860"/>
      <c r="N83" s="51"/>
    </row>
    <row r="84" spans="1:14">
      <c r="B84" s="89" t="s">
        <v>973</v>
      </c>
      <c r="C84" s="90"/>
      <c r="D84" s="90"/>
      <c r="E84" s="90"/>
      <c r="F84" s="90"/>
      <c r="G84" s="90"/>
      <c r="H84" s="90"/>
      <c r="I84" s="87"/>
      <c r="J84" s="88"/>
      <c r="K84" s="304">
        <v>0.05</v>
      </c>
      <c r="L84" s="859">
        <f>N78*K84</f>
        <v>20211.321893865519</v>
      </c>
      <c r="M84" s="860"/>
      <c r="N84" s="51"/>
    </row>
    <row r="85" spans="1:14" ht="15.75" thickBot="1">
      <c r="B85" s="91" t="s">
        <v>974</v>
      </c>
      <c r="C85" s="92"/>
      <c r="D85" s="92"/>
      <c r="E85" s="92"/>
      <c r="F85" s="92"/>
      <c r="G85" s="92"/>
      <c r="H85" s="92"/>
      <c r="I85" s="93"/>
      <c r="J85" s="94"/>
      <c r="K85" s="305">
        <v>0.05</v>
      </c>
      <c r="L85" s="861">
        <f>N78*K85</f>
        <v>20211.321893865519</v>
      </c>
      <c r="M85" s="862"/>
      <c r="N85" s="51"/>
    </row>
    <row r="86" spans="1:14" ht="15.75" thickBot="1">
      <c r="B86" s="824" t="s">
        <v>953</v>
      </c>
      <c r="C86" s="825"/>
      <c r="D86" s="825"/>
      <c r="E86" s="825"/>
      <c r="F86" s="825"/>
      <c r="G86" s="825"/>
      <c r="H86" s="825"/>
      <c r="I86" s="825"/>
      <c r="J86" s="825"/>
      <c r="K86" s="825"/>
      <c r="L86" s="825"/>
      <c r="M86" s="826"/>
      <c r="N86" s="52">
        <f>L83+L84+L85</f>
        <v>121267.93136319311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525494.36924050341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135076.37977052882</v>
      </c>
      <c r="L36" s="270"/>
      <c r="M36" s="271">
        <v>0.75</v>
      </c>
      <c r="N36" s="272">
        <f>K36/M36</f>
        <v>180101.83969403841</v>
      </c>
    </row>
    <row r="37" spans="1:14">
      <c r="A37" s="108" t="s">
        <v>241</v>
      </c>
      <c r="B37" s="873" t="str">
        <f>VLOOKUP(A37,EQUIPOS!A7:D154,3,FALSE)</f>
        <v>Grúa (capacidad 15 ton)</v>
      </c>
      <c r="C37" s="874"/>
      <c r="D37" s="874"/>
      <c r="E37" s="874"/>
      <c r="F37" s="874"/>
      <c r="G37" s="874"/>
      <c r="H37" s="875"/>
      <c r="I37" s="267"/>
      <c r="J37" s="268"/>
      <c r="K37" s="269">
        <f>VLOOKUP(A37,EQUIPOS!A7:D164,4,FALSE)</f>
        <v>137845.1779760138</v>
      </c>
      <c r="L37" s="270"/>
      <c r="M37" s="271">
        <v>0.75</v>
      </c>
      <c r="N37" s="272">
        <f>K37/M37</f>
        <v>183793.57063468508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1804.3666666666668</v>
      </c>
    </row>
    <row r="43" spans="1:14" ht="15.75" thickBot="1">
      <c r="B43" s="824" t="s">
        <v>953</v>
      </c>
      <c r="C43" s="825"/>
      <c r="D43" s="825"/>
      <c r="E43" s="825"/>
      <c r="F43" s="825"/>
      <c r="G43" s="825"/>
      <c r="H43" s="825"/>
      <c r="I43" s="825"/>
      <c r="J43" s="825"/>
      <c r="K43" s="825"/>
      <c r="L43" s="825"/>
      <c r="M43" s="826"/>
      <c r="N43" s="394">
        <f>SUM(N36:N42)</f>
        <v>365699.77699539013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461624.59649569937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92324.919299139874</v>
      </c>
      <c r="M83" s="860"/>
      <c r="N83" s="51"/>
    </row>
    <row r="84" spans="1:14">
      <c r="B84" s="89" t="s">
        <v>973</v>
      </c>
      <c r="C84" s="90"/>
      <c r="D84" s="90"/>
      <c r="E84" s="90"/>
      <c r="F84" s="90"/>
      <c r="G84" s="90"/>
      <c r="H84" s="90"/>
      <c r="I84" s="87"/>
      <c r="J84" s="88"/>
      <c r="K84" s="304">
        <v>0.05</v>
      </c>
      <c r="L84" s="859">
        <f>N78*K84</f>
        <v>23081.229824784969</v>
      </c>
      <c r="M84" s="860"/>
      <c r="N84" s="51"/>
    </row>
    <row r="85" spans="1:14" ht="15.75" thickBot="1">
      <c r="B85" s="91" t="s">
        <v>974</v>
      </c>
      <c r="C85" s="92"/>
      <c r="D85" s="92"/>
      <c r="E85" s="92"/>
      <c r="F85" s="92"/>
      <c r="G85" s="92"/>
      <c r="H85" s="92"/>
      <c r="I85" s="93"/>
      <c r="J85" s="94"/>
      <c r="K85" s="305">
        <v>0.05</v>
      </c>
      <c r="L85" s="861">
        <f>N78*K85</f>
        <v>23081.229824784969</v>
      </c>
      <c r="M85" s="862"/>
      <c r="N85" s="51"/>
    </row>
    <row r="86" spans="1:14" ht="15.75" thickBot="1">
      <c r="B86" s="824" t="s">
        <v>953</v>
      </c>
      <c r="C86" s="825"/>
      <c r="D86" s="825"/>
      <c r="E86" s="825"/>
      <c r="F86" s="825"/>
      <c r="G86" s="825"/>
      <c r="H86" s="825"/>
      <c r="I86" s="825"/>
      <c r="J86" s="825"/>
      <c r="K86" s="825"/>
      <c r="L86" s="825"/>
      <c r="M86" s="826"/>
      <c r="N86" s="52">
        <f>L83+L84+L85</f>
        <v>138487.37894870981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600111.97544440918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146</v>
      </c>
      <c r="B36" s="873" t="str">
        <f>VLOOKUP(A36,EQUIPOS!A6:D154,3,FALSE)</f>
        <v>Camabaja</v>
      </c>
      <c r="C36" s="874"/>
      <c r="D36" s="874"/>
      <c r="E36" s="874"/>
      <c r="F36" s="874"/>
      <c r="G36" s="874"/>
      <c r="H36" s="875"/>
      <c r="I36" s="267"/>
      <c r="J36" s="268"/>
      <c r="K36" s="269">
        <f>VLOOKUP(A36,EQUIPOS!A6:D163,4,FALSE)</f>
        <v>135076.37977052882</v>
      </c>
      <c r="L36" s="270"/>
      <c r="M36" s="271">
        <v>0.6875</v>
      </c>
      <c r="N36" s="272">
        <f>K36/M36</f>
        <v>196474.73421167827</v>
      </c>
    </row>
    <row r="37" spans="1:14">
      <c r="A37" s="108" t="s">
        <v>241</v>
      </c>
      <c r="B37" s="873" t="str">
        <f>VLOOKUP(A37,EQUIPOS!A7:D154,3,FALSE)</f>
        <v>Grúa (capacidad 15 ton)</v>
      </c>
      <c r="C37" s="874"/>
      <c r="D37" s="874"/>
      <c r="E37" s="874"/>
      <c r="F37" s="874"/>
      <c r="G37" s="874"/>
      <c r="H37" s="875"/>
      <c r="I37" s="267"/>
      <c r="J37" s="268"/>
      <c r="K37" s="269">
        <f>VLOOKUP(A37,EQUIPOS!A7:D164,4,FALSE)</f>
        <v>137845.1779760138</v>
      </c>
      <c r="L37" s="270"/>
      <c r="M37" s="271">
        <v>0.6875</v>
      </c>
      <c r="N37" s="272">
        <f>K37/M37</f>
        <v>200502.07705602006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1968.4</v>
      </c>
    </row>
    <row r="43" spans="1:14" ht="15.75" thickBot="1">
      <c r="B43" s="824" t="s">
        <v>953</v>
      </c>
      <c r="C43" s="825"/>
      <c r="D43" s="825"/>
      <c r="E43" s="825"/>
      <c r="F43" s="825"/>
      <c r="G43" s="825"/>
      <c r="H43" s="825"/>
      <c r="I43" s="825"/>
      <c r="J43" s="825"/>
      <c r="K43" s="825"/>
      <c r="L43" s="825"/>
      <c r="M43" s="826"/>
      <c r="N43" s="394">
        <f>SUM(N36:N42)</f>
        <v>398945.21126769832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498150.69743467425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99630.139486934859</v>
      </c>
      <c r="M83" s="860"/>
      <c r="N83" s="51"/>
    </row>
    <row r="84" spans="1:14">
      <c r="B84" s="89" t="s">
        <v>973</v>
      </c>
      <c r="C84" s="90"/>
      <c r="D84" s="90"/>
      <c r="E84" s="90"/>
      <c r="F84" s="90"/>
      <c r="G84" s="90"/>
      <c r="H84" s="90"/>
      <c r="I84" s="87"/>
      <c r="J84" s="88"/>
      <c r="K84" s="304">
        <v>0.05</v>
      </c>
      <c r="L84" s="859">
        <f>N78*K84</f>
        <v>24907.534871733715</v>
      </c>
      <c r="M84" s="860"/>
      <c r="N84" s="51"/>
    </row>
    <row r="85" spans="1:14" ht="15.75" thickBot="1">
      <c r="B85" s="91" t="s">
        <v>974</v>
      </c>
      <c r="C85" s="92"/>
      <c r="D85" s="92"/>
      <c r="E85" s="92"/>
      <c r="F85" s="92"/>
      <c r="G85" s="92"/>
      <c r="H85" s="92"/>
      <c r="I85" s="93"/>
      <c r="J85" s="94"/>
      <c r="K85" s="305">
        <v>0.05</v>
      </c>
      <c r="L85" s="861">
        <f>N78*K85</f>
        <v>24907.534871733715</v>
      </c>
      <c r="M85" s="862"/>
      <c r="N85" s="51"/>
    </row>
    <row r="86" spans="1:14" ht="15.75" thickBot="1">
      <c r="B86" s="824" t="s">
        <v>953</v>
      </c>
      <c r="C86" s="825"/>
      <c r="D86" s="825"/>
      <c r="E86" s="825"/>
      <c r="F86" s="825"/>
      <c r="G86" s="825"/>
      <c r="H86" s="825"/>
      <c r="I86" s="825"/>
      <c r="J86" s="825"/>
      <c r="K86" s="825"/>
      <c r="L86" s="825"/>
      <c r="M86" s="826"/>
      <c r="N86" s="52">
        <f>L83+L84+L85</f>
        <v>149445.20923040228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647595.9066650765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52" t="s">
        <v>241</v>
      </c>
      <c r="B36" s="873" t="str">
        <f>VLOOKUP(A36,EQUIPOS!A6:D154,3,FALSE)</f>
        <v>Grúa (capacidad 15 ton)</v>
      </c>
      <c r="C36" s="874"/>
      <c r="D36" s="874"/>
      <c r="E36" s="874"/>
      <c r="F36" s="874"/>
      <c r="G36" s="874"/>
      <c r="H36" s="875"/>
      <c r="I36" s="267"/>
      <c r="J36" s="268"/>
      <c r="K36" s="269">
        <f>VLOOKUP(A36,EQUIPOS!A6:D163,4,FALSE)</f>
        <v>137845.1779760138</v>
      </c>
      <c r="L36" s="270"/>
      <c r="M36" s="396">
        <v>1.125</v>
      </c>
      <c r="N36" s="272">
        <f>K36/M36</f>
        <v>122529.04708979005</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1202.9111111111113</v>
      </c>
    </row>
    <row r="43" spans="1:14" ht="15.75" thickBot="1">
      <c r="B43" s="824" t="s">
        <v>953</v>
      </c>
      <c r="C43" s="825"/>
      <c r="D43" s="825"/>
      <c r="E43" s="825"/>
      <c r="F43" s="825"/>
      <c r="G43" s="825"/>
      <c r="H43" s="825"/>
      <c r="I43" s="825"/>
      <c r="J43" s="825"/>
      <c r="K43" s="825"/>
      <c r="L43" s="825"/>
      <c r="M43" s="826"/>
      <c r="N43" s="394">
        <f>SUM(N36:N42)</f>
        <v>123731.95820090116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437.43655300686487</v>
      </c>
      <c r="N48" s="272">
        <f>K48*M48</f>
        <v>4374.3655300686487</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1316.684024550663</v>
      </c>
      <c r="N49" s="272">
        <f>K49*M49</f>
        <v>1316.684024550663</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54146.436612356621</v>
      </c>
      <c r="N50" s="272">
        <f>K50*M50</f>
        <v>54146.436612356621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207627.66659009931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41525.533318019865</v>
      </c>
      <c r="M83" s="860"/>
      <c r="N83" s="51"/>
    </row>
    <row r="84" spans="1:14">
      <c r="B84" s="89" t="s">
        <v>973</v>
      </c>
      <c r="C84" s="90"/>
      <c r="D84" s="90"/>
      <c r="E84" s="90"/>
      <c r="F84" s="90"/>
      <c r="G84" s="90"/>
      <c r="H84" s="90"/>
      <c r="I84" s="87"/>
      <c r="J84" s="88"/>
      <c r="K84" s="304">
        <v>0.05</v>
      </c>
      <c r="L84" s="859">
        <f>N78*K84</f>
        <v>10381.383329504966</v>
      </c>
      <c r="M84" s="860"/>
      <c r="N84" s="51"/>
    </row>
    <row r="85" spans="1:14" ht="15.75" thickBot="1">
      <c r="B85" s="91" t="s">
        <v>974</v>
      </c>
      <c r="C85" s="92"/>
      <c r="D85" s="92"/>
      <c r="E85" s="92"/>
      <c r="F85" s="92"/>
      <c r="G85" s="92"/>
      <c r="H85" s="92"/>
      <c r="I85" s="93"/>
      <c r="J85" s="94"/>
      <c r="K85" s="305">
        <v>0.05</v>
      </c>
      <c r="L85" s="861">
        <f>N78*K85</f>
        <v>10381.383329504966</v>
      </c>
      <c r="M85" s="862"/>
      <c r="N85" s="51"/>
    </row>
    <row r="86" spans="1:14" ht="15.75" thickBot="1">
      <c r="B86" s="824" t="s">
        <v>953</v>
      </c>
      <c r="C86" s="825"/>
      <c r="D86" s="825"/>
      <c r="E86" s="825"/>
      <c r="F86" s="825"/>
      <c r="G86" s="825"/>
      <c r="H86" s="825"/>
      <c r="I86" s="825"/>
      <c r="J86" s="825"/>
      <c r="K86" s="825"/>
      <c r="L86" s="825"/>
      <c r="M86" s="826"/>
      <c r="N86" s="52">
        <f>L83+L84+L85</f>
        <v>62288.299977029805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269915.96656712913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55" t="s">
        <v>241</v>
      </c>
      <c r="B36" s="873" t="str">
        <f>VLOOKUP(A36,EQUIPOS!A6:D154,3,FALSE)</f>
        <v>Grúa (capacidad 15 ton)</v>
      </c>
      <c r="C36" s="874"/>
      <c r="D36" s="874"/>
      <c r="E36" s="874"/>
      <c r="F36" s="874"/>
      <c r="G36" s="874"/>
      <c r="H36" s="875"/>
      <c r="I36" s="267"/>
      <c r="J36" s="268"/>
      <c r="K36" s="269">
        <f>VLOOKUP(A36,EQUIPOS!A6:D163,4,FALSE)</f>
        <v>137845.1779760138</v>
      </c>
      <c r="L36" s="270"/>
      <c r="M36" s="462">
        <v>1</v>
      </c>
      <c r="N36" s="272">
        <f>K36/M36</f>
        <v>137845.1779760138</v>
      </c>
    </row>
    <row r="37" spans="1:14">
      <c r="A37" s="155" t="s">
        <v>373</v>
      </c>
      <c r="B37" s="873" t="str">
        <f>VLOOKUP(A37,EQUIPOS!A7:D154,3,FALSE)</f>
        <v>Volqueta 6 m3</v>
      </c>
      <c r="C37" s="874"/>
      <c r="D37" s="874"/>
      <c r="E37" s="874"/>
      <c r="F37" s="874"/>
      <c r="G37" s="874"/>
      <c r="H37" s="875"/>
      <c r="I37" s="267"/>
      <c r="J37" s="268"/>
      <c r="K37" s="269">
        <f>VLOOKUP(A37,EQUIPOS!A7:D164,4,FALSE)</f>
        <v>76346.905899100326</v>
      </c>
      <c r="L37" s="270"/>
      <c r="M37" s="463">
        <v>1</v>
      </c>
      <c r="N37" s="272">
        <f>K37/M37</f>
        <v>76346.905899100326</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1353.2750000000001</v>
      </c>
    </row>
    <row r="43" spans="1:14" ht="15.75" thickBot="1">
      <c r="B43" s="824" t="s">
        <v>953</v>
      </c>
      <c r="C43" s="825"/>
      <c r="D43" s="825"/>
      <c r="E43" s="825"/>
      <c r="F43" s="825"/>
      <c r="G43" s="825"/>
      <c r="H43" s="825"/>
      <c r="I43" s="825"/>
      <c r="J43" s="825"/>
      <c r="K43" s="825"/>
      <c r="L43" s="825"/>
      <c r="M43" s="826"/>
      <c r="N43" s="394">
        <f>SUM(N36:N42)</f>
        <v>215545.35887511412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437.43655300686487</v>
      </c>
      <c r="N48" s="272">
        <f>K48*M48</f>
        <v>4374.3655300686487</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1316.684024550663</v>
      </c>
      <c r="N49" s="272">
        <f>K49*M49</f>
        <v>1316.684024550663</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54146.436612356621</v>
      </c>
      <c r="N50" s="272">
        <f>K50*M50</f>
        <v>54146.436612356621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302448.34504209005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60489.669008418015</v>
      </c>
      <c r="M83" s="860"/>
      <c r="N83" s="51"/>
    </row>
    <row r="84" spans="1:14">
      <c r="B84" s="89" t="s">
        <v>973</v>
      </c>
      <c r="C84" s="90"/>
      <c r="D84" s="90"/>
      <c r="E84" s="90"/>
      <c r="F84" s="90"/>
      <c r="G84" s="90"/>
      <c r="H84" s="90"/>
      <c r="I84" s="87"/>
      <c r="J84" s="88"/>
      <c r="K84" s="304">
        <v>0.05</v>
      </c>
      <c r="L84" s="859">
        <f>N78*K84</f>
        <v>15122.417252104504</v>
      </c>
      <c r="M84" s="860"/>
      <c r="N84" s="51"/>
    </row>
    <row r="85" spans="1:14" ht="15.75" thickBot="1">
      <c r="B85" s="91" t="s">
        <v>974</v>
      </c>
      <c r="C85" s="92"/>
      <c r="D85" s="92"/>
      <c r="E85" s="92"/>
      <c r="F85" s="92"/>
      <c r="G85" s="92"/>
      <c r="H85" s="92"/>
      <c r="I85" s="93"/>
      <c r="J85" s="94"/>
      <c r="K85" s="305">
        <v>0.05</v>
      </c>
      <c r="L85" s="861">
        <f>N78*K85</f>
        <v>15122.417252104504</v>
      </c>
      <c r="M85" s="862"/>
      <c r="N85" s="51"/>
    </row>
    <row r="86" spans="1:14" ht="15.75" thickBot="1">
      <c r="B86" s="824" t="s">
        <v>953</v>
      </c>
      <c r="C86" s="825"/>
      <c r="D86" s="825"/>
      <c r="E86" s="825"/>
      <c r="F86" s="825"/>
      <c r="G86" s="825"/>
      <c r="H86" s="825"/>
      <c r="I86" s="825"/>
      <c r="J86" s="825"/>
      <c r="K86" s="825"/>
      <c r="L86" s="825"/>
      <c r="M86" s="826"/>
      <c r="N86" s="52">
        <f>L83+L84+L85</f>
        <v>90734.503512627009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393182.84855471703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137845.1779760138</v>
      </c>
      <c r="L36" s="270"/>
      <c r="M36" s="271">
        <v>0.9375</v>
      </c>
      <c r="N36" s="272">
        <f>K36/M36</f>
        <v>147034.85650774805</v>
      </c>
    </row>
    <row r="37" spans="1:14">
      <c r="A37" s="144" t="s">
        <v>373</v>
      </c>
      <c r="B37" s="873" t="str">
        <f>VLOOKUP(A37,EQUIPOS!A7:D154,3,FALSE)</f>
        <v>Volqueta 6 m3</v>
      </c>
      <c r="C37" s="874"/>
      <c r="D37" s="874"/>
      <c r="E37" s="874"/>
      <c r="F37" s="874"/>
      <c r="G37" s="874"/>
      <c r="H37" s="875"/>
      <c r="I37" s="267"/>
      <c r="J37" s="268"/>
      <c r="K37" s="269">
        <f>VLOOKUP(A37,EQUIPOS!A7:D164,4,FALSE)</f>
        <v>76346.905899100326</v>
      </c>
      <c r="L37" s="270"/>
      <c r="M37" s="271">
        <v>0.9375</v>
      </c>
      <c r="N37" s="272">
        <f>K37/M37</f>
        <v>81436.699625707013</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1443.4933333333333</v>
      </c>
    </row>
    <row r="43" spans="1:14" ht="15.75" thickBot="1">
      <c r="B43" s="824" t="s">
        <v>953</v>
      </c>
      <c r="C43" s="825"/>
      <c r="D43" s="825"/>
      <c r="E43" s="825"/>
      <c r="F43" s="825"/>
      <c r="G43" s="825"/>
      <c r="H43" s="825"/>
      <c r="I43" s="825"/>
      <c r="J43" s="825"/>
      <c r="K43" s="825"/>
      <c r="L43" s="825"/>
      <c r="M43" s="826"/>
      <c r="N43" s="394">
        <f>SUM(N36:N42)</f>
        <v>229915.04946678842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54146.436612356621</v>
      </c>
      <c r="N49" s="272">
        <f>K49*M49</f>
        <v>54146.436612356621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318622.40230043099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63724.480460086197</v>
      </c>
      <c r="M83" s="860"/>
      <c r="N83" s="51"/>
    </row>
    <row r="84" spans="1:14">
      <c r="B84" s="89" t="s">
        <v>973</v>
      </c>
      <c r="C84" s="90"/>
      <c r="D84" s="90"/>
      <c r="E84" s="90"/>
      <c r="F84" s="90"/>
      <c r="G84" s="90"/>
      <c r="H84" s="90"/>
      <c r="I84" s="87"/>
      <c r="J84" s="88"/>
      <c r="K84" s="304">
        <v>0.05</v>
      </c>
      <c r="L84" s="859">
        <f>N78*K84</f>
        <v>15931.120115021549</v>
      </c>
      <c r="M84" s="860"/>
      <c r="N84" s="51"/>
    </row>
    <row r="85" spans="1:14" ht="15.75" thickBot="1">
      <c r="B85" s="91" t="s">
        <v>974</v>
      </c>
      <c r="C85" s="92"/>
      <c r="D85" s="92"/>
      <c r="E85" s="92"/>
      <c r="F85" s="92"/>
      <c r="G85" s="92"/>
      <c r="H85" s="92"/>
      <c r="I85" s="93"/>
      <c r="J85" s="94"/>
      <c r="K85" s="305">
        <v>0.05</v>
      </c>
      <c r="L85" s="861">
        <f>N78*K85</f>
        <v>15931.120115021549</v>
      </c>
      <c r="M85" s="862"/>
      <c r="N85" s="51"/>
    </row>
    <row r="86" spans="1:14" ht="15.75" thickBot="1">
      <c r="B86" s="824" t="s">
        <v>953</v>
      </c>
      <c r="C86" s="825"/>
      <c r="D86" s="825"/>
      <c r="E86" s="825"/>
      <c r="F86" s="825"/>
      <c r="G86" s="825"/>
      <c r="H86" s="825"/>
      <c r="I86" s="825"/>
      <c r="J86" s="825"/>
      <c r="K86" s="825"/>
      <c r="L86" s="825"/>
      <c r="M86" s="826"/>
      <c r="N86" s="52">
        <f>L83+L84+L85</f>
        <v>95586.720690129296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414209.12299056025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137845.1779760138</v>
      </c>
      <c r="L36" s="270"/>
      <c r="M36" s="271">
        <v>1.5</v>
      </c>
      <c r="N36" s="272">
        <f>K36/M36</f>
        <v>91896.785317342539</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902.18333333333339</v>
      </c>
    </row>
    <row r="43" spans="1:14" ht="15.75" thickBot="1">
      <c r="B43" s="824" t="s">
        <v>953</v>
      </c>
      <c r="C43" s="825"/>
      <c r="D43" s="825"/>
      <c r="E43" s="825"/>
      <c r="F43" s="825"/>
      <c r="G43" s="825"/>
      <c r="H43" s="825"/>
      <c r="I43" s="825"/>
      <c r="J43" s="825"/>
      <c r="K43" s="825"/>
      <c r="L43" s="825"/>
      <c r="M43" s="826"/>
      <c r="N43" s="394">
        <f>SUM(N36:N42)</f>
        <v>92798.968650675874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54146.436612356621</v>
      </c>
      <c r="N49" s="272">
        <f>K49*M49</f>
        <v>54146.436612356621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170680.12148431846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34136.024296863696</v>
      </c>
      <c r="M83" s="860"/>
      <c r="N83" s="51"/>
    </row>
    <row r="84" spans="1:14">
      <c r="B84" s="89" t="s">
        <v>973</v>
      </c>
      <c r="C84" s="90"/>
      <c r="D84" s="90"/>
      <c r="E84" s="90"/>
      <c r="F84" s="90"/>
      <c r="G84" s="90"/>
      <c r="H84" s="90"/>
      <c r="I84" s="87"/>
      <c r="J84" s="88"/>
      <c r="K84" s="304">
        <v>0.05</v>
      </c>
      <c r="L84" s="859">
        <f>N78*K84</f>
        <v>8534.0060742159239</v>
      </c>
      <c r="M84" s="860"/>
      <c r="N84" s="51"/>
    </row>
    <row r="85" spans="1:14" ht="15.75" thickBot="1">
      <c r="B85" s="91" t="s">
        <v>974</v>
      </c>
      <c r="C85" s="92"/>
      <c r="D85" s="92"/>
      <c r="E85" s="92"/>
      <c r="F85" s="92"/>
      <c r="G85" s="92"/>
      <c r="H85" s="92"/>
      <c r="I85" s="93"/>
      <c r="J85" s="94"/>
      <c r="K85" s="305">
        <v>0.05</v>
      </c>
      <c r="L85" s="861">
        <f>N78*K85</f>
        <v>8534.0060742159239</v>
      </c>
      <c r="M85" s="862"/>
      <c r="N85" s="51"/>
    </row>
    <row r="86" spans="1:14" ht="15.75" thickBot="1">
      <c r="B86" s="824" t="s">
        <v>953</v>
      </c>
      <c r="C86" s="825"/>
      <c r="D86" s="825"/>
      <c r="E86" s="825"/>
      <c r="F86" s="825"/>
      <c r="G86" s="825"/>
      <c r="H86" s="825"/>
      <c r="I86" s="825"/>
      <c r="J86" s="825"/>
      <c r="K86" s="825"/>
      <c r="L86" s="825"/>
      <c r="M86" s="826"/>
      <c r="N86" s="52">
        <f>L83+L84+L85</f>
        <v>51204.036445295547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221884.15792961401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137845.1779760138</v>
      </c>
      <c r="L36" s="270"/>
      <c r="M36" s="271">
        <v>1.375</v>
      </c>
      <c r="N36" s="272">
        <f>K36/M36</f>
        <v>100251.03852801003</v>
      </c>
    </row>
    <row r="37" spans="1:14">
      <c r="A37" s="144" t="s">
        <v>373</v>
      </c>
      <c r="B37" s="873" t="str">
        <f>VLOOKUP(A37,EQUIPOS!A7:D154,3,FALSE)</f>
        <v>Volqueta 6 m3</v>
      </c>
      <c r="C37" s="874"/>
      <c r="D37" s="874"/>
      <c r="E37" s="874"/>
      <c r="F37" s="874"/>
      <c r="G37" s="874"/>
      <c r="H37" s="875"/>
      <c r="I37" s="267"/>
      <c r="J37" s="268"/>
      <c r="K37" s="269">
        <f>VLOOKUP(A37,EQUIPOS!A7:D164,4,FALSE)</f>
        <v>76346.905899100326</v>
      </c>
      <c r="L37" s="270"/>
      <c r="M37" s="271">
        <v>1.375</v>
      </c>
      <c r="N37" s="272">
        <f>K37/M37</f>
        <v>55525.022472072968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984.2</v>
      </c>
    </row>
    <row r="43" spans="1:14" ht="15.75" thickBot="1">
      <c r="B43" s="824" t="s">
        <v>953</v>
      </c>
      <c r="C43" s="825"/>
      <c r="D43" s="825"/>
      <c r="E43" s="825"/>
      <c r="F43" s="825"/>
      <c r="G43" s="825"/>
      <c r="H43" s="825"/>
      <c r="I43" s="825"/>
      <c r="J43" s="825"/>
      <c r="K43" s="825"/>
      <c r="L43" s="825"/>
      <c r="M43" s="826"/>
      <c r="N43" s="394">
        <f>SUM(N36:N42)</f>
        <v>156760.261000083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54146.436612356621</v>
      </c>
      <c r="N49" s="272">
        <f>K49*M49</f>
        <v>54146.436612356621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236281.74716705893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47256.349433411786</v>
      </c>
      <c r="M83" s="860"/>
      <c r="N83" s="51"/>
    </row>
    <row r="84" spans="1:14">
      <c r="B84" s="89" t="s">
        <v>973</v>
      </c>
      <c r="C84" s="90"/>
      <c r="D84" s="90"/>
      <c r="E84" s="90"/>
      <c r="F84" s="90"/>
      <c r="G84" s="90"/>
      <c r="H84" s="90"/>
      <c r="I84" s="87"/>
      <c r="J84" s="88"/>
      <c r="K84" s="304">
        <v>0.05</v>
      </c>
      <c r="L84" s="859">
        <f>N78*K84</f>
        <v>11814.087358352946</v>
      </c>
      <c r="M84" s="860"/>
      <c r="N84" s="51"/>
    </row>
    <row r="85" spans="1:14" ht="15.75" thickBot="1">
      <c r="B85" s="91" t="s">
        <v>974</v>
      </c>
      <c r="C85" s="92"/>
      <c r="D85" s="92"/>
      <c r="E85" s="92"/>
      <c r="F85" s="92"/>
      <c r="G85" s="92"/>
      <c r="H85" s="92"/>
      <c r="I85" s="93"/>
      <c r="J85" s="94"/>
      <c r="K85" s="305">
        <v>0.05</v>
      </c>
      <c r="L85" s="861">
        <f>N78*K85</f>
        <v>11814.087358352946</v>
      </c>
      <c r="M85" s="862"/>
      <c r="N85" s="51"/>
    </row>
    <row r="86" spans="1:14" ht="15.75" thickBot="1">
      <c r="B86" s="824" t="s">
        <v>953</v>
      </c>
      <c r="C86" s="825"/>
      <c r="D86" s="825"/>
      <c r="E86" s="825"/>
      <c r="F86" s="825"/>
      <c r="G86" s="825"/>
      <c r="H86" s="825"/>
      <c r="I86" s="825"/>
      <c r="J86" s="825"/>
      <c r="K86" s="825"/>
      <c r="L86" s="825"/>
      <c r="M86" s="826"/>
      <c r="N86" s="52">
        <f>L83+L84+L85</f>
        <v>70884.524150117679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307166.27131717664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241</v>
      </c>
      <c r="B36" s="873" t="str">
        <f>VLOOKUP(A36,EQUIPOS!A6:D154,3,FALSE)</f>
        <v>Grúa (capacidad 15 ton)</v>
      </c>
      <c r="C36" s="874"/>
      <c r="D36" s="874"/>
      <c r="E36" s="874"/>
      <c r="F36" s="874"/>
      <c r="G36" s="874"/>
      <c r="H36" s="875"/>
      <c r="I36" s="267"/>
      <c r="J36" s="268"/>
      <c r="K36" s="269">
        <f>VLOOKUP(A36,EQUIPOS!A6:D163,4,FALSE)</f>
        <v>137845.1779760138</v>
      </c>
      <c r="L36" s="270"/>
      <c r="M36" s="271">
        <v>1.3125</v>
      </c>
      <c r="N36" s="272">
        <f>K36/M36</f>
        <v>105024.89750553432</v>
      </c>
    </row>
    <row r="37" spans="1:14">
      <c r="A37" s="144" t="s">
        <v>373</v>
      </c>
      <c r="B37" s="873" t="str">
        <f>VLOOKUP(A37,EQUIPOS!A7:D154,3,FALSE)</f>
        <v>Volqueta 6 m3</v>
      </c>
      <c r="C37" s="874"/>
      <c r="D37" s="874"/>
      <c r="E37" s="874"/>
      <c r="F37" s="874"/>
      <c r="G37" s="874"/>
      <c r="H37" s="875"/>
      <c r="I37" s="267"/>
      <c r="J37" s="268"/>
      <c r="K37" s="269">
        <f>VLOOKUP(A37,EQUIPOS!A7:D164,4,FALSE)</f>
        <v>76346.905899100326</v>
      </c>
      <c r="L37" s="270"/>
      <c r="M37" s="271">
        <v>1.3125</v>
      </c>
      <c r="N37" s="272">
        <f>K37/M37</f>
        <v>58169.071161219297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0.05</v>
      </c>
      <c r="M42" s="886"/>
      <c r="N42" s="105">
        <f>N76*L42</f>
        <v>1031.0666666666666</v>
      </c>
    </row>
    <row r="43" spans="1:14" ht="15.75" thickBot="1">
      <c r="B43" s="824" t="s">
        <v>953</v>
      </c>
      <c r="C43" s="825"/>
      <c r="D43" s="825"/>
      <c r="E43" s="825"/>
      <c r="F43" s="825"/>
      <c r="G43" s="825"/>
      <c r="H43" s="825"/>
      <c r="I43" s="825"/>
      <c r="J43" s="825"/>
      <c r="K43" s="825"/>
      <c r="L43" s="825"/>
      <c r="M43" s="826"/>
      <c r="N43" s="394">
        <f>SUM(N36:N42)</f>
        <v>164225.0353334203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437.43655300686487</v>
      </c>
      <c r="N48" s="272">
        <f>K48*M48</f>
        <v>4374.3655300686487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54146.436612356621</v>
      </c>
      <c r="N49" s="272">
        <f>K49*M49</f>
        <v>54146.436612356621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1316.684024550663</v>
      </c>
      <c r="N50" s="272">
        <f>K50*M50</f>
        <v>1316.684024550663</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59837.486166975934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244683.85483372957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48936.770966745913</v>
      </c>
      <c r="M83" s="860"/>
      <c r="N83" s="51"/>
    </row>
    <row r="84" spans="1:14">
      <c r="B84" s="89" t="s">
        <v>973</v>
      </c>
      <c r="C84" s="90"/>
      <c r="D84" s="90"/>
      <c r="E84" s="90"/>
      <c r="F84" s="90"/>
      <c r="G84" s="90"/>
      <c r="H84" s="90"/>
      <c r="I84" s="87"/>
      <c r="J84" s="88"/>
      <c r="K84" s="304">
        <v>0.05</v>
      </c>
      <c r="L84" s="859">
        <f>N78*K84</f>
        <v>12234.192741686478</v>
      </c>
      <c r="M84" s="860"/>
      <c r="N84" s="51"/>
    </row>
    <row r="85" spans="1:14" ht="15.75" thickBot="1">
      <c r="B85" s="91" t="s">
        <v>974</v>
      </c>
      <c r="C85" s="92"/>
      <c r="D85" s="92"/>
      <c r="E85" s="92"/>
      <c r="F85" s="92"/>
      <c r="G85" s="92"/>
      <c r="H85" s="92"/>
      <c r="I85" s="93"/>
      <c r="J85" s="94"/>
      <c r="K85" s="305">
        <v>0.05</v>
      </c>
      <c r="L85" s="861">
        <f>N78*K85</f>
        <v>12234.192741686478</v>
      </c>
      <c r="M85" s="862"/>
      <c r="N85" s="51"/>
    </row>
    <row r="86" spans="1:14" ht="15.75" thickBot="1">
      <c r="B86" s="824" t="s">
        <v>953</v>
      </c>
      <c r="C86" s="825"/>
      <c r="D86" s="825"/>
      <c r="E86" s="825"/>
      <c r="F86" s="825"/>
      <c r="G86" s="825"/>
      <c r="H86" s="825"/>
      <c r="I86" s="825"/>
      <c r="J86" s="825"/>
      <c r="K86" s="825"/>
      <c r="L86" s="825"/>
      <c r="M86" s="826"/>
      <c r="N86" s="52">
        <f>L83+L84+L85</f>
        <v>73405.15645011887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318089.01128384843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66</v>
      </c>
      <c r="N36" s="272">
        <f>K36/M36</f>
        <v>2632.5088216389117</v>
      </c>
    </row>
    <row r="37" spans="1:14">
      <c r="A37" s="144"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213837.98758484225</v>
      </c>
      <c r="L37" s="270"/>
      <c r="M37" s="271">
        <v>100</v>
      </c>
      <c r="N37" s="272">
        <f>K37/M37</f>
        <v>2138.3798758484227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1.0252083333333333</v>
      </c>
    </row>
    <row r="43" spans="1:14" ht="15.75" thickBot="1">
      <c r="B43" s="824" t="s">
        <v>953</v>
      </c>
      <c r="C43" s="825"/>
      <c r="D43" s="825"/>
      <c r="E43" s="825"/>
      <c r="F43" s="825"/>
      <c r="G43" s="825"/>
      <c r="H43" s="825"/>
      <c r="I43" s="825"/>
      <c r="J43" s="825"/>
      <c r="K43" s="825"/>
      <c r="L43" s="825"/>
      <c r="M43" s="826"/>
      <c r="N43" s="394">
        <f>SUM(N36:N42)</f>
        <v>4771.9139058206683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3951.1447109975329</v>
      </c>
      <c r="N48" s="272">
        <f>K48*M48</f>
        <v>3951.1447109975329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3951.1447109975329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8825.5794501515356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1765.1158900303071</v>
      </c>
      <c r="M83" s="860"/>
      <c r="N83" s="51"/>
    </row>
    <row r="84" spans="1:14">
      <c r="B84" s="89" t="s">
        <v>973</v>
      </c>
      <c r="C84" s="90"/>
      <c r="D84" s="90"/>
      <c r="E84" s="90"/>
      <c r="F84" s="90"/>
      <c r="G84" s="90"/>
      <c r="H84" s="90"/>
      <c r="I84" s="87"/>
      <c r="J84" s="88"/>
      <c r="K84" s="304">
        <v>0.05</v>
      </c>
      <c r="L84" s="859">
        <f>N78*K84</f>
        <v>441.27897250757678</v>
      </c>
      <c r="M84" s="860"/>
      <c r="N84" s="51"/>
    </row>
    <row r="85" spans="1:14" ht="15.75" thickBot="1">
      <c r="B85" s="91" t="s">
        <v>974</v>
      </c>
      <c r="C85" s="92"/>
      <c r="D85" s="92"/>
      <c r="E85" s="92"/>
      <c r="F85" s="92"/>
      <c r="G85" s="92"/>
      <c r="H85" s="92"/>
      <c r="I85" s="93"/>
      <c r="J85" s="94"/>
      <c r="K85" s="305">
        <v>0.05</v>
      </c>
      <c r="L85" s="861">
        <f>N78*K85</f>
        <v>441.27897250757678</v>
      </c>
      <c r="M85" s="862"/>
      <c r="N85" s="51"/>
    </row>
    <row r="86" spans="1:14" ht="15.75" thickBot="1">
      <c r="B86" s="824" t="s">
        <v>953</v>
      </c>
      <c r="C86" s="825"/>
      <c r="D86" s="825"/>
      <c r="E86" s="825"/>
      <c r="F86" s="825"/>
      <c r="G86" s="825"/>
      <c r="H86" s="825"/>
      <c r="I86" s="825"/>
      <c r="J86" s="825"/>
      <c r="K86" s="825"/>
      <c r="L86" s="825"/>
      <c r="M86" s="826"/>
      <c r="N86" s="52">
        <f>L83+L84+L85</f>
        <v>2647.6738350454607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11473.253285196995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44"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66</v>
      </c>
      <c r="N36" s="272">
        <f>K36/M36</f>
        <v>2632.5088216389117</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1.0252083333333333</v>
      </c>
    </row>
    <row r="43" spans="1:14" ht="15.75" thickBot="1">
      <c r="B43" s="824" t="s">
        <v>953</v>
      </c>
      <c r="C43" s="825"/>
      <c r="D43" s="825"/>
      <c r="E43" s="825"/>
      <c r="F43" s="825"/>
      <c r="G43" s="825"/>
      <c r="H43" s="825"/>
      <c r="I43" s="825"/>
      <c r="J43" s="825"/>
      <c r="K43" s="825"/>
      <c r="L43" s="825"/>
      <c r="M43" s="826"/>
      <c r="N43" s="394">
        <f>SUM(N36:N42)</f>
        <v>2633.5340299722452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2736.0548633055787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547.21097266111576</v>
      </c>
      <c r="M83" s="860"/>
      <c r="N83" s="51"/>
    </row>
    <row r="84" spans="1:14">
      <c r="B84" s="89" t="s">
        <v>973</v>
      </c>
      <c r="C84" s="90"/>
      <c r="D84" s="90"/>
      <c r="E84" s="90"/>
      <c r="F84" s="90"/>
      <c r="G84" s="90"/>
      <c r="H84" s="90"/>
      <c r="I84" s="87"/>
      <c r="J84" s="88"/>
      <c r="K84" s="304">
        <v>0.05</v>
      </c>
      <c r="L84" s="859">
        <f>N78*K84</f>
        <v>136.80274316527894</v>
      </c>
      <c r="M84" s="860"/>
      <c r="N84" s="51"/>
    </row>
    <row r="85" spans="1:14" ht="15.75" thickBot="1">
      <c r="B85" s="91" t="s">
        <v>974</v>
      </c>
      <c r="C85" s="92"/>
      <c r="D85" s="92"/>
      <c r="E85" s="92"/>
      <c r="F85" s="92"/>
      <c r="G85" s="92"/>
      <c r="H85" s="92"/>
      <c r="I85" s="93"/>
      <c r="J85" s="94"/>
      <c r="K85" s="305">
        <v>0.05</v>
      </c>
      <c r="L85" s="861">
        <f>N78*K85</f>
        <v>136.80274316527894</v>
      </c>
      <c r="M85" s="862"/>
      <c r="N85" s="51"/>
    </row>
    <row r="86" spans="1:14" ht="15.75" thickBot="1">
      <c r="B86" s="824" t="s">
        <v>953</v>
      </c>
      <c r="C86" s="825"/>
      <c r="D86" s="825"/>
      <c r="E86" s="825"/>
      <c r="F86" s="825"/>
      <c r="G86" s="825"/>
      <c r="H86" s="825"/>
      <c r="I86" s="825"/>
      <c r="J86" s="825"/>
      <c r="K86" s="825"/>
      <c r="L86" s="825"/>
      <c r="M86" s="826"/>
      <c r="N86" s="52">
        <f>L83+L84+L85</f>
        <v>820.81645899167358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3556.8713222972524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51" sqref="O51"/>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180</v>
      </c>
      <c r="B36" s="873" t="str">
        <f>VLOOKUP(A36,EQUIPOS!A6:D154,3,FALSE)</f>
        <v>Compresor 120 HP, con martillo.</v>
      </c>
      <c r="C36" s="874"/>
      <c r="D36" s="874"/>
      <c r="E36" s="874"/>
      <c r="F36" s="874"/>
      <c r="G36" s="874"/>
      <c r="H36" s="875"/>
      <c r="I36" s="267"/>
      <c r="J36" s="268"/>
      <c r="K36" s="269">
        <f>VLOOKUP(A36,EQUIPOS!A6:D163,4,FALSE)</f>
        <v>30262.071855956881</v>
      </c>
      <c r="L36" s="270"/>
      <c r="M36" s="271">
        <v>66</v>
      </c>
      <c r="N36" s="272">
        <f>K36/M36</f>
        <v>458.5162402417709</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213837.98758484225</v>
      </c>
      <c r="L37" s="270"/>
      <c r="M37" s="271">
        <v>100</v>
      </c>
      <c r="N37" s="272">
        <f>K37/M37</f>
        <v>2138.3798758484227</v>
      </c>
    </row>
    <row r="38" spans="1:14">
      <c r="A38" t="s">
        <v>312</v>
      </c>
      <c r="B38" s="873" t="str">
        <f>VLOOKUP(A38,EQUIPOS!A8:D154,3,FALSE)</f>
        <v>Retroexcavadora sobre oruga, potencia 138 HP, balde de 1,5 m3.</v>
      </c>
      <c r="C38" s="874"/>
      <c r="D38" s="874"/>
      <c r="E38" s="874"/>
      <c r="F38" s="874"/>
      <c r="G38" s="874"/>
      <c r="H38" s="875"/>
      <c r="I38" s="267"/>
      <c r="J38" s="268"/>
      <c r="K38" s="269">
        <f>VLOOKUP(A38,EQUIPOS!A8:D165,4,FALSE)</f>
        <v>173745.58222816818</v>
      </c>
      <c r="L38" s="270"/>
      <c r="M38" s="271">
        <v>66</v>
      </c>
      <c r="N38" s="272">
        <f>K38/M38</f>
        <v>2632.5088216389117</v>
      </c>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N78*L42</f>
        <v>6.0915622581215141</v>
      </c>
    </row>
    <row r="43" spans="1:14" ht="15.75" thickBot="1">
      <c r="B43" s="824" t="s">
        <v>953</v>
      </c>
      <c r="C43" s="825"/>
      <c r="D43" s="825"/>
      <c r="E43" s="825"/>
      <c r="F43" s="825"/>
      <c r="G43" s="825"/>
      <c r="H43" s="825"/>
      <c r="I43" s="825"/>
      <c r="J43" s="825"/>
      <c r="K43" s="825"/>
      <c r="L43" s="825"/>
      <c r="M43" s="826"/>
      <c r="N43" s="394">
        <f>SUM(N36:N42)</f>
        <v>5235.4964999872263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6088.5685116057584</v>
      </c>
      <c r="N48" s="272">
        <f>K48*M48</f>
        <v>1217.7137023211517</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1440.806248950955</v>
      </c>
      <c r="N49" s="272">
        <f t="shared" ref="N49:N54" si="0">K49*M49</f>
        <v>4322.4187468528653</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10309.283418890689</v>
      </c>
      <c r="N50" s="272">
        <f t="shared" si="0"/>
        <v>3092.7850256672068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525.72525466642901</v>
      </c>
      <c r="N51" s="272">
        <f t="shared" si="0"/>
        <v>105.1450509332858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929.55251613342557</v>
      </c>
      <c r="N52" s="272">
        <f t="shared" si="0"/>
        <v>464.77625806671278</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3951.1447109975329</v>
      </c>
      <c r="N54" s="272">
        <f t="shared" si="0"/>
        <v>3951.1447109975329</v>
      </c>
    </row>
    <row r="55" spans="1:14" ht="15.75" thickBot="1">
      <c r="B55" s="906"/>
      <c r="C55" s="907"/>
      <c r="D55" s="907"/>
      <c r="E55" s="907"/>
      <c r="F55" s="907"/>
      <c r="G55" s="907"/>
      <c r="H55" s="907"/>
      <c r="I55" s="877"/>
      <c r="J55" s="42"/>
      <c r="K55" s="44"/>
      <c r="L55" s="908"/>
      <c r="M55" s="909"/>
      <c r="N55" s="45"/>
    </row>
    <row r="56" spans="1:14" ht="15.75" thickBot="1">
      <c r="B56" s="824" t="s">
        <v>953</v>
      </c>
      <c r="C56" s="825"/>
      <c r="D56" s="825"/>
      <c r="E56" s="825"/>
      <c r="F56" s="825"/>
      <c r="G56" s="825"/>
      <c r="H56" s="825"/>
      <c r="I56" s="825"/>
      <c r="J56" s="825"/>
      <c r="K56" s="825"/>
      <c r="L56" s="825"/>
      <c r="M56" s="826"/>
      <c r="N56" s="394">
        <f>SUM(N48:N55)</f>
        <v>13153.983494838756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824" t="s">
        <v>953</v>
      </c>
      <c r="C78" s="825"/>
      <c r="D78" s="825"/>
      <c r="E78" s="825"/>
      <c r="F78" s="825"/>
      <c r="G78" s="825"/>
      <c r="H78" s="825"/>
      <c r="I78" s="867"/>
      <c r="J78" s="867"/>
      <c r="K78" s="867"/>
      <c r="L78" s="867"/>
      <c r="M78" s="868"/>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18694.058107732057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3738.8116215464115</v>
      </c>
      <c r="M85" s="860"/>
      <c r="N85" s="51"/>
    </row>
    <row r="86" spans="1:14">
      <c r="B86" s="89" t="s">
        <v>973</v>
      </c>
      <c r="C86" s="90"/>
      <c r="D86" s="90"/>
      <c r="E86" s="90"/>
      <c r="F86" s="90"/>
      <c r="G86" s="90"/>
      <c r="H86" s="90"/>
      <c r="I86" s="87"/>
      <c r="J86" s="88"/>
      <c r="K86" s="304">
        <v>0.05</v>
      </c>
      <c r="L86" s="859">
        <f>N80*K86</f>
        <v>934.70290538660288</v>
      </c>
      <c r="M86" s="860"/>
      <c r="N86" s="51"/>
    </row>
    <row r="87" spans="1:14" ht="15.75" thickBot="1">
      <c r="B87" s="91" t="s">
        <v>974</v>
      </c>
      <c r="C87" s="92"/>
      <c r="D87" s="92"/>
      <c r="E87" s="92"/>
      <c r="F87" s="92"/>
      <c r="G87" s="92"/>
      <c r="H87" s="92"/>
      <c r="I87" s="93"/>
      <c r="J87" s="94"/>
      <c r="K87" s="305">
        <v>0.05</v>
      </c>
      <c r="L87" s="861">
        <f>N80*K87</f>
        <v>934.70290538660288</v>
      </c>
      <c r="M87" s="862"/>
      <c r="N87" s="51"/>
    </row>
    <row r="88" spans="1:14" ht="15.75" thickBot="1">
      <c r="B88" s="824" t="s">
        <v>953</v>
      </c>
      <c r="C88" s="825"/>
      <c r="D88" s="825"/>
      <c r="E88" s="825"/>
      <c r="F88" s="825"/>
      <c r="G88" s="825"/>
      <c r="H88" s="825"/>
      <c r="I88" s="825"/>
      <c r="J88" s="825"/>
      <c r="K88" s="825"/>
      <c r="L88" s="825"/>
      <c r="M88" s="826"/>
      <c r="N88" s="52">
        <f>L85+L86+L87</f>
        <v>5608.2174323196168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24302.275540051673</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7" t="s">
        <v>2218</v>
      </c>
      <c r="C107" s="828"/>
      <c r="D107" s="828"/>
      <c r="E107" s="828"/>
      <c r="F107" s="828"/>
      <c r="G107" s="828"/>
      <c r="H107" s="828"/>
      <c r="I107" s="828"/>
      <c r="J107" s="828"/>
      <c r="K107" s="828"/>
      <c r="L107" s="828"/>
      <c r="M107" s="828"/>
      <c r="N107" s="829"/>
    </row>
    <row r="108" spans="2:14" ht="15" customHeight="1">
      <c r="B108" s="827"/>
      <c r="C108" s="828"/>
      <c r="D108" s="828"/>
      <c r="E108" s="828"/>
      <c r="F108" s="828"/>
      <c r="G108" s="828"/>
      <c r="H108" s="828"/>
      <c r="I108" s="828"/>
      <c r="J108" s="828"/>
      <c r="K108" s="828"/>
      <c r="L108" s="828"/>
      <c r="M108" s="828"/>
      <c r="N108" s="829"/>
    </row>
    <row r="109" spans="2:14" ht="30" customHeight="1">
      <c r="B109" s="830" t="s">
        <v>2219</v>
      </c>
      <c r="C109" s="831"/>
      <c r="D109" s="831"/>
      <c r="E109" s="831"/>
      <c r="F109" s="831"/>
      <c r="G109" s="831"/>
      <c r="H109" s="831"/>
      <c r="I109" s="831"/>
      <c r="J109" s="831"/>
      <c r="K109" s="831"/>
      <c r="L109" s="831"/>
      <c r="M109" s="831"/>
      <c r="N109" s="832"/>
    </row>
    <row r="110" spans="2:14">
      <c r="B110" s="830"/>
      <c r="C110" s="831"/>
      <c r="D110" s="831"/>
      <c r="E110" s="831"/>
      <c r="F110" s="831"/>
      <c r="G110" s="831"/>
      <c r="H110" s="831"/>
      <c r="I110" s="831"/>
      <c r="J110" s="831"/>
      <c r="K110" s="831"/>
      <c r="L110" s="831"/>
      <c r="M110" s="831"/>
      <c r="N110" s="832"/>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0"/>
      <c r="K120" s="890"/>
      <c r="L120" s="890"/>
      <c r="M120" s="890"/>
      <c r="N120" s="891"/>
    </row>
    <row r="121" spans="2:14" ht="15.75" thickBot="1">
      <c r="B121" s="261" t="s">
        <v>2221</v>
      </c>
      <c r="C121" s="393"/>
      <c r="D121" s="393"/>
      <c r="E121" s="57"/>
      <c r="F121" s="57"/>
      <c r="G121" s="57"/>
      <c r="H121" s="57"/>
      <c r="I121" s="57"/>
      <c r="J121" s="892"/>
      <c r="K121" s="892"/>
      <c r="L121" s="892"/>
      <c r="M121" s="892"/>
      <c r="N121" s="893"/>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66</v>
      </c>
      <c r="N36" s="272">
        <f>K36/M36</f>
        <v>2632.5088216389117</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213837.98758484225</v>
      </c>
      <c r="L37" s="270"/>
      <c r="M37" s="271">
        <v>100</v>
      </c>
      <c r="N37" s="272">
        <f>K37/M37</f>
        <v>2138.3798758484227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1.0252083333333333</v>
      </c>
    </row>
    <row r="43" spans="1:14" ht="15.75" thickBot="1">
      <c r="B43" s="824" t="s">
        <v>953</v>
      </c>
      <c r="C43" s="825"/>
      <c r="D43" s="825"/>
      <c r="E43" s="825"/>
      <c r="F43" s="825"/>
      <c r="G43" s="825"/>
      <c r="H43" s="825"/>
      <c r="I43" s="825"/>
      <c r="J43" s="825"/>
      <c r="K43" s="825"/>
      <c r="L43" s="825"/>
      <c r="M43" s="826"/>
      <c r="N43" s="394">
        <f>SUM(N36:N42)</f>
        <v>4771.9139058206683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3951.1447109975329</v>
      </c>
      <c r="N48" s="272">
        <f>K48*M48</f>
        <v>3951.1447109975329</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3951.1447109975329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8825.5794501515356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1765.1158900303071</v>
      </c>
      <c r="M83" s="860"/>
      <c r="N83" s="51"/>
    </row>
    <row r="84" spans="1:14">
      <c r="B84" s="89" t="s">
        <v>973</v>
      </c>
      <c r="C84" s="90"/>
      <c r="D84" s="90"/>
      <c r="E84" s="90"/>
      <c r="F84" s="90"/>
      <c r="G84" s="90"/>
      <c r="H84" s="90"/>
      <c r="I84" s="87"/>
      <c r="J84" s="88"/>
      <c r="K84" s="304">
        <v>0.05</v>
      </c>
      <c r="L84" s="859">
        <f>N78*K84</f>
        <v>441.27897250757678</v>
      </c>
      <c r="M84" s="860"/>
      <c r="N84" s="51"/>
    </row>
    <row r="85" spans="1:14" ht="15.75" thickBot="1">
      <c r="B85" s="91" t="s">
        <v>974</v>
      </c>
      <c r="C85" s="92"/>
      <c r="D85" s="92"/>
      <c r="E85" s="92"/>
      <c r="F85" s="92"/>
      <c r="G85" s="92"/>
      <c r="H85" s="92"/>
      <c r="I85" s="93"/>
      <c r="J85" s="94"/>
      <c r="K85" s="305">
        <v>0.05</v>
      </c>
      <c r="L85" s="861">
        <f>N78*K85</f>
        <v>441.27897250757678</v>
      </c>
      <c r="M85" s="862"/>
      <c r="N85" s="51"/>
    </row>
    <row r="86" spans="1:14" ht="15.75" thickBot="1">
      <c r="B86" s="824" t="s">
        <v>953</v>
      </c>
      <c r="C86" s="825"/>
      <c r="D86" s="825"/>
      <c r="E86" s="825"/>
      <c r="F86" s="825"/>
      <c r="G86" s="825"/>
      <c r="H86" s="825"/>
      <c r="I86" s="825"/>
      <c r="J86" s="825"/>
      <c r="K86" s="825"/>
      <c r="L86" s="825"/>
      <c r="M86" s="826"/>
      <c r="N86" s="52">
        <f>L83+L84+L85</f>
        <v>2647.6738350454607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11473.253285196995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8" sqref="O8"/>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66</v>
      </c>
      <c r="N36" s="272">
        <f>K36/M36</f>
        <v>2632.5088216389117</v>
      </c>
    </row>
    <row r="37" spans="1:14">
      <c r="A37" s="108" t="s">
        <v>180</v>
      </c>
      <c r="B37" s="873" t="str">
        <f>VLOOKUP(A37,EQUIPOS!A7:D154,3,FALSE)</f>
        <v>Compresor 120 HP, con martillo.</v>
      </c>
      <c r="C37" s="874"/>
      <c r="D37" s="874"/>
      <c r="E37" s="874"/>
      <c r="F37" s="874"/>
      <c r="G37" s="874"/>
      <c r="H37" s="875"/>
      <c r="I37" s="267"/>
      <c r="J37" s="268"/>
      <c r="K37" s="269">
        <f>VLOOKUP(A37,EQUIPOS!A7:D164,4,FALSE)</f>
        <v>30262.071855956881</v>
      </c>
      <c r="L37" s="270"/>
      <c r="M37" s="271">
        <v>66</v>
      </c>
      <c r="N37" s="272">
        <f>K37/M37</f>
        <v>458.5162402417709</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N79*L42</f>
        <v>6.0915622581215141</v>
      </c>
    </row>
    <row r="43" spans="1:14" ht="15.75" thickBot="1">
      <c r="B43" s="824" t="s">
        <v>953</v>
      </c>
      <c r="C43" s="825"/>
      <c r="D43" s="825"/>
      <c r="E43" s="825"/>
      <c r="F43" s="825"/>
      <c r="G43" s="825"/>
      <c r="H43" s="825"/>
      <c r="I43" s="825"/>
      <c r="J43" s="825"/>
      <c r="K43" s="825"/>
      <c r="L43" s="825"/>
      <c r="M43" s="826"/>
      <c r="N43" s="394">
        <f>SUM(N36:N42)</f>
        <v>3097.1166241388041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6088.5685116057584</v>
      </c>
      <c r="N48" s="272">
        <f t="shared" ref="N48:N53" si="0">K48*M48</f>
        <v>1217.7137023211517</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1440.806248950955</v>
      </c>
      <c r="N49" s="272">
        <f t="shared" si="0"/>
        <v>4322.4187468528653</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10309.283418890689</v>
      </c>
      <c r="N50" s="272">
        <f t="shared" si="0"/>
        <v>3092.7850256672068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525.72525466642901</v>
      </c>
      <c r="N51" s="272">
        <f t="shared" si="0"/>
        <v>105.1450509332858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929.55251613342557</v>
      </c>
      <c r="N52" s="272">
        <f t="shared" si="0"/>
        <v>464.77625806671278</v>
      </c>
    </row>
    <row r="53" spans="1:14">
      <c r="B53" s="43"/>
      <c r="C53" s="281"/>
      <c r="D53" s="281"/>
      <c r="E53" s="281"/>
      <c r="F53" s="281"/>
      <c r="G53" s="281"/>
      <c r="H53" s="281"/>
      <c r="I53" s="268"/>
      <c r="J53" s="224"/>
      <c r="K53" s="282"/>
      <c r="L53" s="267"/>
      <c r="M53" s="283"/>
      <c r="N53" s="272"/>
    </row>
    <row r="54" spans="1:14" ht="15.75" thickBot="1">
      <c r="B54" s="906"/>
      <c r="C54" s="907"/>
      <c r="D54" s="907"/>
      <c r="E54" s="907"/>
      <c r="F54" s="907"/>
      <c r="G54" s="907"/>
      <c r="H54" s="907"/>
      <c r="I54" s="877"/>
      <c r="J54" s="42"/>
      <c r="K54" s="44"/>
      <c r="L54" s="908"/>
      <c r="M54" s="909"/>
      <c r="N54" s="45"/>
    </row>
    <row r="55" spans="1:14" ht="15.75" thickBot="1">
      <c r="B55" s="824" t="s">
        <v>953</v>
      </c>
      <c r="C55" s="825"/>
      <c r="D55" s="825"/>
      <c r="E55" s="825"/>
      <c r="F55" s="825"/>
      <c r="G55" s="825"/>
      <c r="H55" s="825"/>
      <c r="I55" s="825"/>
      <c r="J55" s="825"/>
      <c r="K55" s="825"/>
      <c r="L55" s="825"/>
      <c r="M55" s="826"/>
      <c r="N55" s="394">
        <f>SUM(N48:N54)</f>
        <v>9202.8387838412236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951"/>
      <c r="C65" s="952"/>
      <c r="D65" s="952"/>
      <c r="E65" s="952"/>
      <c r="F65" s="952"/>
      <c r="G65" s="953"/>
      <c r="H65" s="311"/>
      <c r="I65" s="279"/>
      <c r="J65" s="286"/>
      <c r="K65" s="279"/>
      <c r="L65" s="911"/>
      <c r="M65" s="91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900"/>
      <c r="C78" s="901"/>
      <c r="D78" s="901"/>
      <c r="E78" s="901"/>
      <c r="F78" s="901"/>
      <c r="G78" s="901"/>
      <c r="H78" s="901"/>
      <c r="I78" s="126"/>
      <c r="J78" s="126"/>
      <c r="K78" s="126"/>
      <c r="L78" s="914"/>
      <c r="M78" s="914"/>
      <c r="N78" s="45"/>
    </row>
    <row r="79" spans="1:15" ht="15.75" thickBot="1">
      <c r="B79" s="913" t="s">
        <v>953</v>
      </c>
      <c r="C79" s="867"/>
      <c r="D79" s="867"/>
      <c r="E79" s="867"/>
      <c r="F79" s="867"/>
      <c r="G79" s="867"/>
      <c r="H79" s="867"/>
      <c r="I79" s="867"/>
      <c r="J79" s="867"/>
      <c r="K79" s="867"/>
      <c r="L79" s="867"/>
      <c r="M79" s="868"/>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12604.533520886103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9" t="s">
        <v>969</v>
      </c>
      <c r="C85" s="870"/>
      <c r="D85" s="870"/>
      <c r="E85" s="870"/>
      <c r="F85" s="870"/>
      <c r="G85" s="870"/>
      <c r="H85" s="870"/>
      <c r="I85" s="314"/>
      <c r="J85" s="334"/>
      <c r="K85" s="302" t="s">
        <v>970</v>
      </c>
      <c r="L85" s="871" t="s">
        <v>971</v>
      </c>
      <c r="M85" s="872"/>
      <c r="N85" s="303"/>
    </row>
    <row r="86" spans="1:14">
      <c r="B86" s="857" t="s">
        <v>972</v>
      </c>
      <c r="C86" s="858"/>
      <c r="D86" s="858"/>
      <c r="E86" s="858"/>
      <c r="F86" s="858"/>
      <c r="G86" s="858"/>
      <c r="H86" s="858"/>
      <c r="I86" s="87"/>
      <c r="J86" s="88"/>
      <c r="K86" s="304">
        <v>0.2</v>
      </c>
      <c r="L86" s="859">
        <f>N81*K86</f>
        <v>2520.9067041772209</v>
      </c>
      <c r="M86" s="860"/>
      <c r="N86" s="51"/>
    </row>
    <row r="87" spans="1:14">
      <c r="B87" s="89" t="s">
        <v>973</v>
      </c>
      <c r="C87" s="90"/>
      <c r="D87" s="90"/>
      <c r="E87" s="90"/>
      <c r="F87" s="90"/>
      <c r="G87" s="90"/>
      <c r="H87" s="90"/>
      <c r="I87" s="87"/>
      <c r="J87" s="88"/>
      <c r="K87" s="304">
        <v>0.05</v>
      </c>
      <c r="L87" s="859">
        <f>N81*K87</f>
        <v>630.22667604430524</v>
      </c>
      <c r="M87" s="860"/>
      <c r="N87" s="51"/>
    </row>
    <row r="88" spans="1:14" ht="15.75" thickBot="1">
      <c r="B88" s="91" t="s">
        <v>974</v>
      </c>
      <c r="C88" s="92"/>
      <c r="D88" s="92"/>
      <c r="E88" s="92"/>
      <c r="F88" s="92"/>
      <c r="G88" s="92"/>
      <c r="H88" s="92"/>
      <c r="I88" s="93"/>
      <c r="J88" s="94"/>
      <c r="K88" s="305">
        <v>0.05</v>
      </c>
      <c r="L88" s="861">
        <f>N81*K88</f>
        <v>630.22667604430524</v>
      </c>
      <c r="M88" s="862"/>
      <c r="N88" s="51"/>
    </row>
    <row r="89" spans="1:14" ht="15.75" thickBot="1">
      <c r="B89" s="824" t="s">
        <v>953</v>
      </c>
      <c r="C89" s="825"/>
      <c r="D89" s="825"/>
      <c r="E89" s="825"/>
      <c r="F89" s="825"/>
      <c r="G89" s="825"/>
      <c r="H89" s="825"/>
      <c r="I89" s="825"/>
      <c r="J89" s="825"/>
      <c r="K89" s="825"/>
      <c r="L89" s="825"/>
      <c r="M89" s="826"/>
      <c r="N89" s="52">
        <f>L86+L87+L88</f>
        <v>3781.3600562658316</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16385.893577151935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7" t="s">
        <v>2218</v>
      </c>
      <c r="C108" s="828"/>
      <c r="D108" s="828"/>
      <c r="E108" s="828"/>
      <c r="F108" s="828"/>
      <c r="G108" s="828"/>
      <c r="H108" s="828"/>
      <c r="I108" s="828"/>
      <c r="J108" s="828"/>
      <c r="K108" s="828"/>
      <c r="L108" s="828"/>
      <c r="M108" s="828"/>
      <c r="N108" s="829"/>
    </row>
    <row r="109" spans="2:14" ht="15" customHeight="1">
      <c r="B109" s="827"/>
      <c r="C109" s="828"/>
      <c r="D109" s="828"/>
      <c r="E109" s="828"/>
      <c r="F109" s="828"/>
      <c r="G109" s="828"/>
      <c r="H109" s="828"/>
      <c r="I109" s="828"/>
      <c r="J109" s="828"/>
      <c r="K109" s="828"/>
      <c r="L109" s="828"/>
      <c r="M109" s="828"/>
      <c r="N109" s="829"/>
    </row>
    <row r="110" spans="2:14" ht="32.25" customHeight="1">
      <c r="B110" s="830" t="s">
        <v>2219</v>
      </c>
      <c r="C110" s="831"/>
      <c r="D110" s="831"/>
      <c r="E110" s="831"/>
      <c r="F110" s="831"/>
      <c r="G110" s="831"/>
      <c r="H110" s="831"/>
      <c r="I110" s="831"/>
      <c r="J110" s="831"/>
      <c r="K110" s="831"/>
      <c r="L110" s="831"/>
      <c r="M110" s="831"/>
      <c r="N110" s="832"/>
    </row>
    <row r="111" spans="2:14">
      <c r="B111" s="830"/>
      <c r="C111" s="831"/>
      <c r="D111" s="831"/>
      <c r="E111" s="831"/>
      <c r="F111" s="831"/>
      <c r="G111" s="831"/>
      <c r="H111" s="831"/>
      <c r="I111" s="831"/>
      <c r="J111" s="831"/>
      <c r="K111" s="831"/>
      <c r="L111" s="831"/>
      <c r="M111" s="831"/>
      <c r="N111" s="832"/>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0"/>
      <c r="K121" s="890"/>
      <c r="L121" s="890"/>
      <c r="M121" s="890"/>
      <c r="N121" s="891"/>
    </row>
    <row r="122" spans="2:14" ht="15.75" thickBot="1">
      <c r="B122" s="261" t="s">
        <v>2221</v>
      </c>
      <c r="C122" s="393"/>
      <c r="D122" s="393"/>
      <c r="E122" s="57"/>
      <c r="F122" s="57"/>
      <c r="G122" s="57"/>
      <c r="H122" s="57"/>
      <c r="I122" s="57"/>
      <c r="J122" s="892"/>
      <c r="K122" s="892"/>
      <c r="L122" s="892"/>
      <c r="M122" s="892"/>
      <c r="N122" s="893"/>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312</v>
      </c>
      <c r="B36" s="873" t="str">
        <f>VLOOKUP(A36,EQUIPOS!A6:D154,3,FALSE)</f>
        <v>Retroexcavadora sobre oruga, potencia 138 HP, balde de 1,5 m3.</v>
      </c>
      <c r="C36" s="874"/>
      <c r="D36" s="874"/>
      <c r="E36" s="874"/>
      <c r="F36" s="874"/>
      <c r="G36" s="874"/>
      <c r="H36" s="875"/>
      <c r="I36" s="267"/>
      <c r="J36" s="268"/>
      <c r="K36" s="269">
        <f>VLOOKUP(A36,EQUIPOS!A6:D163,4,FALSE)</f>
        <v>173745.58222816818</v>
      </c>
      <c r="L36" s="270"/>
      <c r="M36" s="271">
        <v>66</v>
      </c>
      <c r="N36" s="272">
        <f>K36/M36</f>
        <v>2632.5088216389117</v>
      </c>
    </row>
    <row r="37" spans="1:14">
      <c r="A37" s="108"/>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1.0252083333333333</v>
      </c>
    </row>
    <row r="43" spans="1:14" ht="15.75" thickBot="1">
      <c r="B43" s="824" t="s">
        <v>953</v>
      </c>
      <c r="C43" s="825"/>
      <c r="D43" s="825"/>
      <c r="E43" s="825"/>
      <c r="F43" s="825"/>
      <c r="G43" s="825"/>
      <c r="H43" s="825"/>
      <c r="I43" s="825"/>
      <c r="J43" s="825"/>
      <c r="K43" s="825"/>
      <c r="L43" s="825"/>
      <c r="M43" s="826"/>
      <c r="N43" s="394">
        <f>SUM(N36:N42)</f>
        <v>2633.5340299722452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2736.0548633055787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547.21097266111576</v>
      </c>
      <c r="M83" s="860"/>
      <c r="N83" s="51"/>
    </row>
    <row r="84" spans="1:14">
      <c r="B84" s="89" t="s">
        <v>973</v>
      </c>
      <c r="C84" s="90"/>
      <c r="D84" s="90"/>
      <c r="E84" s="90"/>
      <c r="F84" s="90"/>
      <c r="G84" s="90"/>
      <c r="H84" s="90"/>
      <c r="I84" s="87"/>
      <c r="J84" s="88"/>
      <c r="K84" s="304">
        <v>0.05</v>
      </c>
      <c r="L84" s="859">
        <f>N78*K84</f>
        <v>136.80274316527894</v>
      </c>
      <c r="M84" s="860"/>
      <c r="N84" s="51"/>
    </row>
    <row r="85" spans="1:14" ht="15.75" thickBot="1">
      <c r="B85" s="91" t="s">
        <v>974</v>
      </c>
      <c r="C85" s="92"/>
      <c r="D85" s="92"/>
      <c r="E85" s="92"/>
      <c r="F85" s="92"/>
      <c r="G85" s="92"/>
      <c r="H85" s="92"/>
      <c r="I85" s="93"/>
      <c r="J85" s="94"/>
      <c r="K85" s="305">
        <v>0.05</v>
      </c>
      <c r="L85" s="861">
        <f>N78*K85</f>
        <v>136.80274316527894</v>
      </c>
      <c r="M85" s="862"/>
      <c r="N85" s="51"/>
    </row>
    <row r="86" spans="1:14" ht="15.75" thickBot="1">
      <c r="B86" s="824" t="s">
        <v>953</v>
      </c>
      <c r="C86" s="825"/>
      <c r="D86" s="825"/>
      <c r="E86" s="825"/>
      <c r="F86" s="825"/>
      <c r="G86" s="825"/>
      <c r="H86" s="825"/>
      <c r="I86" s="825"/>
      <c r="J86" s="825"/>
      <c r="K86" s="825"/>
      <c r="L86" s="825"/>
      <c r="M86" s="826"/>
      <c r="N86" s="52">
        <f>L83+L84+L85</f>
        <v>820.81645899167358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3556.8713222972524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148</v>
      </c>
      <c r="B36" s="873" t="str">
        <f>VLOOKUP(A36,EQUIPOS!A6:D154,3,FALSE)</f>
        <v>Cargador : Potencia en el volante 110 hp, Clasificación de RPM del motor 2300.</v>
      </c>
      <c r="C36" s="874"/>
      <c r="D36" s="874"/>
      <c r="E36" s="874"/>
      <c r="F36" s="874"/>
      <c r="G36" s="874"/>
      <c r="H36" s="875"/>
      <c r="I36" s="267"/>
      <c r="J36" s="268"/>
      <c r="K36" s="269">
        <f>VLOOKUP(A36,EQUIPOS!A6:D163,4,FALSE)</f>
        <v>101451.66416693035</v>
      </c>
      <c r="L36" s="270"/>
      <c r="M36" s="271">
        <v>66</v>
      </c>
      <c r="N36" s="272">
        <f>K36/M36</f>
        <v>1537.1464267716719</v>
      </c>
    </row>
    <row r="37" spans="1:14">
      <c r="A37" s="108" t="s">
        <v>129</v>
      </c>
      <c r="B37" s="873" t="str">
        <f>VLOOKUP(A37,EQUIPOS!A7:D154,3,FALSE)</f>
        <v xml:space="preserve">Buldozer, Potencia al volante de 140 HP, motor de 2200 RPM, longitud de hoja 4,80m. </v>
      </c>
      <c r="C37" s="874"/>
      <c r="D37" s="874"/>
      <c r="E37" s="874"/>
      <c r="F37" s="874"/>
      <c r="G37" s="874"/>
      <c r="H37" s="875"/>
      <c r="I37" s="267"/>
      <c r="J37" s="268"/>
      <c r="K37" s="269">
        <f>VLOOKUP(A37,EQUIPOS!A7:D164,4,FALSE)</f>
        <v>213837.98758484225</v>
      </c>
      <c r="L37" s="270"/>
      <c r="M37" s="271">
        <v>100</v>
      </c>
      <c r="N37" s="272">
        <f>K37/M37</f>
        <v>2138.3798758484227</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74"/>
      <c r="L39" s="878"/>
      <c r="M39" s="879"/>
      <c r="N39" s="273"/>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2.0504166666666666</v>
      </c>
    </row>
    <row r="43" spans="1:14" ht="15.75" thickBot="1">
      <c r="B43" s="824" t="s">
        <v>953</v>
      </c>
      <c r="C43" s="825"/>
      <c r="D43" s="825"/>
      <c r="E43" s="825"/>
      <c r="F43" s="825"/>
      <c r="G43" s="825"/>
      <c r="H43" s="825"/>
      <c r="I43" s="825"/>
      <c r="J43" s="825"/>
      <c r="K43" s="825"/>
      <c r="L43" s="825"/>
      <c r="M43" s="826"/>
      <c r="N43" s="394">
        <f>SUM(N36:N42)</f>
        <v>3677.5767192867611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2241.3149819473551</v>
      </c>
      <c r="N48" s="272">
        <f>K48*M48</f>
        <v>2241.3149819473551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2241.3149819473551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6123.9333679007832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1224.7866735801567</v>
      </c>
      <c r="M83" s="860"/>
      <c r="N83" s="51"/>
    </row>
    <row r="84" spans="1:14">
      <c r="B84" s="89" t="s">
        <v>973</v>
      </c>
      <c r="C84" s="90"/>
      <c r="D84" s="90"/>
      <c r="E84" s="90"/>
      <c r="F84" s="90"/>
      <c r="G84" s="90"/>
      <c r="H84" s="90"/>
      <c r="I84" s="87"/>
      <c r="J84" s="88"/>
      <c r="K84" s="304">
        <v>0.05</v>
      </c>
      <c r="L84" s="859">
        <f>N78*K84</f>
        <v>306.19666839503918</v>
      </c>
      <c r="M84" s="860"/>
      <c r="N84" s="51"/>
    </row>
    <row r="85" spans="1:14" ht="15.75" thickBot="1">
      <c r="B85" s="91" t="s">
        <v>974</v>
      </c>
      <c r="C85" s="92"/>
      <c r="D85" s="92"/>
      <c r="E85" s="92"/>
      <c r="F85" s="92"/>
      <c r="G85" s="92"/>
      <c r="H85" s="92"/>
      <c r="I85" s="93"/>
      <c r="J85" s="94"/>
      <c r="K85" s="305">
        <v>0.05</v>
      </c>
      <c r="L85" s="861">
        <f>N78*K85</f>
        <v>306.19666839503918</v>
      </c>
      <c r="M85" s="862"/>
      <c r="N85" s="51"/>
    </row>
    <row r="86" spans="1:14" ht="15.75" thickBot="1">
      <c r="B86" s="824" t="s">
        <v>953</v>
      </c>
      <c r="C86" s="825"/>
      <c r="D86" s="825"/>
      <c r="E86" s="825"/>
      <c r="F86" s="825"/>
      <c r="G86" s="825"/>
      <c r="H86" s="825"/>
      <c r="I86" s="825"/>
      <c r="J86" s="825"/>
      <c r="K86" s="825"/>
      <c r="L86" s="825"/>
      <c r="M86" s="826"/>
      <c r="N86" s="52">
        <f>L83+L84+L85</f>
        <v>1837.1800103702349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7961.1133782710185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08"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213837.98758484225</v>
      </c>
      <c r="L36" s="464"/>
      <c r="M36" s="283">
        <v>50</v>
      </c>
      <c r="N36" s="272">
        <f>K36/M36</f>
        <v>4276.7597516968453</v>
      </c>
    </row>
    <row r="37" spans="1:14">
      <c r="A37" s="108" t="s">
        <v>152</v>
      </c>
      <c r="B37" s="873" t="str">
        <f>VLOOKUP(A37,EQUIPOS!A7:D154,3,FALSE)</f>
        <v xml:space="preserve">Carrotanque de agua(1000 Galones) </v>
      </c>
      <c r="C37" s="874"/>
      <c r="D37" s="874"/>
      <c r="E37" s="874"/>
      <c r="F37" s="874"/>
      <c r="G37" s="874"/>
      <c r="H37" s="875"/>
      <c r="I37" s="267"/>
      <c r="J37" s="268"/>
      <c r="K37" s="269">
        <f>VLOOKUP(A37,EQUIPOS!A7:D164,4,FALSE)</f>
        <v>51596.778678250921</v>
      </c>
      <c r="L37" s="464"/>
      <c r="M37" s="283">
        <v>50</v>
      </c>
      <c r="N37" s="272">
        <f>K37/M37</f>
        <v>1031.9355735650183</v>
      </c>
    </row>
    <row r="38" spans="1:14">
      <c r="A38" s="205"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464"/>
      <c r="M38" s="283">
        <v>50</v>
      </c>
      <c r="N38" s="272">
        <f>K38/M38</f>
        <v>2459.3795977104446</v>
      </c>
    </row>
    <row r="39" spans="1:14">
      <c r="A39" s="205" t="s">
        <v>365</v>
      </c>
      <c r="B39" s="873" t="str">
        <f>VLOOKUP(A39,EQUIPOS!A9:D154,3,FALSE)</f>
        <v xml:space="preserve">Vibrocompatador, potencia 153 HP, peso 10 Ton. </v>
      </c>
      <c r="C39" s="874"/>
      <c r="D39" s="874"/>
      <c r="E39" s="874"/>
      <c r="F39" s="874"/>
      <c r="G39" s="874"/>
      <c r="H39" s="875"/>
      <c r="I39" s="876"/>
      <c r="J39" s="877"/>
      <c r="K39" s="269">
        <f>VLOOKUP(A39,EQUIPOS!A9:D166,4,FALSE)</f>
        <v>106254.51726525257</v>
      </c>
      <c r="L39" s="954">
        <v>50</v>
      </c>
      <c r="M39" s="955"/>
      <c r="N39" s="272">
        <f>K39/L39</f>
        <v>2125.0903453050514</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9893.1652682773602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10295.20837731338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2059.0416754626763</v>
      </c>
      <c r="M83" s="860"/>
      <c r="N83" s="51"/>
    </row>
    <row r="84" spans="1:14">
      <c r="B84" s="89" t="s">
        <v>973</v>
      </c>
      <c r="C84" s="90"/>
      <c r="D84" s="90"/>
      <c r="E84" s="90"/>
      <c r="F84" s="90"/>
      <c r="G84" s="90"/>
      <c r="H84" s="90"/>
      <c r="I84" s="87"/>
      <c r="J84" s="88"/>
      <c r="K84" s="304">
        <v>0.05</v>
      </c>
      <c r="L84" s="859">
        <f>N78*K84</f>
        <v>514.76041886566907</v>
      </c>
      <c r="M84" s="860"/>
      <c r="N84" s="51"/>
    </row>
    <row r="85" spans="1:14" ht="15.75" thickBot="1">
      <c r="B85" s="91" t="s">
        <v>974</v>
      </c>
      <c r="C85" s="92"/>
      <c r="D85" s="92"/>
      <c r="E85" s="92"/>
      <c r="F85" s="92"/>
      <c r="G85" s="92"/>
      <c r="H85" s="92"/>
      <c r="I85" s="93"/>
      <c r="J85" s="94"/>
      <c r="K85" s="305">
        <v>0.05</v>
      </c>
      <c r="L85" s="861">
        <f>N78*K85</f>
        <v>514.76041886566907</v>
      </c>
      <c r="M85" s="862"/>
      <c r="N85" s="51"/>
    </row>
    <row r="86" spans="1:14" ht="15.75" thickBot="1">
      <c r="B86" s="824" t="s">
        <v>953</v>
      </c>
      <c r="C86" s="825"/>
      <c r="D86" s="825"/>
      <c r="E86" s="825"/>
      <c r="F86" s="825"/>
      <c r="G86" s="825"/>
      <c r="H86" s="825"/>
      <c r="I86" s="825"/>
      <c r="J86" s="825"/>
      <c r="K86" s="825"/>
      <c r="L86" s="825"/>
      <c r="M86" s="826"/>
      <c r="N86" s="52">
        <f>L83+L84+L85</f>
        <v>3088.5625131940146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13383.770890507394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213837.98758484225</v>
      </c>
      <c r="L36" s="270"/>
      <c r="M36" s="271">
        <v>40</v>
      </c>
      <c r="N36" s="272">
        <f>K36/M36</f>
        <v>5345.9496896210567</v>
      </c>
    </row>
    <row r="37" spans="1:14">
      <c r="A37" s="113" t="s">
        <v>365</v>
      </c>
      <c r="B37" s="873" t="str">
        <f>VLOOKUP(A37,EQUIPOS!A7:D154,3,FALSE)</f>
        <v xml:space="preserve">Vibrocompatador, potencia 153 HP, peso 10 Ton. </v>
      </c>
      <c r="C37" s="874"/>
      <c r="D37" s="874"/>
      <c r="E37" s="874"/>
      <c r="F37" s="874"/>
      <c r="G37" s="874"/>
      <c r="H37" s="875"/>
      <c r="I37" s="267"/>
      <c r="J37" s="268"/>
      <c r="K37" s="269">
        <f>VLOOKUP(A37,EQUIPOS!A7:D164,4,FALSE)</f>
        <v>106254.51726525257</v>
      </c>
      <c r="L37" s="270"/>
      <c r="M37" s="271">
        <v>40</v>
      </c>
      <c r="N37" s="272">
        <f>K37/M37</f>
        <v>2656.362931631314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8002.3126212523712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8504.8665075473964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1700.9733015094794</v>
      </c>
      <c r="M83" s="860"/>
      <c r="N83" s="51"/>
    </row>
    <row r="84" spans="1:14">
      <c r="B84" s="89" t="s">
        <v>973</v>
      </c>
      <c r="C84" s="90"/>
      <c r="D84" s="90"/>
      <c r="E84" s="90"/>
      <c r="F84" s="90"/>
      <c r="G84" s="90"/>
      <c r="H84" s="90"/>
      <c r="I84" s="87"/>
      <c r="J84" s="88"/>
      <c r="K84" s="304">
        <v>0.05</v>
      </c>
      <c r="L84" s="859">
        <f>N78*K84</f>
        <v>425.24332537736984</v>
      </c>
      <c r="M84" s="860"/>
      <c r="N84" s="51"/>
    </row>
    <row r="85" spans="1:14" ht="15.75" thickBot="1">
      <c r="B85" s="91" t="s">
        <v>974</v>
      </c>
      <c r="C85" s="92"/>
      <c r="D85" s="92"/>
      <c r="E85" s="92"/>
      <c r="F85" s="92"/>
      <c r="G85" s="92"/>
      <c r="H85" s="92"/>
      <c r="I85" s="93"/>
      <c r="J85" s="94"/>
      <c r="K85" s="305">
        <v>0.05</v>
      </c>
      <c r="L85" s="861">
        <f>N78*K85</f>
        <v>425.24332537736984</v>
      </c>
      <c r="M85" s="862"/>
      <c r="N85" s="51"/>
    </row>
    <row r="86" spans="1:14" ht="15.75" thickBot="1">
      <c r="B86" s="824" t="s">
        <v>953</v>
      </c>
      <c r="C86" s="825"/>
      <c r="D86" s="825"/>
      <c r="E86" s="825"/>
      <c r="F86" s="825"/>
      <c r="G86" s="825"/>
      <c r="H86" s="825"/>
      <c r="I86" s="825"/>
      <c r="J86" s="825"/>
      <c r="K86" s="825"/>
      <c r="L86" s="825"/>
      <c r="M86" s="826"/>
      <c r="N86" s="52">
        <f>L83+L84+L85</f>
        <v>2551.4599522642188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11056.326459811615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213837.98758484225</v>
      </c>
      <c r="L36" s="270"/>
      <c r="M36" s="271">
        <v>40</v>
      </c>
      <c r="N36" s="272">
        <f>K36/M36</f>
        <v>5345.9496896210567</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5345.9496896210567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5848.5035759160819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1169.7007151832165</v>
      </c>
      <c r="M83" s="860"/>
      <c r="N83" s="51"/>
    </row>
    <row r="84" spans="1:14">
      <c r="B84" s="89" t="s">
        <v>973</v>
      </c>
      <c r="C84" s="90"/>
      <c r="D84" s="90"/>
      <c r="E84" s="90"/>
      <c r="F84" s="90"/>
      <c r="G84" s="90"/>
      <c r="H84" s="90"/>
      <c r="I84" s="87"/>
      <c r="J84" s="88"/>
      <c r="K84" s="304">
        <v>0.05</v>
      </c>
      <c r="L84" s="859">
        <f>N78*K84</f>
        <v>292.42517879580413</v>
      </c>
      <c r="M84" s="860"/>
      <c r="N84" s="51"/>
    </row>
    <row r="85" spans="1:14" ht="15.75" thickBot="1">
      <c r="B85" s="91" t="s">
        <v>974</v>
      </c>
      <c r="C85" s="92"/>
      <c r="D85" s="92"/>
      <c r="E85" s="92"/>
      <c r="F85" s="92"/>
      <c r="G85" s="92"/>
      <c r="H85" s="92"/>
      <c r="I85" s="93"/>
      <c r="J85" s="94"/>
      <c r="K85" s="305">
        <v>0.05</v>
      </c>
      <c r="L85" s="861">
        <f>N78*K85</f>
        <v>292.42517879580413</v>
      </c>
      <c r="M85" s="862"/>
      <c r="N85" s="51"/>
    </row>
    <row r="86" spans="1:14" ht="15.75" thickBot="1">
      <c r="B86" s="824" t="s">
        <v>953</v>
      </c>
      <c r="C86" s="825"/>
      <c r="D86" s="825"/>
      <c r="E86" s="825"/>
      <c r="F86" s="825"/>
      <c r="G86" s="825"/>
      <c r="H86" s="825"/>
      <c r="I86" s="825"/>
      <c r="J86" s="825"/>
      <c r="K86" s="825"/>
      <c r="L86" s="825"/>
      <c r="M86" s="826"/>
      <c r="N86" s="52">
        <f>L83+L84+L85</f>
        <v>1754.5510727748249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7603.054648690907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5217.842189702289</v>
      </c>
      <c r="N48" s="272">
        <f>K48*M48</f>
        <v>6783.1948466129761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6783.1948466129761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47"/>
      <c r="D59" s="47"/>
      <c r="E59" s="47"/>
      <c r="F59" s="47"/>
      <c r="G59" s="47"/>
      <c r="H59" s="288"/>
      <c r="I59" s="279"/>
      <c r="J59" s="279"/>
      <c r="K59" s="279"/>
      <c r="L59" s="911"/>
      <c r="M59" s="912"/>
      <c r="N59" s="291"/>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7000.2925726635285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1400.0585145327059</v>
      </c>
      <c r="M83" s="860"/>
      <c r="N83" s="51"/>
    </row>
    <row r="84" spans="1:14">
      <c r="B84" s="89" t="s">
        <v>973</v>
      </c>
      <c r="C84" s="90"/>
      <c r="D84" s="90"/>
      <c r="E84" s="90"/>
      <c r="F84" s="90"/>
      <c r="G84" s="90"/>
      <c r="H84" s="90"/>
      <c r="I84" s="87"/>
      <c r="J84" s="88"/>
      <c r="K84" s="304">
        <v>0.05</v>
      </c>
      <c r="L84" s="859">
        <f>N78*K84</f>
        <v>350.01462863317647</v>
      </c>
      <c r="M84" s="860"/>
      <c r="N84" s="51"/>
    </row>
    <row r="85" spans="1:14" ht="15.75" thickBot="1">
      <c r="B85" s="91" t="s">
        <v>974</v>
      </c>
      <c r="C85" s="92"/>
      <c r="D85" s="92"/>
      <c r="E85" s="92"/>
      <c r="F85" s="92"/>
      <c r="G85" s="92"/>
      <c r="H85" s="92"/>
      <c r="I85" s="93"/>
      <c r="J85" s="94"/>
      <c r="K85" s="305">
        <v>0.05</v>
      </c>
      <c r="L85" s="861">
        <f>N78*K85</f>
        <v>350.01462863317647</v>
      </c>
      <c r="M85" s="862"/>
      <c r="N85" s="51"/>
    </row>
    <row r="86" spans="1:14" ht="15.75" thickBot="1">
      <c r="B86" s="824" t="s">
        <v>953</v>
      </c>
      <c r="C86" s="825"/>
      <c r="D86" s="825"/>
      <c r="E86" s="825"/>
      <c r="F86" s="825"/>
      <c r="G86" s="825"/>
      <c r="H86" s="825"/>
      <c r="I86" s="825"/>
      <c r="J86" s="825"/>
      <c r="K86" s="825"/>
      <c r="L86" s="825"/>
      <c r="M86" s="826"/>
      <c r="N86" s="52">
        <f>L83+L84+L85</f>
        <v>2100.0877717990588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9100.3803444625883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0.01</v>
      </c>
      <c r="M42" s="886"/>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5657.0716703645039</v>
      </c>
      <c r="N48" s="272">
        <f>K48*M48</f>
        <v>6788.4860044374045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6788.4860044374045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47"/>
      <c r="D59" s="47"/>
      <c r="E59" s="47"/>
      <c r="F59" s="47"/>
      <c r="G59" s="47"/>
      <c r="H59" s="288"/>
      <c r="I59" s="279"/>
      <c r="J59" s="279"/>
      <c r="K59" s="279"/>
      <c r="L59" s="911"/>
      <c r="M59" s="912"/>
      <c r="N59" s="291"/>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7005.5837304879569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1401.1167460975914</v>
      </c>
      <c r="M83" s="860"/>
      <c r="N83" s="51"/>
    </row>
    <row r="84" spans="1:14">
      <c r="B84" s="89" t="s">
        <v>973</v>
      </c>
      <c r="C84" s="90"/>
      <c r="D84" s="90"/>
      <c r="E84" s="90"/>
      <c r="F84" s="90"/>
      <c r="G84" s="90"/>
      <c r="H84" s="90"/>
      <c r="I84" s="87"/>
      <c r="J84" s="88"/>
      <c r="K84" s="304">
        <v>0.05</v>
      </c>
      <c r="L84" s="859">
        <f>N78*K84</f>
        <v>350.27918652439786</v>
      </c>
      <c r="M84" s="860"/>
      <c r="N84" s="51"/>
    </row>
    <row r="85" spans="1:14" ht="15.75" thickBot="1">
      <c r="B85" s="91" t="s">
        <v>974</v>
      </c>
      <c r="C85" s="92"/>
      <c r="D85" s="92"/>
      <c r="E85" s="92"/>
      <c r="F85" s="92"/>
      <c r="G85" s="92"/>
      <c r="H85" s="92"/>
      <c r="I85" s="93"/>
      <c r="J85" s="94"/>
      <c r="K85" s="305">
        <v>0.05</v>
      </c>
      <c r="L85" s="861">
        <f>N78*K85</f>
        <v>350.27918652439786</v>
      </c>
      <c r="M85" s="862"/>
      <c r="N85" s="51"/>
    </row>
    <row r="86" spans="1:14" ht="15.75" thickBot="1">
      <c r="B86" s="824" t="s">
        <v>953</v>
      </c>
      <c r="C86" s="825"/>
      <c r="D86" s="825"/>
      <c r="E86" s="825"/>
      <c r="F86" s="825"/>
      <c r="G86" s="825"/>
      <c r="H86" s="825"/>
      <c r="I86" s="825"/>
      <c r="J86" s="825"/>
      <c r="K86" s="825"/>
      <c r="L86" s="825"/>
      <c r="M86" s="826"/>
      <c r="N86" s="52">
        <f>L83+L84+L85</f>
        <v>2101.6751191463873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9107.2588496343451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213837.98758484225</v>
      </c>
      <c r="L36" s="270"/>
      <c r="M36" s="271">
        <v>45</v>
      </c>
      <c r="N36" s="272">
        <f>K36/M36</f>
        <v>4751.9552796631615</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51596.778678250921</v>
      </c>
      <c r="L37" s="270"/>
      <c r="M37" s="271">
        <v>45</v>
      </c>
      <c r="N37" s="272">
        <f>K37/M37</f>
        <v>1146.5950817389094</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122968.97988552223</v>
      </c>
      <c r="L38" s="270"/>
      <c r="M38" s="271">
        <v>45</v>
      </c>
      <c r="N38" s="272">
        <f>K38/M38</f>
        <v>2732.6439974560494</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106254.51726525257</v>
      </c>
      <c r="L39" s="878">
        <v>45</v>
      </c>
      <c r="M39" s="879"/>
      <c r="N39" s="272">
        <f>K39/L39</f>
        <v>2361.2114947833902</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11.941569089689333</v>
      </c>
    </row>
    <row r="43" spans="1:14" ht="15.75" thickBot="1">
      <c r="B43" s="824" t="s">
        <v>953</v>
      </c>
      <c r="C43" s="825"/>
      <c r="D43" s="825"/>
      <c r="E43" s="825"/>
      <c r="F43" s="825"/>
      <c r="G43" s="825"/>
      <c r="H43" s="825"/>
      <c r="I43" s="825"/>
      <c r="J43" s="825"/>
      <c r="K43" s="825"/>
      <c r="L43" s="825"/>
      <c r="M43" s="826"/>
      <c r="N43" s="394">
        <f>SUM(N36:N42)</f>
        <v>11004.3474227312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31242.06079701164</v>
      </c>
      <c r="N48" s="272">
        <f>K48*M48</f>
        <v>39052.575996264553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39052.575996264553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11">
        <f>VLOOKUP(A59,TRANSPORTE!A5:D123,4,FALSE)</f>
        <v>1169.5796725935127</v>
      </c>
      <c r="M59" s="912"/>
      <c r="N59" s="291">
        <f>K59*L59</f>
        <v>1461.9745907418908</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52115.976464222105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10423.195292844423</v>
      </c>
      <c r="M83" s="860"/>
      <c r="N83" s="51"/>
    </row>
    <row r="84" spans="1:14">
      <c r="B84" s="89" t="s">
        <v>973</v>
      </c>
      <c r="C84" s="90"/>
      <c r="D84" s="90"/>
      <c r="E84" s="90"/>
      <c r="F84" s="90"/>
      <c r="G84" s="90"/>
      <c r="H84" s="90"/>
      <c r="I84" s="87"/>
      <c r="J84" s="88"/>
      <c r="K84" s="304">
        <v>0.05</v>
      </c>
      <c r="L84" s="859">
        <f>N78*K84</f>
        <v>2605.7988232111056</v>
      </c>
      <c r="M84" s="860"/>
      <c r="N84" s="51"/>
    </row>
    <row r="85" spans="1:14" ht="15.75" thickBot="1">
      <c r="B85" s="91" t="s">
        <v>974</v>
      </c>
      <c r="C85" s="92"/>
      <c r="D85" s="92"/>
      <c r="E85" s="92"/>
      <c r="F85" s="92"/>
      <c r="G85" s="92"/>
      <c r="H85" s="92"/>
      <c r="I85" s="93"/>
      <c r="J85" s="94"/>
      <c r="K85" s="305">
        <v>0.05</v>
      </c>
      <c r="L85" s="861">
        <f>N78*K85</f>
        <v>2605.7988232111056</v>
      </c>
      <c r="M85" s="862"/>
      <c r="N85" s="51"/>
    </row>
    <row r="86" spans="1:14" ht="15.75" thickBot="1">
      <c r="B86" s="824" t="s">
        <v>953</v>
      </c>
      <c r="C86" s="825"/>
      <c r="D86" s="825"/>
      <c r="E86" s="825"/>
      <c r="F86" s="825"/>
      <c r="G86" s="825"/>
      <c r="H86" s="825"/>
      <c r="I86" s="825"/>
      <c r="J86" s="825"/>
      <c r="K86" s="825"/>
      <c r="L86" s="825"/>
      <c r="M86" s="826"/>
      <c r="N86" s="52">
        <f>L83+L84+L85</f>
        <v>15634.792939266634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67751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213837.98758484225</v>
      </c>
      <c r="L36" s="270"/>
      <c r="M36" s="271">
        <v>45</v>
      </c>
      <c r="N36" s="272">
        <f>K36/M36</f>
        <v>4751.9552796631615</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51596.778678250921</v>
      </c>
      <c r="L37" s="270"/>
      <c r="M37" s="271">
        <v>45</v>
      </c>
      <c r="N37" s="272">
        <f>K37/M37</f>
        <v>1146.5950817389094</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122968.97988552223</v>
      </c>
      <c r="L38" s="270"/>
      <c r="M38" s="271">
        <v>45</v>
      </c>
      <c r="N38" s="272">
        <f>K38/M38</f>
        <v>2732.6439974560494</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106254.51726525257</v>
      </c>
      <c r="L39" s="878">
        <v>45</v>
      </c>
      <c r="M39" s="879"/>
      <c r="N39" s="272">
        <f>K39/L39</f>
        <v>2361.2114947833902</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11.941569089689333</v>
      </c>
    </row>
    <row r="43" spans="1:14" ht="15.75" thickBot="1">
      <c r="B43" s="824" t="s">
        <v>953</v>
      </c>
      <c r="C43" s="825"/>
      <c r="D43" s="825"/>
      <c r="E43" s="825"/>
      <c r="F43" s="825"/>
      <c r="G43" s="825"/>
      <c r="H43" s="825"/>
      <c r="I43" s="825"/>
      <c r="J43" s="825"/>
      <c r="K43" s="825"/>
      <c r="L43" s="825"/>
      <c r="M43" s="826"/>
      <c r="N43" s="394">
        <f>SUM(N36:N42)</f>
        <v>11004.3474227312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36688.718569141805</v>
      </c>
      <c r="N48" s="272">
        <f>K48*M48</f>
        <v>45860.898211427259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45860.898211427259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1">
        <f>VLOOKUP(A59,TRANSPORTE!A5:D123,4,FALSE)</f>
        <v>1169.5796725935127</v>
      </c>
      <c r="M59" s="912"/>
      <c r="N59" s="291">
        <f>K59*L59</f>
        <v>1461.9745907418908</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58924.298679384818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11784.859735876964</v>
      </c>
      <c r="M83" s="860"/>
      <c r="N83" s="51"/>
    </row>
    <row r="84" spans="1:14">
      <c r="B84" s="89" t="s">
        <v>973</v>
      </c>
      <c r="C84" s="90"/>
      <c r="D84" s="90"/>
      <c r="E84" s="90"/>
      <c r="F84" s="90"/>
      <c r="G84" s="90"/>
      <c r="H84" s="90"/>
      <c r="I84" s="87"/>
      <c r="J84" s="88"/>
      <c r="K84" s="304">
        <v>0.05</v>
      </c>
      <c r="L84" s="859">
        <f>N78*K84</f>
        <v>2946.214933969241</v>
      </c>
      <c r="M84" s="860"/>
      <c r="N84" s="51"/>
    </row>
    <row r="85" spans="1:14" ht="15.75" thickBot="1">
      <c r="B85" s="91" t="s">
        <v>974</v>
      </c>
      <c r="C85" s="92"/>
      <c r="D85" s="92"/>
      <c r="E85" s="92"/>
      <c r="F85" s="92"/>
      <c r="G85" s="92"/>
      <c r="H85" s="92"/>
      <c r="I85" s="93"/>
      <c r="J85" s="94"/>
      <c r="K85" s="305">
        <v>0.05</v>
      </c>
      <c r="L85" s="861">
        <f>N78*K85</f>
        <v>2946.214933969241</v>
      </c>
      <c r="M85" s="862"/>
      <c r="N85" s="51"/>
    </row>
    <row r="86" spans="1:14" ht="15.75" thickBot="1">
      <c r="B86" s="824" t="s">
        <v>953</v>
      </c>
      <c r="C86" s="825"/>
      <c r="D86" s="825"/>
      <c r="E86" s="825"/>
      <c r="F86" s="825"/>
      <c r="G86" s="825"/>
      <c r="H86" s="825"/>
      <c r="I86" s="825"/>
      <c r="J86" s="825"/>
      <c r="K86" s="825"/>
      <c r="L86" s="825"/>
      <c r="M86" s="826"/>
      <c r="N86" s="52">
        <f>L83+L84+L85</f>
        <v>17677.289603815447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76601.588283200268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VLOOKUP(A36,EQUIPOS!A6:D186,3,FALSE)</f>
        <v xml:space="preserve">Buldozer, Potencia al volante de 140 HP, motor de 2200 RPM, longitud de hoja 4,80m. </v>
      </c>
      <c r="C36" s="874"/>
      <c r="D36" s="874"/>
      <c r="E36" s="874"/>
      <c r="F36" s="874"/>
      <c r="G36" s="874"/>
      <c r="H36" s="875"/>
      <c r="I36" s="267"/>
      <c r="J36" s="268"/>
      <c r="K36" s="269">
        <f>VLOOKUP(A36,EQUIPOS!A6:D186,4,FALSE)</f>
        <v>213837.98758484225</v>
      </c>
      <c r="L36" s="270"/>
      <c r="M36" s="271">
        <v>45</v>
      </c>
      <c r="N36" s="272">
        <f>K36/M36</f>
        <v>4751.9552796631615</v>
      </c>
    </row>
    <row r="37" spans="1:14">
      <c r="A37" s="113" t="s">
        <v>152</v>
      </c>
      <c r="B37" s="873" t="str">
        <f>VLOOKUP(A37,EQUIPOS!A7:D187,3,FALSE)</f>
        <v xml:space="preserve">Carrotanque de agua(1000 Galones) </v>
      </c>
      <c r="C37" s="874"/>
      <c r="D37" s="874"/>
      <c r="E37" s="874"/>
      <c r="F37" s="874"/>
      <c r="G37" s="874"/>
      <c r="H37" s="875"/>
      <c r="I37" s="267"/>
      <c r="J37" s="268"/>
      <c r="K37" s="269">
        <f>VLOOKUP(A37,EQUIPOS!A7:D187,4,FALSE)</f>
        <v>51596.778678250921</v>
      </c>
      <c r="L37" s="270"/>
      <c r="M37" s="271">
        <v>45</v>
      </c>
      <c r="N37" s="272">
        <f>K37/M37</f>
        <v>1146.5950817389094</v>
      </c>
    </row>
    <row r="38" spans="1:14">
      <c r="A38" t="s">
        <v>269</v>
      </c>
      <c r="B38" s="873" t="str">
        <f>VLOOKUP(A38,EQUIPOS!A8:D188,3,FALSE)</f>
        <v>Motoniveladora  potencia 215 HP, ancho de cuchilla 4,27 m, peso 18 ton.</v>
      </c>
      <c r="C38" s="874"/>
      <c r="D38" s="874"/>
      <c r="E38" s="874"/>
      <c r="F38" s="874"/>
      <c r="G38" s="874"/>
      <c r="H38" s="875"/>
      <c r="I38" s="267"/>
      <c r="J38" s="268"/>
      <c r="K38" s="269">
        <f>VLOOKUP(A38,EQUIPOS!A8:D188,4,FALSE)</f>
        <v>122968.97988552223</v>
      </c>
      <c r="L38" s="270"/>
      <c r="M38" s="271">
        <v>45</v>
      </c>
      <c r="N38" s="272">
        <f>K38/M38</f>
        <v>2732.6439974560494</v>
      </c>
    </row>
    <row r="39" spans="1:14">
      <c r="A39" t="s">
        <v>365</v>
      </c>
      <c r="B39" s="873" t="str">
        <f>VLOOKUP(A39,EQUIPOS!A9:D189,3,FALSE)</f>
        <v xml:space="preserve">Vibrocompatador, potencia 153 HP, peso 10 Ton. </v>
      </c>
      <c r="C39" s="874"/>
      <c r="D39" s="874"/>
      <c r="E39" s="874"/>
      <c r="F39" s="874"/>
      <c r="G39" s="874"/>
      <c r="H39" s="875"/>
      <c r="I39" s="876"/>
      <c r="J39" s="877"/>
      <c r="K39" s="269">
        <f>VLOOKUP(A39,EQUIPOS!A9:D189,4,FALSE)</f>
        <v>106254.51726525257</v>
      </c>
      <c r="L39" s="878">
        <v>45</v>
      </c>
      <c r="M39" s="879"/>
      <c r="N39" s="272">
        <f>K39/L39</f>
        <v>2361.2114947833902</v>
      </c>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t="s">
        <v>952</v>
      </c>
      <c r="C42" s="874"/>
      <c r="D42" s="874"/>
      <c r="E42" s="874"/>
      <c r="F42" s="874"/>
      <c r="G42" s="874"/>
      <c r="H42" s="875"/>
      <c r="I42" s="883"/>
      <c r="J42" s="884"/>
      <c r="K42" s="41"/>
      <c r="L42" s="885">
        <v>0.02</v>
      </c>
      <c r="M42" s="886"/>
      <c r="N42" s="105">
        <f>N76*L42</f>
        <v>11.941569089689333</v>
      </c>
    </row>
    <row r="43" spans="1:14" ht="15.75" thickBot="1">
      <c r="B43" s="824" t="s">
        <v>953</v>
      </c>
      <c r="C43" s="825"/>
      <c r="D43" s="825"/>
      <c r="E43" s="825"/>
      <c r="F43" s="825"/>
      <c r="G43" s="825"/>
      <c r="H43" s="825"/>
      <c r="I43" s="825"/>
      <c r="J43" s="825"/>
      <c r="K43" s="825"/>
      <c r="L43" s="825"/>
      <c r="M43" s="826"/>
      <c r="N43" s="394">
        <f>SUM(N36:N42)</f>
        <v>11004.3474227312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52043.055805491997</v>
      </c>
      <c r="N48" s="272">
        <f>K48*M48</f>
        <v>65053.819756864992</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65053.819756864992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11">
        <f>VLOOKUP(A59,TRANSPORTE!A5:D123,4,FALSE)</f>
        <v>1169.5796725935127</v>
      </c>
      <c r="M59" s="912"/>
      <c r="N59" s="291">
        <f>K59*L59</f>
        <v>1461.9745907418908</v>
      </c>
    </row>
    <row r="60" spans="1:14" ht="24.75" customHeight="1">
      <c r="B60" s="46"/>
      <c r="C60" s="317"/>
      <c r="D60" s="317"/>
      <c r="E60" s="317"/>
      <c r="F60" s="317"/>
      <c r="G60" s="317"/>
      <c r="H60" s="311"/>
      <c r="I60" s="399"/>
      <c r="J60" s="286"/>
      <c r="K60" s="279"/>
      <c r="L60" s="911"/>
      <c r="M60" s="912"/>
      <c r="N60" s="287"/>
    </row>
    <row r="61" spans="1:14">
      <c r="B61" s="46"/>
      <c r="C61" s="47"/>
      <c r="D61" s="47"/>
      <c r="E61" s="47"/>
      <c r="F61" s="47"/>
      <c r="G61" s="317"/>
      <c r="H61" s="311"/>
      <c r="I61" s="399"/>
      <c r="J61" s="286"/>
      <c r="K61" s="279"/>
      <c r="L61" s="911"/>
      <c r="M61" s="912"/>
      <c r="N61" s="291"/>
    </row>
    <row r="62" spans="1:14">
      <c r="B62" s="46"/>
      <c r="C62" s="47"/>
      <c r="D62" s="47"/>
      <c r="E62" s="47"/>
      <c r="F62" s="47"/>
      <c r="G62" s="47"/>
      <c r="H62" s="288"/>
      <c r="I62" s="279"/>
      <c r="J62" s="279"/>
      <c r="K62" s="279"/>
      <c r="L62" s="911"/>
      <c r="M62" s="912"/>
      <c r="N62" s="291"/>
    </row>
    <row r="63" spans="1:14">
      <c r="B63" s="46"/>
      <c r="C63" s="47"/>
      <c r="D63" s="47"/>
      <c r="E63" s="47"/>
      <c r="F63" s="47"/>
      <c r="G63" s="47"/>
      <c r="H63" s="288"/>
      <c r="I63" s="279"/>
      <c r="J63" s="279"/>
      <c r="K63" s="279"/>
      <c r="L63" s="911"/>
      <c r="M63" s="912"/>
      <c r="N63" s="291"/>
    </row>
    <row r="64" spans="1:14" ht="15.75" thickBot="1">
      <c r="B64" s="465"/>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SUM(N59:N64)</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78117.220224822537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15623.444044964508</v>
      </c>
      <c r="M83" s="860"/>
      <c r="N83" s="51"/>
    </row>
    <row r="84" spans="1:14">
      <c r="B84" s="89" t="s">
        <v>973</v>
      </c>
      <c r="C84" s="90"/>
      <c r="D84" s="90"/>
      <c r="E84" s="90"/>
      <c r="F84" s="90"/>
      <c r="G84" s="90"/>
      <c r="H84" s="90"/>
      <c r="I84" s="87"/>
      <c r="J84" s="88"/>
      <c r="K84" s="304">
        <v>0.05</v>
      </c>
      <c r="L84" s="859">
        <f>N78*K84</f>
        <v>3905.861011241127</v>
      </c>
      <c r="M84" s="860"/>
      <c r="N84" s="51"/>
    </row>
    <row r="85" spans="1:14" ht="15.75" thickBot="1">
      <c r="B85" s="91" t="s">
        <v>974</v>
      </c>
      <c r="C85" s="92"/>
      <c r="D85" s="92"/>
      <c r="E85" s="92"/>
      <c r="F85" s="92"/>
      <c r="G85" s="92"/>
      <c r="H85" s="92"/>
      <c r="I85" s="93"/>
      <c r="J85" s="94"/>
      <c r="K85" s="305">
        <v>0.05</v>
      </c>
      <c r="L85" s="861">
        <f>N78*K85</f>
        <v>3905.861011241127</v>
      </c>
      <c r="M85" s="862"/>
      <c r="N85" s="51"/>
    </row>
    <row r="86" spans="1:14" ht="15.75" thickBot="1">
      <c r="B86" s="824" t="s">
        <v>953</v>
      </c>
      <c r="C86" s="825"/>
      <c r="D86" s="825"/>
      <c r="E86" s="825"/>
      <c r="F86" s="825"/>
      <c r="G86" s="825"/>
      <c r="H86" s="825"/>
      <c r="I86" s="825"/>
      <c r="J86" s="825"/>
      <c r="K86" s="825"/>
      <c r="L86" s="825"/>
      <c r="M86" s="826"/>
      <c r="N86" s="52">
        <f>L83+L84+L85</f>
        <v>23435.16606744676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101552.38629226929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213837.98758484225</v>
      </c>
      <c r="L36" s="270"/>
      <c r="M36" s="271">
        <v>400</v>
      </c>
      <c r="N36" s="272">
        <f>K36/M36</f>
        <v>534.59496896210567</v>
      </c>
    </row>
    <row r="37" spans="1:14">
      <c r="A37" s="113" t="s">
        <v>152</v>
      </c>
      <c r="B37" s="873" t="str">
        <f>VLOOKUP(A37,EQUIPOS!A7:D154,3,FALSE)</f>
        <v xml:space="preserve">Carrotanque de agua(1000 Galones) </v>
      </c>
      <c r="C37" s="874"/>
      <c r="D37" s="874"/>
      <c r="E37" s="874"/>
      <c r="F37" s="874"/>
      <c r="G37" s="874"/>
      <c r="H37" s="875"/>
      <c r="I37" s="267"/>
      <c r="J37" s="268"/>
      <c r="K37" s="269">
        <f>VLOOKUP(A37,EQUIPOS!A7:D164,4,FALSE)</f>
        <v>51596.778678250921</v>
      </c>
      <c r="L37" s="270"/>
      <c r="M37" s="271">
        <v>200</v>
      </c>
      <c r="N37" s="272">
        <f>K37/M37</f>
        <v>257.98389339125458</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200</v>
      </c>
      <c r="N38" s="272">
        <f>K38/M38</f>
        <v>614.84489942761115</v>
      </c>
    </row>
    <row r="39" spans="1:14">
      <c r="A39" t="s">
        <v>365</v>
      </c>
      <c r="B39" s="873" t="str">
        <f>VLOOKUP(A39,EQUIPOS!A9:D155,3,FALSE)</f>
        <v xml:space="preserve">Vibrocompatador, potencia 153 HP, peso 10 Ton. </v>
      </c>
      <c r="C39" s="874"/>
      <c r="D39" s="874"/>
      <c r="E39" s="874"/>
      <c r="F39" s="874"/>
      <c r="G39" s="874"/>
      <c r="H39" s="875"/>
      <c r="I39" s="876"/>
      <c r="J39" s="877"/>
      <c r="K39" s="269">
        <f>VLOOKUP(A39,EQUIPOS!A9:D166,4,FALSE)</f>
        <v>106254.51726525257</v>
      </c>
      <c r="L39" s="878">
        <v>200</v>
      </c>
      <c r="M39" s="879"/>
      <c r="N39" s="272">
        <f>K39/L39</f>
        <v>531.27258632626285</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2.6868530451800998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1941.3832011524141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2075.7258534114189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415.14517068228383</v>
      </c>
      <c r="M83" s="860"/>
      <c r="N83" s="51"/>
    </row>
    <row r="84" spans="1:14">
      <c r="B84" s="89" t="s">
        <v>973</v>
      </c>
      <c r="C84" s="90"/>
      <c r="D84" s="90"/>
      <c r="E84" s="90"/>
      <c r="F84" s="90"/>
      <c r="G84" s="90"/>
      <c r="H84" s="90"/>
      <c r="I84" s="87"/>
      <c r="J84" s="88"/>
      <c r="K84" s="304">
        <v>0.05</v>
      </c>
      <c r="L84" s="859">
        <f>N78*K84</f>
        <v>103.78629267057096</v>
      </c>
      <c r="M84" s="860"/>
      <c r="N84" s="51"/>
    </row>
    <row r="85" spans="1:14" ht="15.75" thickBot="1">
      <c r="B85" s="91" t="s">
        <v>974</v>
      </c>
      <c r="C85" s="92"/>
      <c r="D85" s="92"/>
      <c r="E85" s="92"/>
      <c r="F85" s="92"/>
      <c r="G85" s="92"/>
      <c r="H85" s="92"/>
      <c r="I85" s="93"/>
      <c r="J85" s="94"/>
      <c r="K85" s="305">
        <v>0.05</v>
      </c>
      <c r="L85" s="861">
        <f>N78*K85</f>
        <v>103.78629267057096</v>
      </c>
      <c r="M85" s="862"/>
      <c r="N85" s="51"/>
    </row>
    <row r="86" spans="1:14" ht="15.75" thickBot="1">
      <c r="B86" s="824" t="s">
        <v>953</v>
      </c>
      <c r="C86" s="825"/>
      <c r="D86" s="825"/>
      <c r="E86" s="825"/>
      <c r="F86" s="825"/>
      <c r="G86" s="825"/>
      <c r="H86" s="825"/>
      <c r="I86" s="825"/>
      <c r="J86" s="825"/>
      <c r="K86" s="825"/>
      <c r="L86" s="825"/>
      <c r="M86" s="826"/>
      <c r="N86" s="52">
        <f>L83+L84+L85</f>
        <v>622.71775602342564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2698.4436094348448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2.1494824361440799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5727.0269493838732</v>
      </c>
      <c r="N48" s="272">
        <f>K48*M48</f>
        <v>6872.4323392606475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6872.4323392606475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7089.5300653111999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1417.9060130622402</v>
      </c>
      <c r="M83" s="860"/>
      <c r="N83" s="51"/>
    </row>
    <row r="84" spans="1:14">
      <c r="B84" s="89" t="s">
        <v>973</v>
      </c>
      <c r="C84" s="90"/>
      <c r="D84" s="90"/>
      <c r="E84" s="90"/>
      <c r="F84" s="90"/>
      <c r="G84" s="90"/>
      <c r="H84" s="90"/>
      <c r="I84" s="87"/>
      <c r="J84" s="88"/>
      <c r="K84" s="304">
        <v>0.05</v>
      </c>
      <c r="L84" s="859">
        <f>N78*K84</f>
        <v>354.47650326556004</v>
      </c>
      <c r="M84" s="860"/>
      <c r="N84" s="51"/>
    </row>
    <row r="85" spans="1:14" ht="15.75" thickBot="1">
      <c r="B85" s="91" t="s">
        <v>974</v>
      </c>
      <c r="C85" s="92"/>
      <c r="D85" s="92"/>
      <c r="E85" s="92"/>
      <c r="F85" s="92"/>
      <c r="G85" s="92"/>
      <c r="H85" s="92"/>
      <c r="I85" s="93"/>
      <c r="J85" s="94"/>
      <c r="K85" s="305">
        <v>0.05</v>
      </c>
      <c r="L85" s="861">
        <f>N78*K85</f>
        <v>354.47650326556004</v>
      </c>
      <c r="M85" s="862"/>
      <c r="N85" s="51"/>
    </row>
    <row r="86" spans="1:14" ht="15.75" thickBot="1">
      <c r="B86" s="824" t="s">
        <v>953</v>
      </c>
      <c r="C86" s="825"/>
      <c r="D86" s="825"/>
      <c r="E86" s="825"/>
      <c r="F86" s="825"/>
      <c r="G86" s="825"/>
      <c r="H86" s="825"/>
      <c r="I86" s="825"/>
      <c r="J86" s="825"/>
      <c r="K86" s="825"/>
      <c r="L86" s="825"/>
      <c r="M86" s="826"/>
      <c r="N86" s="52">
        <f>L83+L84+L85</f>
        <v>2126.8590195933602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9216.3890849045601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2.1494824361440799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1160.4915452101106</v>
      </c>
      <c r="M83" s="860"/>
      <c r="N83" s="51"/>
    </row>
    <row r="84" spans="1:14">
      <c r="B84" s="89" t="s">
        <v>973</v>
      </c>
      <c r="C84" s="90"/>
      <c r="D84" s="90"/>
      <c r="E84" s="90"/>
      <c r="F84" s="90"/>
      <c r="G84" s="90"/>
      <c r="H84" s="90"/>
      <c r="I84" s="87"/>
      <c r="J84" s="88"/>
      <c r="K84" s="304">
        <v>0.05</v>
      </c>
      <c r="L84" s="859">
        <f>N78*K84</f>
        <v>290.12288630252766</v>
      </c>
      <c r="M84" s="860"/>
      <c r="N84" s="51"/>
    </row>
    <row r="85" spans="1:14" ht="15.75" thickBot="1">
      <c r="B85" s="91" t="s">
        <v>974</v>
      </c>
      <c r="C85" s="92"/>
      <c r="D85" s="92"/>
      <c r="E85" s="92"/>
      <c r="F85" s="92"/>
      <c r="G85" s="92"/>
      <c r="H85" s="92"/>
      <c r="I85" s="93"/>
      <c r="J85" s="94"/>
      <c r="K85" s="305">
        <v>0.05</v>
      </c>
      <c r="L85" s="861">
        <f>N78*K85</f>
        <v>290.12288630252766</v>
      </c>
      <c r="M85" s="862"/>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2.1494824361440799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5699.953731077695</v>
      </c>
      <c r="N48" s="272">
        <f>K48*M48</f>
        <v>6839.9444772932338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6839.9444772932338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7057.0422033437862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1411.4084406687573</v>
      </c>
      <c r="M83" s="860"/>
      <c r="N83" s="51"/>
    </row>
    <row r="84" spans="1:14">
      <c r="B84" s="89" t="s">
        <v>973</v>
      </c>
      <c r="C84" s="90"/>
      <c r="D84" s="90"/>
      <c r="E84" s="90"/>
      <c r="F84" s="90"/>
      <c r="G84" s="90"/>
      <c r="H84" s="90"/>
      <c r="I84" s="87"/>
      <c r="J84" s="88"/>
      <c r="K84" s="304">
        <v>0.05</v>
      </c>
      <c r="L84" s="859">
        <f>N78*K84</f>
        <v>352.85211016718932</v>
      </c>
      <c r="M84" s="860"/>
      <c r="N84" s="51"/>
    </row>
    <row r="85" spans="1:14" ht="15.75" thickBot="1">
      <c r="B85" s="91" t="s">
        <v>974</v>
      </c>
      <c r="C85" s="92"/>
      <c r="D85" s="92"/>
      <c r="E85" s="92"/>
      <c r="F85" s="92"/>
      <c r="G85" s="92"/>
      <c r="H85" s="92"/>
      <c r="I85" s="93"/>
      <c r="J85" s="94"/>
      <c r="K85" s="305">
        <v>0.05</v>
      </c>
      <c r="L85" s="861">
        <f>N78*K85</f>
        <v>352.85211016718932</v>
      </c>
      <c r="M85" s="862"/>
      <c r="N85" s="51"/>
    </row>
    <row r="86" spans="1:14" ht="15.75" thickBot="1">
      <c r="B86" s="824" t="s">
        <v>953</v>
      </c>
      <c r="C86" s="825"/>
      <c r="D86" s="825"/>
      <c r="E86" s="825"/>
      <c r="F86" s="825"/>
      <c r="G86" s="825"/>
      <c r="H86" s="825"/>
      <c r="I86" s="825"/>
      <c r="J86" s="825"/>
      <c r="K86" s="825"/>
      <c r="L86" s="825"/>
      <c r="M86" s="826"/>
      <c r="N86" s="52">
        <f>L83+L84+L85</f>
        <v>2117.1126610031361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9174.1548643469214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2.1494824361440799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10054.57676786376</v>
      </c>
      <c r="N48" s="272">
        <f>K48*M48</f>
        <v>13070.94979822289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13070.94979822289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13288.047524273441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2657.6095048546886</v>
      </c>
      <c r="M83" s="860"/>
      <c r="N83" s="51"/>
    </row>
    <row r="84" spans="1:14">
      <c r="B84" s="89" t="s">
        <v>973</v>
      </c>
      <c r="C84" s="90"/>
      <c r="D84" s="90"/>
      <c r="E84" s="90"/>
      <c r="F84" s="90"/>
      <c r="G84" s="90"/>
      <c r="H84" s="90"/>
      <c r="I84" s="87"/>
      <c r="J84" s="88"/>
      <c r="K84" s="304">
        <v>0.05</v>
      </c>
      <c r="L84" s="859">
        <f>N78*K84</f>
        <v>664.40237621367214</v>
      </c>
      <c r="M84" s="860"/>
      <c r="N84" s="51"/>
    </row>
    <row r="85" spans="1:14" ht="15.75" thickBot="1">
      <c r="B85" s="91" t="s">
        <v>974</v>
      </c>
      <c r="C85" s="92"/>
      <c r="D85" s="92"/>
      <c r="E85" s="92"/>
      <c r="F85" s="92"/>
      <c r="G85" s="92"/>
      <c r="H85" s="92"/>
      <c r="I85" s="93"/>
      <c r="J85" s="94"/>
      <c r="K85" s="305">
        <v>0.05</v>
      </c>
      <c r="L85" s="861">
        <f>N78*K85</f>
        <v>664.40237621367214</v>
      </c>
      <c r="M85" s="862"/>
      <c r="N85" s="51"/>
    </row>
    <row r="86" spans="1:14" ht="15.75" thickBot="1">
      <c r="B86" s="824" t="s">
        <v>953</v>
      </c>
      <c r="C86" s="825"/>
      <c r="D86" s="825"/>
      <c r="E86" s="825"/>
      <c r="F86" s="825"/>
      <c r="G86" s="825"/>
      <c r="H86" s="825"/>
      <c r="I86" s="825"/>
      <c r="J86" s="825"/>
      <c r="K86" s="825"/>
      <c r="L86" s="825"/>
      <c r="M86" s="826"/>
      <c r="N86" s="52">
        <f>L83+L84+L85</f>
        <v>3986.4142572820328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17274.461781555474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303</v>
      </c>
      <c r="B36" s="873" t="str">
        <f>VLOOKUP(A36,EQUIPOS!A6:D154,3,FALSE)</f>
        <v>Retrocargador, pala de 1,1 m3 de capacidad, profundidad de excavación de 4.400 mm y una altura de 5.680 mm</v>
      </c>
      <c r="C36" s="874"/>
      <c r="D36" s="874"/>
      <c r="E36" s="874"/>
      <c r="F36" s="874"/>
      <c r="G36" s="874"/>
      <c r="H36" s="875"/>
      <c r="I36" s="267"/>
      <c r="J36" s="268"/>
      <c r="K36" s="269">
        <f>VLOOKUP(A36,EQUIPOS!A6:D163,4,FALSE)</f>
        <v>84925.717537113582</v>
      </c>
      <c r="L36" s="270"/>
      <c r="M36" s="271">
        <v>250</v>
      </c>
      <c r="N36" s="272">
        <f>K36/M36</f>
        <v>339.70287014845434</v>
      </c>
    </row>
    <row r="37" spans="1:14">
      <c r="A37" s="113" t="s">
        <v>373</v>
      </c>
      <c r="B37" s="873" t="str">
        <f>VLOOKUP(A37,EQUIPOS!A7:D154,3,FALSE)</f>
        <v>Volqueta 6 m3</v>
      </c>
      <c r="C37" s="874"/>
      <c r="D37" s="874"/>
      <c r="E37" s="874"/>
      <c r="F37" s="874"/>
      <c r="G37" s="874"/>
      <c r="H37" s="875"/>
      <c r="I37" s="267"/>
      <c r="J37" s="268"/>
      <c r="K37" s="269">
        <f>VLOOKUP(A37,EQUIPOS!A7:D164,4,FALSE)</f>
        <v>76346.905899100326</v>
      </c>
      <c r="L37" s="270"/>
      <c r="M37" s="271">
        <v>250</v>
      </c>
      <c r="N37" s="272">
        <f>K37/M37</f>
        <v>305.38762359640128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5.3737060903602005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650.46419983521582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757.93832164241985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151.58766432848398</v>
      </c>
      <c r="M83" s="860"/>
      <c r="N83" s="51"/>
    </row>
    <row r="84" spans="1:14">
      <c r="B84" s="89" t="s">
        <v>973</v>
      </c>
      <c r="C84" s="90"/>
      <c r="D84" s="90"/>
      <c r="E84" s="90"/>
      <c r="F84" s="90"/>
      <c r="G84" s="90"/>
      <c r="H84" s="90"/>
      <c r="I84" s="87"/>
      <c r="J84" s="88"/>
      <c r="K84" s="304">
        <v>0.05</v>
      </c>
      <c r="L84" s="859">
        <f>N78*K84</f>
        <v>37.896916082120995</v>
      </c>
      <c r="M84" s="860"/>
      <c r="N84" s="51"/>
    </row>
    <row r="85" spans="1:14" ht="15.75" thickBot="1">
      <c r="B85" s="91" t="s">
        <v>974</v>
      </c>
      <c r="C85" s="92"/>
      <c r="D85" s="92"/>
      <c r="E85" s="92"/>
      <c r="F85" s="92"/>
      <c r="G85" s="92"/>
      <c r="H85" s="92"/>
      <c r="I85" s="93"/>
      <c r="J85" s="94"/>
      <c r="K85" s="305">
        <v>0.05</v>
      </c>
      <c r="L85" s="861">
        <f>N78*K85</f>
        <v>37.896916082120995</v>
      </c>
      <c r="M85" s="862"/>
      <c r="N85" s="51"/>
    </row>
    <row r="86" spans="1:14" ht="15.75" thickBot="1">
      <c r="B86" s="824" t="s">
        <v>953</v>
      </c>
      <c r="C86" s="825"/>
      <c r="D86" s="825"/>
      <c r="E86" s="825"/>
      <c r="F86" s="825"/>
      <c r="G86" s="825"/>
      <c r="H86" s="825"/>
      <c r="I86" s="825"/>
      <c r="J86" s="825"/>
      <c r="K86" s="825"/>
      <c r="L86" s="825"/>
      <c r="M86" s="826"/>
      <c r="N86" s="52">
        <f>L83+L84+L85</f>
        <v>227.38149649272594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985.31981813514585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35</v>
      </c>
      <c r="N36" s="272">
        <f>K36/M36</f>
        <v>1474.1936765214548</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35</v>
      </c>
      <c r="N37" s="272">
        <f>K37/M37</f>
        <v>3513.3994253006354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35</v>
      </c>
      <c r="N38" s="272">
        <f>K38/M38</f>
        <v>3035.8433504357877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15.353445972457711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8038.7898982303359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42.103188723829568</v>
      </c>
      <c r="N48" s="272">
        <f>K48*M48</f>
        <v>1052.5797180957393</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454.75762429105077</v>
      </c>
      <c r="N49" s="272">
        <f>K49*M49</f>
        <v>36380.609943284064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37433.189661379802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46239.651858233025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9247.9303716466056</v>
      </c>
      <c r="M83" s="860"/>
      <c r="N83" s="51"/>
    </row>
    <row r="84" spans="1:14">
      <c r="B84" s="89" t="s">
        <v>973</v>
      </c>
      <c r="C84" s="90"/>
      <c r="D84" s="90"/>
      <c r="E84" s="90"/>
      <c r="F84" s="90"/>
      <c r="G84" s="90"/>
      <c r="H84" s="90"/>
      <c r="I84" s="87"/>
      <c r="J84" s="88"/>
      <c r="K84" s="304">
        <v>0.05</v>
      </c>
      <c r="L84" s="859">
        <f>N78*K84</f>
        <v>2311.9825929116514</v>
      </c>
      <c r="M84" s="860"/>
      <c r="N84" s="51"/>
    </row>
    <row r="85" spans="1:14" ht="15.75" thickBot="1">
      <c r="B85" s="91" t="s">
        <v>974</v>
      </c>
      <c r="C85" s="92"/>
      <c r="D85" s="92"/>
      <c r="E85" s="92"/>
      <c r="F85" s="92"/>
      <c r="G85" s="92"/>
      <c r="H85" s="92"/>
      <c r="I85" s="93"/>
      <c r="J85" s="94"/>
      <c r="K85" s="305">
        <v>0.05</v>
      </c>
      <c r="L85" s="861">
        <f>N78*K85</f>
        <v>2311.9825929116514</v>
      </c>
      <c r="M85" s="862"/>
      <c r="N85" s="51"/>
    </row>
    <row r="86" spans="1:14" ht="15.75" thickBot="1">
      <c r="B86" s="824" t="s">
        <v>953</v>
      </c>
      <c r="C86" s="825"/>
      <c r="D86" s="825"/>
      <c r="E86" s="825"/>
      <c r="F86" s="825"/>
      <c r="G86" s="825"/>
      <c r="H86" s="825"/>
      <c r="I86" s="825"/>
      <c r="J86" s="825"/>
      <c r="K86" s="825"/>
      <c r="L86" s="825"/>
      <c r="M86" s="826"/>
      <c r="N86" s="52">
        <f>L83+L84+L85</f>
        <v>13871.89555746991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60111.547415702938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35</v>
      </c>
      <c r="N36" s="272">
        <f>K36/M36</f>
        <v>1474.1936765214548</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35</v>
      </c>
      <c r="N37" s="272">
        <f>K37/M37</f>
        <v>3513.3994253006354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35</v>
      </c>
      <c r="N38" s="272">
        <f>K38/M38</f>
        <v>3035.8433504357877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15.353445972457711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8038.7898982303359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42.103188723829568</v>
      </c>
      <c r="N48" s="272">
        <f>K48*M48</f>
        <v>1052.5797180957393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1052.5797180957393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9859.0419149489608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1971.8083829897923</v>
      </c>
      <c r="M83" s="860"/>
      <c r="N83" s="51"/>
    </row>
    <row r="84" spans="1:14">
      <c r="B84" s="89" t="s">
        <v>973</v>
      </c>
      <c r="C84" s="90"/>
      <c r="D84" s="90"/>
      <c r="E84" s="90"/>
      <c r="F84" s="90"/>
      <c r="G84" s="90"/>
      <c r="H84" s="90"/>
      <c r="I84" s="87"/>
      <c r="J84" s="88"/>
      <c r="K84" s="304">
        <v>0.05</v>
      </c>
      <c r="L84" s="859">
        <f>N78*K84</f>
        <v>492.95209574744808</v>
      </c>
      <c r="M84" s="860"/>
      <c r="N84" s="51"/>
    </row>
    <row r="85" spans="1:14" ht="15.75" thickBot="1">
      <c r="B85" s="91" t="s">
        <v>974</v>
      </c>
      <c r="C85" s="92"/>
      <c r="D85" s="92"/>
      <c r="E85" s="92"/>
      <c r="F85" s="92"/>
      <c r="G85" s="92"/>
      <c r="H85" s="92"/>
      <c r="I85" s="93"/>
      <c r="J85" s="94"/>
      <c r="K85" s="305">
        <v>0.05</v>
      </c>
      <c r="L85" s="861">
        <f>N78*K85</f>
        <v>492.95209574744808</v>
      </c>
      <c r="M85" s="862"/>
      <c r="N85" s="51"/>
    </row>
    <row r="86" spans="1:14" ht="15.75" thickBot="1">
      <c r="B86" s="824" t="s">
        <v>953</v>
      </c>
      <c r="C86" s="825"/>
      <c r="D86" s="825"/>
      <c r="E86" s="825"/>
      <c r="F86" s="825"/>
      <c r="G86" s="825"/>
      <c r="H86" s="825"/>
      <c r="I86" s="825"/>
      <c r="J86" s="825"/>
      <c r="K86" s="825"/>
      <c r="L86" s="825"/>
      <c r="M86" s="826"/>
      <c r="N86" s="52">
        <f>L83+L84+L85</f>
        <v>2957.712574484688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12816.75448943365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454.75762429105077</v>
      </c>
      <c r="N48" s="272">
        <f>K48*M48</f>
        <v>454.75762429105077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454.75762429105077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454.75762429105077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90.951524858210163</v>
      </c>
      <c r="M83" s="860"/>
      <c r="N83" s="51"/>
    </row>
    <row r="84" spans="1:14">
      <c r="B84" s="89" t="s">
        <v>973</v>
      </c>
      <c r="C84" s="90"/>
      <c r="D84" s="90"/>
      <c r="E84" s="90"/>
      <c r="F84" s="90"/>
      <c r="G84" s="90"/>
      <c r="H84" s="90"/>
      <c r="I84" s="87"/>
      <c r="J84" s="88"/>
      <c r="K84" s="304">
        <v>0.05</v>
      </c>
      <c r="L84" s="859">
        <f>N78*K84</f>
        <v>22.737881214552541</v>
      </c>
      <c r="M84" s="860"/>
      <c r="N84" s="51"/>
    </row>
    <row r="85" spans="1:14" ht="15.75" thickBot="1">
      <c r="B85" s="91" t="s">
        <v>974</v>
      </c>
      <c r="C85" s="92"/>
      <c r="D85" s="92"/>
      <c r="E85" s="92"/>
      <c r="F85" s="92"/>
      <c r="G85" s="92"/>
      <c r="H85" s="92"/>
      <c r="I85" s="93"/>
      <c r="J85" s="94"/>
      <c r="K85" s="305">
        <v>0.05</v>
      </c>
      <c r="L85" s="861">
        <f>N78*K85</f>
        <v>22.737881214552541</v>
      </c>
      <c r="M85" s="862"/>
      <c r="N85" s="51"/>
    </row>
    <row r="86" spans="1:14" ht="15.75" thickBot="1">
      <c r="B86" s="824" t="s">
        <v>953</v>
      </c>
      <c r="C86" s="825"/>
      <c r="D86" s="825"/>
      <c r="E86" s="825"/>
      <c r="F86" s="825"/>
      <c r="G86" s="825"/>
      <c r="H86" s="825"/>
      <c r="I86" s="825"/>
      <c r="J86" s="825"/>
      <c r="K86" s="825"/>
      <c r="L86" s="825"/>
      <c r="M86" s="826"/>
      <c r="N86" s="52">
        <f>L83+L84+L85</f>
        <v>136.42728728731524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591.18491157836604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35</v>
      </c>
      <c r="N36" s="272">
        <f>K36/M36</f>
        <v>1474.1936765214548</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35</v>
      </c>
      <c r="N37" s="272">
        <f>K37/M37</f>
        <v>3513.3994253006354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35</v>
      </c>
      <c r="N38" s="272">
        <f>K38/M38</f>
        <v>3035.8433504357877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N76*M41</f>
        <v>15.353445972457711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8038.7898982303359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867.38426342486662</v>
      </c>
      <c r="N48" s="272">
        <f>K48*M48</f>
        <v>69390.741073989324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42.103188723829568</v>
      </c>
      <c r="N49" s="272">
        <f>K49*M49</f>
        <v>1052.5797180957393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70443.320792085069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79249.782988938285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15849.956597787657</v>
      </c>
      <c r="M83" s="860"/>
      <c r="N83" s="51"/>
    </row>
    <row r="84" spans="1:14">
      <c r="B84" s="89" t="s">
        <v>973</v>
      </c>
      <c r="C84" s="90"/>
      <c r="D84" s="90"/>
      <c r="E84" s="90"/>
      <c r="F84" s="90"/>
      <c r="G84" s="90"/>
      <c r="H84" s="90"/>
      <c r="I84" s="87"/>
      <c r="J84" s="88"/>
      <c r="K84" s="304">
        <v>0.05</v>
      </c>
      <c r="L84" s="859">
        <f>N78*K84</f>
        <v>3962.4891494469143</v>
      </c>
      <c r="M84" s="860"/>
      <c r="N84" s="51"/>
    </row>
    <row r="85" spans="1:14" ht="15.75" thickBot="1">
      <c r="B85" s="91" t="s">
        <v>974</v>
      </c>
      <c r="C85" s="92"/>
      <c r="D85" s="92"/>
      <c r="E85" s="92"/>
      <c r="F85" s="92"/>
      <c r="G85" s="92"/>
      <c r="H85" s="92"/>
      <c r="I85" s="93"/>
      <c r="J85" s="94"/>
      <c r="K85" s="305">
        <v>0.05</v>
      </c>
      <c r="L85" s="861">
        <f>N78*K85</f>
        <v>3962.4891494469143</v>
      </c>
      <c r="M85" s="862"/>
      <c r="N85" s="51"/>
    </row>
    <row r="86" spans="1:14" ht="15.75" thickBot="1">
      <c r="B86" s="824" t="s">
        <v>953</v>
      </c>
      <c r="C86" s="825"/>
      <c r="D86" s="825"/>
      <c r="E86" s="825"/>
      <c r="F86" s="825"/>
      <c r="G86" s="825"/>
      <c r="H86" s="825"/>
      <c r="I86" s="825"/>
      <c r="J86" s="825"/>
      <c r="K86" s="825"/>
      <c r="L86" s="825"/>
      <c r="M86" s="826"/>
      <c r="N86" s="52">
        <f>L83+L84+L85</f>
        <v>23774.934896681487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103024.71788561977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35</v>
      </c>
      <c r="N36" s="272">
        <f>K36/M36</f>
        <v>1474.1936765214548</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35</v>
      </c>
      <c r="N37" s="272">
        <f>K37/M37</f>
        <v>3513.3994253006354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35</v>
      </c>
      <c r="N38" s="272">
        <f>K38/M38</f>
        <v>3035.8433504357877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N75*M41</f>
        <v>15.353445972457711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8038.7898982303359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42.103188723829568</v>
      </c>
      <c r="N48" s="272">
        <f>K48*M48</f>
        <v>1052.5797180957393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1052.5797180957393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9859.0419149489608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1971.8083829897923</v>
      </c>
      <c r="M82" s="860"/>
      <c r="N82" s="51"/>
    </row>
    <row r="83" spans="1:14">
      <c r="B83" s="89" t="s">
        <v>973</v>
      </c>
      <c r="C83" s="90"/>
      <c r="D83" s="90"/>
      <c r="E83" s="90"/>
      <c r="F83" s="90"/>
      <c r="G83" s="90"/>
      <c r="H83" s="90"/>
      <c r="I83" s="87"/>
      <c r="J83" s="88"/>
      <c r="K83" s="304">
        <v>0.05</v>
      </c>
      <c r="L83" s="859">
        <f>N77*K83</f>
        <v>492.95209574744808</v>
      </c>
      <c r="M83" s="860"/>
      <c r="N83" s="51"/>
    </row>
    <row r="84" spans="1:14" ht="15.75" thickBot="1">
      <c r="B84" s="91" t="s">
        <v>974</v>
      </c>
      <c r="C84" s="92"/>
      <c r="D84" s="92"/>
      <c r="E84" s="92"/>
      <c r="F84" s="92"/>
      <c r="G84" s="92"/>
      <c r="H84" s="92"/>
      <c r="I84" s="93"/>
      <c r="J84" s="94"/>
      <c r="K84" s="305">
        <v>0.05</v>
      </c>
      <c r="L84" s="861">
        <f>N77*K84</f>
        <v>492.95209574744808</v>
      </c>
      <c r="M84" s="862"/>
      <c r="N84" s="51"/>
    </row>
    <row r="85" spans="1:14" ht="15.75" thickBot="1">
      <c r="B85" s="824" t="s">
        <v>953</v>
      </c>
      <c r="C85" s="825"/>
      <c r="D85" s="825"/>
      <c r="E85" s="825"/>
      <c r="F85" s="825"/>
      <c r="G85" s="825"/>
      <c r="H85" s="825"/>
      <c r="I85" s="825"/>
      <c r="J85" s="825"/>
      <c r="K85" s="825"/>
      <c r="L85" s="825"/>
      <c r="M85" s="826"/>
      <c r="N85" s="52">
        <f>L82+L83+L84</f>
        <v>2957.712574484688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12816.75448943365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ht="21"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867.38426342486662</v>
      </c>
      <c r="N48" s="272">
        <f>K48*M48</f>
        <v>867.38426342486662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867.38426342486662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867.38426342486662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173.47685268497332</v>
      </c>
      <c r="M83" s="860"/>
      <c r="N83" s="51"/>
    </row>
    <row r="84" spans="1:14">
      <c r="B84" s="89" t="s">
        <v>973</v>
      </c>
      <c r="C84" s="90"/>
      <c r="D84" s="90"/>
      <c r="E84" s="90"/>
      <c r="F84" s="90"/>
      <c r="G84" s="90"/>
      <c r="H84" s="90"/>
      <c r="I84" s="87"/>
      <c r="J84" s="88"/>
      <c r="K84" s="304">
        <v>0.05</v>
      </c>
      <c r="L84" s="859">
        <f>N78*K84</f>
        <v>43.369213171243331</v>
      </c>
      <c r="M84" s="860"/>
      <c r="N84" s="51"/>
    </row>
    <row r="85" spans="1:14" ht="15.75" thickBot="1">
      <c r="B85" s="91" t="s">
        <v>974</v>
      </c>
      <c r="C85" s="92"/>
      <c r="D85" s="92"/>
      <c r="E85" s="92"/>
      <c r="F85" s="92"/>
      <c r="G85" s="92"/>
      <c r="H85" s="92"/>
      <c r="I85" s="93"/>
      <c r="J85" s="94"/>
      <c r="K85" s="305">
        <v>0.05</v>
      </c>
      <c r="L85" s="861">
        <f>N78*K85</f>
        <v>43.369213171243331</v>
      </c>
      <c r="M85" s="862"/>
      <c r="N85" s="51"/>
    </row>
    <row r="86" spans="1:14" ht="15.75" thickBot="1">
      <c r="B86" s="824" t="s">
        <v>953</v>
      </c>
      <c r="C86" s="825"/>
      <c r="D86" s="825"/>
      <c r="E86" s="825"/>
      <c r="F86" s="825"/>
      <c r="G86" s="825"/>
      <c r="H86" s="825"/>
      <c r="I86" s="825"/>
      <c r="J86" s="825"/>
      <c r="K86" s="825"/>
      <c r="L86" s="825"/>
      <c r="M86" s="826"/>
      <c r="N86" s="52">
        <f>L83+L84+L85</f>
        <v>260.21527902745999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1127.5995424523267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7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600</v>
      </c>
      <c r="N36" s="272">
        <f>K36/M36</f>
        <v>85.994631130418199</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600</v>
      </c>
      <c r="N37" s="272">
        <f>K37/M37</f>
        <v>204.94829980920372</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600</v>
      </c>
      <c r="N38" s="272">
        <f>K38/M38</f>
        <v>177.09086210875427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0.44780884086334993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468.48160188923953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42.103188723829568</v>
      </c>
      <c r="N48" s="272">
        <f>K48*M48</f>
        <v>126.30956617148871</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126.30956617148871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639.57205214706323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127.91441042941265</v>
      </c>
      <c r="M82" s="860"/>
      <c r="N82" s="51"/>
    </row>
    <row r="83" spans="1:14">
      <c r="B83" s="89" t="s">
        <v>973</v>
      </c>
      <c r="C83" s="90"/>
      <c r="D83" s="90"/>
      <c r="E83" s="90"/>
      <c r="F83" s="90"/>
      <c r="G83" s="90"/>
      <c r="H83" s="90"/>
      <c r="I83" s="87"/>
      <c r="J83" s="88"/>
      <c r="K83" s="304">
        <v>0.05</v>
      </c>
      <c r="L83" s="859">
        <f>N77*K83</f>
        <v>31.978602607353164</v>
      </c>
      <c r="M83" s="860"/>
      <c r="N83" s="51"/>
    </row>
    <row r="84" spans="1:14" ht="15.75" thickBot="1">
      <c r="B84" s="91" t="s">
        <v>974</v>
      </c>
      <c r="C84" s="92"/>
      <c r="D84" s="92"/>
      <c r="E84" s="92"/>
      <c r="F84" s="92"/>
      <c r="G84" s="92"/>
      <c r="H84" s="92"/>
      <c r="I84" s="93"/>
      <c r="J84" s="94"/>
      <c r="K84" s="305">
        <v>0.05</v>
      </c>
      <c r="L84" s="861">
        <f>N77*K84</f>
        <v>31.978602607353164</v>
      </c>
      <c r="M84" s="862"/>
      <c r="N84" s="51"/>
    </row>
    <row r="85" spans="1:14" ht="15.75" thickBot="1">
      <c r="B85" s="824" t="s">
        <v>953</v>
      </c>
      <c r="C85" s="825"/>
      <c r="D85" s="825"/>
      <c r="E85" s="825"/>
      <c r="F85" s="825"/>
      <c r="G85" s="825"/>
      <c r="H85" s="825"/>
      <c r="I85" s="825"/>
      <c r="J85" s="825"/>
      <c r="K85" s="825"/>
      <c r="L85" s="825"/>
      <c r="M85" s="826"/>
      <c r="N85" s="52">
        <f>L82+L83+L84</f>
        <v>191.87161564411898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831.44366779118218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0.02</v>
      </c>
      <c r="N41" s="344">
        <f>N75*M41</f>
        <v>11.941569089689333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6252.3921430680384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42.103188723829568</v>
      </c>
      <c r="N48" s="272">
        <f>K48*M48</f>
        <v>1052.5797180957393</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25000.039519290174</v>
      </c>
      <c r="N49" s="272">
        <f>K49*M49</f>
        <v>31250.049399112719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32302.629117208457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11">
        <f>VLOOKUP(A58,TRANSPORTE!A5:D117,4,FALSE)</f>
        <v>1169.5796725935127</v>
      </c>
      <c r="M58" s="912"/>
      <c r="N58" s="287">
        <f>K58*L58</f>
        <v>1461.9745907418908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1461.9745907418908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824" t="s">
        <v>953</v>
      </c>
      <c r="C75" s="825"/>
      <c r="D75" s="825"/>
      <c r="E75" s="825"/>
      <c r="F75" s="825"/>
      <c r="G75" s="825"/>
      <c r="H75" s="825"/>
      <c r="I75" s="867"/>
      <c r="J75" s="867"/>
      <c r="K75" s="867"/>
      <c r="L75" s="867"/>
      <c r="M75" s="868"/>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40614.074305502851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8122.8148611005709</v>
      </c>
      <c r="M82" s="860"/>
      <c r="N82" s="51"/>
    </row>
    <row r="83" spans="1:14">
      <c r="B83" s="89" t="s">
        <v>973</v>
      </c>
      <c r="C83" s="90"/>
      <c r="D83" s="90"/>
      <c r="E83" s="90"/>
      <c r="F83" s="90"/>
      <c r="G83" s="90"/>
      <c r="H83" s="90"/>
      <c r="I83" s="87"/>
      <c r="J83" s="88"/>
      <c r="K83" s="304">
        <v>0.05</v>
      </c>
      <c r="L83" s="859">
        <f>N77*K83</f>
        <v>2030.7037152751427</v>
      </c>
      <c r="M83" s="860"/>
      <c r="N83" s="51"/>
    </row>
    <row r="84" spans="1:14" ht="15.75" thickBot="1">
      <c r="B84" s="91" t="s">
        <v>974</v>
      </c>
      <c r="C84" s="92"/>
      <c r="D84" s="92"/>
      <c r="E84" s="92"/>
      <c r="F84" s="92"/>
      <c r="G84" s="92"/>
      <c r="H84" s="92"/>
      <c r="I84" s="93"/>
      <c r="J84" s="94"/>
      <c r="K84" s="305">
        <v>0.05</v>
      </c>
      <c r="L84" s="861">
        <f>N77*K84</f>
        <v>2030.7037152751427</v>
      </c>
      <c r="M84" s="862"/>
      <c r="N84" s="51"/>
    </row>
    <row r="85" spans="1:14" ht="15.75" thickBot="1">
      <c r="B85" s="824" t="s">
        <v>953</v>
      </c>
      <c r="C85" s="825"/>
      <c r="D85" s="825"/>
      <c r="E85" s="825"/>
      <c r="F85" s="825"/>
      <c r="G85" s="825"/>
      <c r="H85" s="825"/>
      <c r="I85" s="825"/>
      <c r="J85" s="825"/>
      <c r="K85" s="825"/>
      <c r="L85" s="825"/>
      <c r="M85" s="826"/>
      <c r="N85" s="52">
        <f>L82+L83+L84</f>
        <v>12184.222291650858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52798.296597153705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29.25"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5169.4051931093272</v>
      </c>
      <c r="N48" s="272">
        <f>K48*M48</f>
        <v>5169.4051931093272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5169.4051931093272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5169.4051931093272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1033.8810386218654</v>
      </c>
      <c r="M83" s="860"/>
      <c r="N83" s="51"/>
    </row>
    <row r="84" spans="1:14">
      <c r="B84" s="89" t="s">
        <v>973</v>
      </c>
      <c r="C84" s="90"/>
      <c r="D84" s="90"/>
      <c r="E84" s="90"/>
      <c r="F84" s="90"/>
      <c r="G84" s="90"/>
      <c r="H84" s="90"/>
      <c r="I84" s="87"/>
      <c r="J84" s="88"/>
      <c r="K84" s="304">
        <v>0.05</v>
      </c>
      <c r="L84" s="859">
        <f>N78*K84</f>
        <v>258.47025965546635</v>
      </c>
      <c r="M84" s="860"/>
      <c r="N84" s="51"/>
    </row>
    <row r="85" spans="1:14" ht="15.75" thickBot="1">
      <c r="B85" s="91" t="s">
        <v>974</v>
      </c>
      <c r="C85" s="92"/>
      <c r="D85" s="92"/>
      <c r="E85" s="92"/>
      <c r="F85" s="92"/>
      <c r="G85" s="92"/>
      <c r="H85" s="92"/>
      <c r="I85" s="93"/>
      <c r="J85" s="94"/>
      <c r="K85" s="305">
        <v>0.05</v>
      </c>
      <c r="L85" s="861">
        <f>N78*K85</f>
        <v>258.47025965546635</v>
      </c>
      <c r="M85" s="862"/>
      <c r="N85" s="51"/>
    </row>
    <row r="86" spans="1:14" ht="15.75" thickBot="1">
      <c r="B86" s="824" t="s">
        <v>953</v>
      </c>
      <c r="C86" s="825"/>
      <c r="D86" s="825"/>
      <c r="E86" s="825"/>
      <c r="F86" s="825"/>
      <c r="G86" s="825"/>
      <c r="H86" s="825"/>
      <c r="I86" s="825"/>
      <c r="J86" s="825"/>
      <c r="K86" s="825"/>
      <c r="L86" s="825"/>
      <c r="M86" s="826"/>
      <c r="N86" s="52">
        <f>L83+L84+L85</f>
        <v>1550.8215579327982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6720.2267510421252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4073.080070645115</v>
      </c>
      <c r="N48" s="272">
        <f>K48*M48</f>
        <v>4073.080070645115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4073.080070645115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4073.080070645115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814.61601412902303</v>
      </c>
      <c r="M83" s="860"/>
      <c r="N83" s="51"/>
    </row>
    <row r="84" spans="1:14">
      <c r="B84" s="89" t="s">
        <v>973</v>
      </c>
      <c r="C84" s="90"/>
      <c r="D84" s="90"/>
      <c r="E84" s="90"/>
      <c r="F84" s="90"/>
      <c r="G84" s="90"/>
      <c r="H84" s="90"/>
      <c r="I84" s="87"/>
      <c r="J84" s="88"/>
      <c r="K84" s="304">
        <v>0.05</v>
      </c>
      <c r="L84" s="859">
        <f>N78*K84</f>
        <v>203.65400353225576</v>
      </c>
      <c r="M84" s="860"/>
      <c r="N84" s="51"/>
    </row>
    <row r="85" spans="1:14" ht="15.75" thickBot="1">
      <c r="B85" s="91" t="s">
        <v>974</v>
      </c>
      <c r="C85" s="92"/>
      <c r="D85" s="92"/>
      <c r="E85" s="92"/>
      <c r="F85" s="92"/>
      <c r="G85" s="92"/>
      <c r="H85" s="92"/>
      <c r="I85" s="93"/>
      <c r="J85" s="94"/>
      <c r="K85" s="305">
        <v>0.05</v>
      </c>
      <c r="L85" s="861">
        <f>N78*K85</f>
        <v>203.65400353225576</v>
      </c>
      <c r="M85" s="862"/>
      <c r="N85" s="51"/>
    </row>
    <row r="86" spans="1:14" ht="15.75" thickBot="1">
      <c r="B86" s="824" t="s">
        <v>953</v>
      </c>
      <c r="C86" s="825"/>
      <c r="D86" s="825"/>
      <c r="E86" s="825"/>
      <c r="F86" s="825"/>
      <c r="G86" s="825"/>
      <c r="H86" s="825"/>
      <c r="I86" s="825"/>
      <c r="J86" s="825"/>
      <c r="K86" s="825"/>
      <c r="L86" s="825"/>
      <c r="M86" s="826"/>
      <c r="N86" s="52">
        <f>L83+L84+L85</f>
        <v>1221.9240211935346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5295.0040918386494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ht="18.7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42.103188723829568</v>
      </c>
      <c r="N48" s="272">
        <f>K48*M48</f>
        <v>42.103188723829568</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4073.080070645115</v>
      </c>
      <c r="N49" s="272">
        <f>K49*M49</f>
        <v>1466.3088254322413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1508.4120141560709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3" t="s">
        <v>963</v>
      </c>
      <c r="C68" s="864"/>
      <c r="D68" s="864"/>
      <c r="E68" s="864"/>
      <c r="F68" s="864"/>
      <c r="G68" s="864"/>
      <c r="H68" s="864"/>
      <c r="I68" s="73" t="s">
        <v>964</v>
      </c>
      <c r="J68" s="75" t="s">
        <v>1410</v>
      </c>
      <c r="K68" s="74" t="s">
        <v>966</v>
      </c>
      <c r="L68" s="865" t="s">
        <v>950</v>
      </c>
      <c r="M68" s="86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900"/>
      <c r="C74" s="901"/>
      <c r="D74" s="901"/>
      <c r="E74" s="901"/>
      <c r="F74" s="901"/>
      <c r="G74" s="901"/>
      <c r="H74" s="901"/>
      <c r="I74" s="126"/>
      <c r="J74" s="126"/>
      <c r="K74" s="126"/>
      <c r="L74" s="914"/>
      <c r="M74" s="914"/>
      <c r="N74" s="45"/>
    </row>
    <row r="75" spans="2:15" ht="15.75" thickBot="1">
      <c r="B75" s="824" t="s">
        <v>953</v>
      </c>
      <c r="C75" s="825"/>
      <c r="D75" s="825"/>
      <c r="E75" s="825"/>
      <c r="F75" s="825"/>
      <c r="G75" s="825"/>
      <c r="H75" s="825"/>
      <c r="I75" s="867"/>
      <c r="J75" s="867"/>
      <c r="K75" s="867"/>
      <c r="L75" s="867"/>
      <c r="M75" s="868"/>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1508.4120141560709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301.68240283121418</v>
      </c>
      <c r="M82" s="860"/>
      <c r="N82" s="51"/>
    </row>
    <row r="83" spans="1:14">
      <c r="B83" s="89" t="s">
        <v>973</v>
      </c>
      <c r="C83" s="90"/>
      <c r="D83" s="90"/>
      <c r="E83" s="90"/>
      <c r="F83" s="90"/>
      <c r="G83" s="90"/>
      <c r="H83" s="90"/>
      <c r="I83" s="87"/>
      <c r="J83" s="88"/>
      <c r="K83" s="304">
        <v>0.05</v>
      </c>
      <c r="L83" s="859">
        <f>N77*K83</f>
        <v>75.420600707803544</v>
      </c>
      <c r="M83" s="860"/>
      <c r="N83" s="51"/>
    </row>
    <row r="84" spans="1:14" ht="15.75" thickBot="1">
      <c r="B84" s="91" t="s">
        <v>974</v>
      </c>
      <c r="C84" s="92"/>
      <c r="D84" s="92"/>
      <c r="E84" s="92"/>
      <c r="F84" s="92"/>
      <c r="G84" s="92"/>
      <c r="H84" s="92"/>
      <c r="I84" s="93"/>
      <c r="J84" s="94"/>
      <c r="K84" s="305">
        <v>0.05</v>
      </c>
      <c r="L84" s="861">
        <f>N77*K84</f>
        <v>75.420600707803544</v>
      </c>
      <c r="M84" s="862"/>
      <c r="N84" s="51"/>
    </row>
    <row r="85" spans="1:14" ht="15.75" thickBot="1">
      <c r="B85" s="824" t="s">
        <v>953</v>
      </c>
      <c r="C85" s="825"/>
      <c r="D85" s="825"/>
      <c r="E85" s="825"/>
      <c r="F85" s="825"/>
      <c r="G85" s="825"/>
      <c r="H85" s="825"/>
      <c r="I85" s="825"/>
      <c r="J85" s="825"/>
      <c r="K85" s="825"/>
      <c r="L85" s="825"/>
      <c r="M85" s="826"/>
      <c r="N85" s="52">
        <f>L82+L83+L84</f>
        <v>452.52360424682126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1960.935618402892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25000.039519290174</v>
      </c>
      <c r="N48" s="272">
        <f>K48*M48</f>
        <v>31250.049399112719</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42.103188723829568</v>
      </c>
      <c r="N49" s="272">
        <f>K49*M49</f>
        <v>1052.5797180957393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32302.629117208457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11">
        <f>VLOOKUP(A59,TRANSPORTE!A5:D123,4,FALSE)</f>
        <v>1169.5796725935127</v>
      </c>
      <c r="M59" s="912"/>
      <c r="N59" s="287">
        <f>K59*L59</f>
        <v>1461.9745907418908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40608.103520958008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8121.6207041916023</v>
      </c>
      <c r="M83" s="860"/>
      <c r="N83" s="51"/>
    </row>
    <row r="84" spans="1:14">
      <c r="B84" s="89" t="s">
        <v>973</v>
      </c>
      <c r="C84" s="90"/>
      <c r="D84" s="90"/>
      <c r="E84" s="90"/>
      <c r="F84" s="90"/>
      <c r="G84" s="90"/>
      <c r="H84" s="90"/>
      <c r="I84" s="87"/>
      <c r="J84" s="88"/>
      <c r="K84" s="304">
        <v>0.05</v>
      </c>
      <c r="L84" s="859">
        <f>N78*K84</f>
        <v>2030.4051760479006</v>
      </c>
      <c r="M84" s="860"/>
      <c r="N84" s="51"/>
    </row>
    <row r="85" spans="1:14" ht="15.75" thickBot="1">
      <c r="B85" s="91" t="s">
        <v>974</v>
      </c>
      <c r="C85" s="92"/>
      <c r="D85" s="92"/>
      <c r="E85" s="92"/>
      <c r="F85" s="92"/>
      <c r="G85" s="92"/>
      <c r="H85" s="92"/>
      <c r="I85" s="93"/>
      <c r="J85" s="94"/>
      <c r="K85" s="305">
        <v>0.05</v>
      </c>
      <c r="L85" s="861">
        <f>N78*K85</f>
        <v>2030.4051760479006</v>
      </c>
      <c r="M85" s="862"/>
      <c r="N85" s="51"/>
    </row>
    <row r="86" spans="1:14" ht="15.75" thickBot="1">
      <c r="B86" s="824" t="s">
        <v>953</v>
      </c>
      <c r="C86" s="825"/>
      <c r="D86" s="825"/>
      <c r="E86" s="825"/>
      <c r="F86" s="825"/>
      <c r="G86" s="825"/>
      <c r="H86" s="825"/>
      <c r="I86" s="825"/>
      <c r="J86" s="825"/>
      <c r="K86" s="825"/>
      <c r="L86" s="825"/>
      <c r="M86" s="826"/>
      <c r="N86" s="52">
        <f>L83+L84+L85</f>
        <v>12182.431056287405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52790.534577245417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47556.623073588373</v>
      </c>
      <c r="N48" s="272">
        <f>K48*M48</f>
        <v>61823.609995664883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62834.086525036793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71198.039912416018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14239.607982483205</v>
      </c>
      <c r="M83" s="860"/>
      <c r="N83" s="51"/>
    </row>
    <row r="84" spans="1:14">
      <c r="B84" s="89" t="s">
        <v>973</v>
      </c>
      <c r="C84" s="90"/>
      <c r="D84" s="90"/>
      <c r="E84" s="90"/>
      <c r="F84" s="90"/>
      <c r="G84" s="90"/>
      <c r="H84" s="90"/>
      <c r="I84" s="87"/>
      <c r="J84" s="88"/>
      <c r="K84" s="304">
        <v>0.05</v>
      </c>
      <c r="L84" s="859">
        <f>N78*K84</f>
        <v>3559.9019956208012</v>
      </c>
      <c r="M84" s="860"/>
      <c r="N84" s="51"/>
    </row>
    <row r="85" spans="1:14" ht="15.75" thickBot="1">
      <c r="B85" s="91" t="s">
        <v>974</v>
      </c>
      <c r="C85" s="92"/>
      <c r="D85" s="92"/>
      <c r="E85" s="92"/>
      <c r="F85" s="92"/>
      <c r="G85" s="92"/>
      <c r="H85" s="92"/>
      <c r="I85" s="93"/>
      <c r="J85" s="94"/>
      <c r="K85" s="305">
        <v>0.05</v>
      </c>
      <c r="L85" s="861">
        <f>N78*K85</f>
        <v>3559.9019956208012</v>
      </c>
      <c r="M85" s="862"/>
      <c r="N85" s="51"/>
    </row>
    <row r="86" spans="1:14" ht="15.75" thickBot="1">
      <c r="B86" s="824" t="s">
        <v>953</v>
      </c>
      <c r="C86" s="825"/>
      <c r="D86" s="825"/>
      <c r="E86" s="825"/>
      <c r="F86" s="825"/>
      <c r="G86" s="825"/>
      <c r="H86" s="825"/>
      <c r="I86" s="825"/>
      <c r="J86" s="825"/>
      <c r="K86" s="825"/>
      <c r="L86" s="825"/>
      <c r="M86" s="826"/>
      <c r="N86" s="52">
        <f>L83+L84+L85</f>
        <v>21359.411973724804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92557.451886140829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36475.19953844211</v>
      </c>
      <c r="N48" s="272">
        <f>K48*M48</f>
        <v>47417.759399974748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48428.235929346658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56792.189316725882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11358.437863345178</v>
      </c>
      <c r="M83" s="860"/>
      <c r="N83" s="51"/>
    </row>
    <row r="84" spans="1:14">
      <c r="B84" s="89" t="s">
        <v>973</v>
      </c>
      <c r="C84" s="90"/>
      <c r="D84" s="90"/>
      <c r="E84" s="90"/>
      <c r="F84" s="90"/>
      <c r="G84" s="90"/>
      <c r="H84" s="90"/>
      <c r="I84" s="87"/>
      <c r="J84" s="88"/>
      <c r="K84" s="304">
        <v>0.05</v>
      </c>
      <c r="L84" s="859">
        <f>N78*K84</f>
        <v>2839.6094658362945</v>
      </c>
      <c r="M84" s="860"/>
      <c r="N84" s="51"/>
    </row>
    <row r="85" spans="1:14" ht="15.75" thickBot="1">
      <c r="B85" s="91" t="s">
        <v>974</v>
      </c>
      <c r="C85" s="92"/>
      <c r="D85" s="92"/>
      <c r="E85" s="92"/>
      <c r="F85" s="92"/>
      <c r="G85" s="92"/>
      <c r="H85" s="92"/>
      <c r="I85" s="93"/>
      <c r="J85" s="94"/>
      <c r="K85" s="305">
        <v>0.05</v>
      </c>
      <c r="L85" s="861">
        <f>N78*K85</f>
        <v>2839.6094658362945</v>
      </c>
      <c r="M85" s="862"/>
      <c r="N85" s="51"/>
    </row>
    <row r="86" spans="1:14" ht="15.75" thickBot="1">
      <c r="B86" s="824" t="s">
        <v>953</v>
      </c>
      <c r="C86" s="825"/>
      <c r="D86" s="825"/>
      <c r="E86" s="825"/>
      <c r="F86" s="825"/>
      <c r="G86" s="825"/>
      <c r="H86" s="825"/>
      <c r="I86" s="825"/>
      <c r="J86" s="825"/>
      <c r="K86" s="825"/>
      <c r="L86" s="825"/>
      <c r="M86" s="826"/>
      <c r="N86" s="52">
        <f>L83+L84+L85</f>
        <v>17037.656795017767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73829.846111743653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36688.718569141805</v>
      </c>
      <c r="N48" s="272">
        <f>K48*M48</f>
        <v>47695.334139884348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48705.810669256258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57069.764056635482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11413.952811327097</v>
      </c>
      <c r="M83" s="860"/>
      <c r="N83" s="51"/>
    </row>
    <row r="84" spans="1:14">
      <c r="B84" s="89" t="s">
        <v>973</v>
      </c>
      <c r="C84" s="90"/>
      <c r="D84" s="90"/>
      <c r="E84" s="90"/>
      <c r="F84" s="90"/>
      <c r="G84" s="90"/>
      <c r="H84" s="90"/>
      <c r="I84" s="87"/>
      <c r="J84" s="88"/>
      <c r="K84" s="304">
        <v>0.05</v>
      </c>
      <c r="L84" s="859">
        <f>N78*K84</f>
        <v>2853.4882028317743</v>
      </c>
      <c r="M84" s="860"/>
      <c r="N84" s="51"/>
    </row>
    <row r="85" spans="1:14" ht="15.75" thickBot="1">
      <c r="B85" s="91" t="s">
        <v>974</v>
      </c>
      <c r="C85" s="92"/>
      <c r="D85" s="92"/>
      <c r="E85" s="92"/>
      <c r="F85" s="92"/>
      <c r="G85" s="92"/>
      <c r="H85" s="92"/>
      <c r="I85" s="93"/>
      <c r="J85" s="94"/>
      <c r="K85" s="305">
        <v>0.05</v>
      </c>
      <c r="L85" s="861">
        <f>N78*K85</f>
        <v>2853.4882028317743</v>
      </c>
      <c r="M85" s="862"/>
      <c r="N85" s="51"/>
    </row>
    <row r="86" spans="1:14" ht="15.75" thickBot="1">
      <c r="B86" s="824" t="s">
        <v>953</v>
      </c>
      <c r="C86" s="825"/>
      <c r="D86" s="825"/>
      <c r="E86" s="825"/>
      <c r="F86" s="825"/>
      <c r="G86" s="825"/>
      <c r="H86" s="825"/>
      <c r="I86" s="825"/>
      <c r="J86" s="825"/>
      <c r="K86" s="825"/>
      <c r="L86" s="825"/>
      <c r="M86" s="826"/>
      <c r="N86" s="52">
        <f>L83+L84+L85</f>
        <v>17120.929216990644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74190.693273626122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403"/>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47556.623073588373</v>
      </c>
      <c r="N48" s="272">
        <f>K48*M48</f>
        <v>61823.609995664883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62834.086525036793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84049.690563386495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16809.938112677301</v>
      </c>
      <c r="M83" s="860"/>
      <c r="N83" s="51"/>
    </row>
    <row r="84" spans="1:14">
      <c r="B84" s="89" t="s">
        <v>973</v>
      </c>
      <c r="C84" s="90"/>
      <c r="D84" s="90"/>
      <c r="E84" s="90"/>
      <c r="F84" s="90"/>
      <c r="G84" s="90"/>
      <c r="H84" s="90"/>
      <c r="I84" s="87"/>
      <c r="J84" s="88"/>
      <c r="K84" s="304">
        <v>0.05</v>
      </c>
      <c r="L84" s="859">
        <f>N78*K84</f>
        <v>4202.4845281693251</v>
      </c>
      <c r="M84" s="860"/>
      <c r="N84" s="51"/>
    </row>
    <row r="85" spans="1:14" ht="15.75" thickBot="1">
      <c r="B85" s="91" t="s">
        <v>974</v>
      </c>
      <c r="C85" s="92"/>
      <c r="D85" s="92"/>
      <c r="E85" s="92"/>
      <c r="F85" s="92"/>
      <c r="G85" s="92"/>
      <c r="H85" s="92"/>
      <c r="I85" s="93"/>
      <c r="J85" s="94"/>
      <c r="K85" s="305">
        <v>0.05</v>
      </c>
      <c r="L85" s="861">
        <f>N78*K85</f>
        <v>4202.4845281693251</v>
      </c>
      <c r="M85" s="862"/>
      <c r="N85" s="51"/>
    </row>
    <row r="86" spans="1:14" ht="15.75" thickBot="1">
      <c r="B86" s="824" t="s">
        <v>953</v>
      </c>
      <c r="C86" s="825"/>
      <c r="D86" s="825"/>
      <c r="E86" s="825"/>
      <c r="F86" s="825"/>
      <c r="G86" s="825"/>
      <c r="H86" s="825"/>
      <c r="I86" s="825"/>
      <c r="J86" s="825"/>
      <c r="K86" s="825"/>
      <c r="L86" s="825"/>
      <c r="M86" s="826"/>
      <c r="N86" s="52">
        <f>L83+L84+L85</f>
        <v>25214.907169015954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109264.59773240244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36475.19953844211</v>
      </c>
      <c r="N48" s="272">
        <f>K48*M48</f>
        <v>47417.759399974748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48428.235929346658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69643.83996769636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13928.767993539273</v>
      </c>
      <c r="M83" s="860"/>
      <c r="N83" s="51"/>
    </row>
    <row r="84" spans="1:14">
      <c r="B84" s="89" t="s">
        <v>973</v>
      </c>
      <c r="C84" s="90"/>
      <c r="D84" s="90"/>
      <c r="E84" s="90"/>
      <c r="F84" s="90"/>
      <c r="G84" s="90"/>
      <c r="H84" s="90"/>
      <c r="I84" s="87"/>
      <c r="J84" s="88"/>
      <c r="K84" s="304">
        <v>0.05</v>
      </c>
      <c r="L84" s="859">
        <f>N78*K84</f>
        <v>3482.1919983848184</v>
      </c>
      <c r="M84" s="860"/>
      <c r="N84" s="51"/>
    </row>
    <row r="85" spans="1:14" ht="15.75" thickBot="1">
      <c r="B85" s="91" t="s">
        <v>974</v>
      </c>
      <c r="C85" s="92"/>
      <c r="D85" s="92"/>
      <c r="E85" s="92"/>
      <c r="F85" s="92"/>
      <c r="G85" s="92"/>
      <c r="H85" s="92"/>
      <c r="I85" s="93"/>
      <c r="J85" s="94"/>
      <c r="K85" s="305">
        <v>0.05</v>
      </c>
      <c r="L85" s="861">
        <f>N78*K85</f>
        <v>3482.1919983848184</v>
      </c>
      <c r="M85" s="862"/>
      <c r="N85" s="51"/>
    </row>
    <row r="86" spans="1:14" ht="15.75" thickBot="1">
      <c r="B86" s="824" t="s">
        <v>953</v>
      </c>
      <c r="C86" s="825"/>
      <c r="D86" s="825"/>
      <c r="E86" s="825"/>
      <c r="F86" s="825"/>
      <c r="G86" s="825"/>
      <c r="H86" s="825"/>
      <c r="I86" s="825"/>
      <c r="J86" s="825"/>
      <c r="K86" s="825"/>
      <c r="L86" s="825"/>
      <c r="M86" s="826"/>
      <c r="N86" s="52">
        <f>L83+L84+L85</f>
        <v>20893.151990308914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90536.991958005266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36688.718569141805</v>
      </c>
      <c r="N48" s="272">
        <f>K48*M48</f>
        <v>47695.334139884348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48705.810669256258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69921.41470760596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13984.282941521193</v>
      </c>
      <c r="M83" s="860"/>
      <c r="N83" s="51"/>
    </row>
    <row r="84" spans="1:14">
      <c r="B84" s="89" t="s">
        <v>973</v>
      </c>
      <c r="C84" s="90"/>
      <c r="D84" s="90"/>
      <c r="E84" s="90"/>
      <c r="F84" s="90"/>
      <c r="G84" s="90"/>
      <c r="H84" s="90"/>
      <c r="I84" s="87"/>
      <c r="J84" s="88"/>
      <c r="K84" s="304">
        <v>0.05</v>
      </c>
      <c r="L84" s="859">
        <f>N78*K84</f>
        <v>3496.0707353802982</v>
      </c>
      <c r="M84" s="860"/>
      <c r="N84" s="51"/>
    </row>
    <row r="85" spans="1:14" ht="15.75" thickBot="1">
      <c r="B85" s="91" t="s">
        <v>974</v>
      </c>
      <c r="C85" s="92"/>
      <c r="D85" s="92"/>
      <c r="E85" s="92"/>
      <c r="F85" s="92"/>
      <c r="G85" s="92"/>
      <c r="H85" s="92"/>
      <c r="I85" s="93"/>
      <c r="J85" s="94"/>
      <c r="K85" s="305">
        <v>0.05</v>
      </c>
      <c r="L85" s="861">
        <f>N78*K85</f>
        <v>3496.0707353802982</v>
      </c>
      <c r="M85" s="862"/>
      <c r="N85" s="51"/>
    </row>
    <row r="86" spans="1:14" ht="15.75" thickBot="1">
      <c r="B86" s="824" t="s">
        <v>953</v>
      </c>
      <c r="C86" s="825"/>
      <c r="D86" s="825"/>
      <c r="E86" s="825"/>
      <c r="F86" s="825"/>
      <c r="G86" s="825"/>
      <c r="H86" s="825"/>
      <c r="I86" s="825"/>
      <c r="J86" s="825"/>
      <c r="K86" s="825"/>
      <c r="L86" s="825"/>
      <c r="M86" s="826"/>
      <c r="N86" s="52">
        <f>L83+L84+L85</f>
        <v>20976.424412281787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90897.839119887751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53132.395683409304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61496.349070788528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12299.269814157706</v>
      </c>
      <c r="M83" s="860"/>
      <c r="N83" s="51"/>
    </row>
    <row r="84" spans="1:14">
      <c r="B84" s="89" t="s">
        <v>973</v>
      </c>
      <c r="C84" s="90"/>
      <c r="D84" s="90"/>
      <c r="E84" s="90"/>
      <c r="F84" s="90"/>
      <c r="G84" s="90"/>
      <c r="H84" s="90"/>
      <c r="I84" s="87"/>
      <c r="J84" s="88"/>
      <c r="K84" s="304">
        <v>0.05</v>
      </c>
      <c r="L84" s="859">
        <f>N78*K84</f>
        <v>3074.8174535394264</v>
      </c>
      <c r="M84" s="860"/>
      <c r="N84" s="51"/>
    </row>
    <row r="85" spans="1:14" ht="15.75" thickBot="1">
      <c r="B85" s="91" t="s">
        <v>974</v>
      </c>
      <c r="C85" s="92"/>
      <c r="D85" s="92"/>
      <c r="E85" s="92"/>
      <c r="F85" s="92"/>
      <c r="G85" s="92"/>
      <c r="H85" s="92"/>
      <c r="I85" s="93"/>
      <c r="J85" s="94"/>
      <c r="K85" s="305">
        <v>0.05</v>
      </c>
      <c r="L85" s="861">
        <f>N78*K85</f>
        <v>3074.8174535394264</v>
      </c>
      <c r="M85" s="862"/>
      <c r="N85" s="51"/>
    </row>
    <row r="86" spans="1:14" ht="15.75" thickBot="1">
      <c r="B86" s="824" t="s">
        <v>953</v>
      </c>
      <c r="C86" s="825"/>
      <c r="D86" s="825"/>
      <c r="E86" s="825"/>
      <c r="F86" s="825"/>
      <c r="G86" s="825"/>
      <c r="H86" s="825"/>
      <c r="I86" s="825"/>
      <c r="J86" s="825"/>
      <c r="K86" s="825"/>
      <c r="L86" s="825"/>
      <c r="M86" s="826"/>
      <c r="N86" s="52">
        <f>L83+L84+L85</f>
        <v>18448.904721236559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79945.253792025091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49815.643206205059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58179.596593584283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11635.919318716857</v>
      </c>
      <c r="M83" s="860"/>
      <c r="N83" s="51"/>
    </row>
    <row r="84" spans="1:14">
      <c r="B84" s="89" t="s">
        <v>973</v>
      </c>
      <c r="C84" s="90"/>
      <c r="D84" s="90"/>
      <c r="E84" s="90"/>
      <c r="F84" s="90"/>
      <c r="G84" s="90"/>
      <c r="H84" s="90"/>
      <c r="I84" s="87"/>
      <c r="J84" s="88"/>
      <c r="K84" s="304">
        <v>0.05</v>
      </c>
      <c r="L84" s="859">
        <f>N78*K84</f>
        <v>2908.9798296792142</v>
      </c>
      <c r="M84" s="860"/>
      <c r="N84" s="51"/>
    </row>
    <row r="85" spans="1:14" ht="15.75" thickBot="1">
      <c r="B85" s="91" t="s">
        <v>974</v>
      </c>
      <c r="C85" s="92"/>
      <c r="D85" s="92"/>
      <c r="E85" s="92"/>
      <c r="F85" s="92"/>
      <c r="G85" s="92"/>
      <c r="H85" s="92"/>
      <c r="I85" s="93"/>
      <c r="J85" s="94"/>
      <c r="K85" s="305">
        <v>0.05</v>
      </c>
      <c r="L85" s="861">
        <f>N78*K85</f>
        <v>2908.9798296792142</v>
      </c>
      <c r="M85" s="862"/>
      <c r="N85" s="51"/>
    </row>
    <row r="86" spans="1:14" ht="15.75" thickBot="1">
      <c r="B86" s="824" t="s">
        <v>953</v>
      </c>
      <c r="C86" s="825"/>
      <c r="D86" s="825"/>
      <c r="E86" s="825"/>
      <c r="F86" s="825"/>
      <c r="G86" s="825"/>
      <c r="H86" s="825"/>
      <c r="I86" s="825"/>
      <c r="J86" s="825"/>
      <c r="K86" s="825"/>
      <c r="L86" s="825"/>
      <c r="M86" s="826"/>
      <c r="N86" s="52">
        <f>L83+L84+L85</f>
        <v>17453.878978075285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75633.475571659568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269</v>
      </c>
      <c r="B37" s="873" t="str">
        <f>VLOOKUP(A37,EQUIPOS!A7:D154,3,FALSE)</f>
        <v>Motoniveladora  potencia 215 HP, ancho de cuchilla 4,27 m, peso 18 ton.</v>
      </c>
      <c r="C37" s="874"/>
      <c r="D37" s="874"/>
      <c r="E37" s="874"/>
      <c r="F37" s="874"/>
      <c r="G37" s="874"/>
      <c r="H37" s="875"/>
      <c r="I37" s="267"/>
      <c r="J37" s="268"/>
      <c r="K37" s="269">
        <f>VLOOKUP(A37,EQUIPOS!A7:D164,4,FALSE)</f>
        <v>122968.97988552223</v>
      </c>
      <c r="L37" s="270"/>
      <c r="M37" s="271">
        <v>45</v>
      </c>
      <c r="N37" s="272">
        <f>K37/M37</f>
        <v>2732.6439974560494</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6246.4213585231937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36519.381405420696</v>
      </c>
      <c r="N48" s="272">
        <f>K48*M48</f>
        <v>47475.195827046904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48485.672356418814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56849.625743798038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11369.925148759608</v>
      </c>
      <c r="M83" s="860"/>
      <c r="N83" s="51"/>
    </row>
    <row r="84" spans="1:14">
      <c r="B84" s="89" t="s">
        <v>973</v>
      </c>
      <c r="C84" s="90"/>
      <c r="D84" s="90"/>
      <c r="E84" s="90"/>
      <c r="F84" s="90"/>
      <c r="G84" s="90"/>
      <c r="H84" s="90"/>
      <c r="I84" s="87"/>
      <c r="J84" s="88"/>
      <c r="K84" s="304">
        <v>0.05</v>
      </c>
      <c r="L84" s="859">
        <f>N78*K84</f>
        <v>2842.4812871899021</v>
      </c>
      <c r="M84" s="860"/>
      <c r="N84" s="51"/>
    </row>
    <row r="85" spans="1:14" ht="15.75" thickBot="1">
      <c r="B85" s="91" t="s">
        <v>974</v>
      </c>
      <c r="C85" s="92"/>
      <c r="D85" s="92"/>
      <c r="E85" s="92"/>
      <c r="F85" s="92"/>
      <c r="G85" s="92"/>
      <c r="H85" s="92"/>
      <c r="I85" s="93"/>
      <c r="J85" s="94"/>
      <c r="K85" s="305">
        <v>0.05</v>
      </c>
      <c r="L85" s="861">
        <f>N78*K85</f>
        <v>2842.4812871899021</v>
      </c>
      <c r="M85" s="862"/>
      <c r="N85" s="51"/>
    </row>
    <row r="86" spans="1:14" ht="15.75" thickBot="1">
      <c r="B86" s="824" t="s">
        <v>953</v>
      </c>
      <c r="C86" s="825"/>
      <c r="D86" s="825"/>
      <c r="E86" s="825"/>
      <c r="F86" s="825"/>
      <c r="G86" s="825"/>
      <c r="H86" s="825"/>
      <c r="I86" s="825"/>
      <c r="J86" s="825"/>
      <c r="K86" s="825"/>
      <c r="L86" s="825"/>
      <c r="M86" s="826"/>
      <c r="N86" s="52">
        <f>L83+L84+L85</f>
        <v>17054.887723139411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73904.513466937453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53132.395683409304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74347.999721759013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14869.599944351803</v>
      </c>
      <c r="M83" s="860"/>
      <c r="N83" s="51"/>
    </row>
    <row r="84" spans="1:14">
      <c r="B84" s="89" t="s">
        <v>973</v>
      </c>
      <c r="C84" s="90"/>
      <c r="D84" s="90"/>
      <c r="E84" s="90"/>
      <c r="F84" s="90"/>
      <c r="G84" s="90"/>
      <c r="H84" s="90"/>
      <c r="I84" s="87"/>
      <c r="J84" s="88"/>
      <c r="K84" s="304">
        <v>0.05</v>
      </c>
      <c r="L84" s="859">
        <f>N78*K84</f>
        <v>3717.3999860879508</v>
      </c>
      <c r="M84" s="860"/>
      <c r="N84" s="51"/>
    </row>
    <row r="85" spans="1:14" ht="15.75" thickBot="1">
      <c r="B85" s="91" t="s">
        <v>974</v>
      </c>
      <c r="C85" s="92"/>
      <c r="D85" s="92"/>
      <c r="E85" s="92"/>
      <c r="F85" s="92"/>
      <c r="G85" s="92"/>
      <c r="H85" s="92"/>
      <c r="I85" s="93"/>
      <c r="J85" s="94"/>
      <c r="K85" s="305">
        <v>0.05</v>
      </c>
      <c r="L85" s="861">
        <f>N78*K85</f>
        <v>3717.3999860879508</v>
      </c>
      <c r="M85" s="862"/>
      <c r="N85" s="51"/>
    </row>
    <row r="86" spans="1:14" ht="15.75" thickBot="1">
      <c r="B86" s="824" t="s">
        <v>953</v>
      </c>
      <c r="C86" s="825"/>
      <c r="D86" s="825"/>
      <c r="E86" s="825"/>
      <c r="F86" s="825"/>
      <c r="G86" s="825"/>
      <c r="H86" s="825"/>
      <c r="I86" s="825"/>
      <c r="J86" s="825"/>
      <c r="K86" s="825"/>
      <c r="L86" s="825"/>
      <c r="M86" s="826"/>
      <c r="N86" s="52">
        <f>L83+L84+L85</f>
        <v>22304.399916527705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96652.399638286719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49815.643206205059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71031.247244554761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14206.249448910952</v>
      </c>
      <c r="M83" s="860"/>
      <c r="N83" s="51"/>
    </row>
    <row r="84" spans="1:14">
      <c r="B84" s="89" t="s">
        <v>973</v>
      </c>
      <c r="C84" s="90"/>
      <c r="D84" s="90"/>
      <c r="E84" s="90"/>
      <c r="F84" s="90"/>
      <c r="G84" s="90"/>
      <c r="H84" s="90"/>
      <c r="I84" s="87"/>
      <c r="J84" s="88"/>
      <c r="K84" s="304">
        <v>0.05</v>
      </c>
      <c r="L84" s="859">
        <f>N78*K84</f>
        <v>3551.562362227738</v>
      </c>
      <c r="M84" s="860"/>
      <c r="N84" s="51"/>
    </row>
    <row r="85" spans="1:14" ht="15.75" thickBot="1">
      <c r="B85" s="91" t="s">
        <v>974</v>
      </c>
      <c r="C85" s="92"/>
      <c r="D85" s="92"/>
      <c r="E85" s="92"/>
      <c r="F85" s="92"/>
      <c r="G85" s="92"/>
      <c r="H85" s="92"/>
      <c r="I85" s="93"/>
      <c r="J85" s="94"/>
      <c r="K85" s="305">
        <v>0.05</v>
      </c>
      <c r="L85" s="861">
        <f>N78*K85</f>
        <v>3551.562362227738</v>
      </c>
      <c r="M85" s="862"/>
      <c r="N85" s="51"/>
    </row>
    <row r="86" spans="1:14" ht="15.75" thickBot="1">
      <c r="B86" s="824" t="s">
        <v>953</v>
      </c>
      <c r="C86" s="825"/>
      <c r="D86" s="825"/>
      <c r="E86" s="825"/>
      <c r="F86" s="825"/>
      <c r="G86" s="825"/>
      <c r="H86" s="825"/>
      <c r="I86" s="825"/>
      <c r="J86" s="825"/>
      <c r="K86" s="825"/>
      <c r="L86" s="825"/>
      <c r="M86" s="826"/>
      <c r="N86" s="52">
        <f>L83+L84+L85</f>
        <v>21309.374173366428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92340.621417921182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271">
        <v>2.5</v>
      </c>
      <c r="N36" s="272">
        <f>K36/M36</f>
        <v>2726.6126742217152</v>
      </c>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0.05</v>
      </c>
      <c r="N41" s="344">
        <f>N76*M41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3534.6382832577351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36519.381405420696</v>
      </c>
      <c r="N48" s="272">
        <f>K48*M48</f>
        <v>47475.195827046904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42.103188723829568</v>
      </c>
      <c r="N49" s="272">
        <f>K49*M49</f>
        <v>1010.4765293719097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48485.672356418814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69701.276394768516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13940.255278953704</v>
      </c>
      <c r="M83" s="860"/>
      <c r="N83" s="51"/>
    </row>
    <row r="84" spans="1:14">
      <c r="B84" s="89" t="s">
        <v>973</v>
      </c>
      <c r="C84" s="90"/>
      <c r="D84" s="90"/>
      <c r="E84" s="90"/>
      <c r="F84" s="90"/>
      <c r="G84" s="90"/>
      <c r="H84" s="90"/>
      <c r="I84" s="87"/>
      <c r="J84" s="88"/>
      <c r="K84" s="304">
        <v>0.05</v>
      </c>
      <c r="L84" s="859">
        <f>N78*K84</f>
        <v>3485.063819738426</v>
      </c>
      <c r="M84" s="860"/>
      <c r="N84" s="51"/>
    </row>
    <row r="85" spans="1:14" ht="15.75" thickBot="1">
      <c r="B85" s="91" t="s">
        <v>974</v>
      </c>
      <c r="C85" s="92"/>
      <c r="D85" s="92"/>
      <c r="E85" s="92"/>
      <c r="F85" s="92"/>
      <c r="G85" s="92"/>
      <c r="H85" s="92"/>
      <c r="I85" s="93"/>
      <c r="J85" s="94"/>
      <c r="K85" s="305">
        <v>0.05</v>
      </c>
      <c r="L85" s="861">
        <f>N78*K85</f>
        <v>3485.063819738426</v>
      </c>
      <c r="M85" s="862"/>
      <c r="N85" s="51"/>
    </row>
    <row r="86" spans="1:14" ht="15.75" thickBot="1">
      <c r="B86" s="824" t="s">
        <v>953</v>
      </c>
      <c r="C86" s="825"/>
      <c r="D86" s="825"/>
      <c r="E86" s="825"/>
      <c r="F86" s="825"/>
      <c r="G86" s="825"/>
      <c r="H86" s="825"/>
      <c r="I86" s="825"/>
      <c r="J86" s="825"/>
      <c r="K86" s="825"/>
      <c r="L86" s="825"/>
      <c r="M86" s="826"/>
      <c r="N86" s="52">
        <f>L83+L84+L85</f>
        <v>20910.382918430554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90611.659313199067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30</v>
      </c>
      <c r="N36" s="272">
        <f>K36/M36</f>
        <v>2305.1096551705782</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30</v>
      </c>
      <c r="N37" s="272">
        <f>K37/M37</f>
        <v>5570.5982291024911</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30</v>
      </c>
      <c r="N38" s="272">
        <f>K38/M38</f>
        <v>3541.8172421750855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8.9561768172669982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11426.481303265422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40093.78396464415</v>
      </c>
      <c r="N48" s="272">
        <f>K48*M48</f>
        <v>50117.229955805189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50117.229955805189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1169.5796725935127</v>
      </c>
      <c r="M59" s="912"/>
      <c r="N59" s="287">
        <f>K59*L59</f>
        <v>1461.9745907418908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63901.303531539197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12780.260706307839</v>
      </c>
      <c r="M83" s="860"/>
      <c r="N83" s="51"/>
    </row>
    <row r="84" spans="1:14">
      <c r="B84" s="89" t="s">
        <v>973</v>
      </c>
      <c r="C84" s="90"/>
      <c r="D84" s="90"/>
      <c r="E84" s="90"/>
      <c r="F84" s="90"/>
      <c r="G84" s="90"/>
      <c r="H84" s="90"/>
      <c r="I84" s="87"/>
      <c r="J84" s="88"/>
      <c r="K84" s="304">
        <v>0.05</v>
      </c>
      <c r="L84" s="859">
        <f>N78*K84</f>
        <v>3195.0651765769599</v>
      </c>
      <c r="M84" s="860"/>
      <c r="N84" s="51"/>
    </row>
    <row r="85" spans="1:14" ht="15.75" thickBot="1">
      <c r="B85" s="91" t="s">
        <v>974</v>
      </c>
      <c r="C85" s="92"/>
      <c r="D85" s="92"/>
      <c r="E85" s="92"/>
      <c r="F85" s="92"/>
      <c r="G85" s="92"/>
      <c r="H85" s="92"/>
      <c r="I85" s="93"/>
      <c r="J85" s="94"/>
      <c r="K85" s="305">
        <v>0.05</v>
      </c>
      <c r="L85" s="861">
        <f>N78*K85</f>
        <v>3195.0651765769599</v>
      </c>
      <c r="M85" s="862"/>
      <c r="N85" s="51"/>
    </row>
    <row r="86" spans="1:14" ht="15.75" thickBot="1">
      <c r="B86" s="824" t="s">
        <v>953</v>
      </c>
      <c r="C86" s="825"/>
      <c r="D86" s="825"/>
      <c r="E86" s="825"/>
      <c r="F86" s="825"/>
      <c r="G86" s="825"/>
      <c r="H86" s="825"/>
      <c r="I86" s="825"/>
      <c r="J86" s="825"/>
      <c r="K86" s="825"/>
      <c r="L86" s="825"/>
      <c r="M86" s="826"/>
      <c r="N86" s="52">
        <f>L83+L84+L85</f>
        <v>19170.391059461759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83071.694591000953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30</v>
      </c>
      <c r="N36" s="272">
        <f>K36/M36</f>
        <v>2305.1096551705782</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30</v>
      </c>
      <c r="N37" s="272">
        <f>K37/M37</f>
        <v>5570.5982291024911</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30</v>
      </c>
      <c r="N38" s="272">
        <f>K38/M38</f>
        <v>3541.8172421750855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8.9561768172669982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11426.481303265422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36519.381405420696</v>
      </c>
      <c r="N48" s="272">
        <f>K48*M48</f>
        <v>45649.226756775868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45649.226756775868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1169.5796725935127</v>
      </c>
      <c r="M59" s="912"/>
      <c r="N59" s="287">
        <f>K59*L59</f>
        <v>1461.9745907418908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59433.300332509876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11886.660066501976</v>
      </c>
      <c r="M83" s="860"/>
      <c r="N83" s="51"/>
    </row>
    <row r="84" spans="1:14">
      <c r="B84" s="89" t="s">
        <v>973</v>
      </c>
      <c r="C84" s="90"/>
      <c r="D84" s="90"/>
      <c r="E84" s="90"/>
      <c r="F84" s="90"/>
      <c r="G84" s="90"/>
      <c r="H84" s="90"/>
      <c r="I84" s="87"/>
      <c r="J84" s="88"/>
      <c r="K84" s="304">
        <v>0.05</v>
      </c>
      <c r="L84" s="859">
        <f>N78*K84</f>
        <v>2971.665016625494</v>
      </c>
      <c r="M84" s="860"/>
      <c r="N84" s="51"/>
    </row>
    <row r="85" spans="1:14" ht="15.75" thickBot="1">
      <c r="B85" s="91" t="s">
        <v>974</v>
      </c>
      <c r="C85" s="92"/>
      <c r="D85" s="92"/>
      <c r="E85" s="92"/>
      <c r="F85" s="92"/>
      <c r="G85" s="92"/>
      <c r="H85" s="92"/>
      <c r="I85" s="93"/>
      <c r="J85" s="94"/>
      <c r="K85" s="305">
        <v>0.05</v>
      </c>
      <c r="L85" s="861">
        <f>N78*K85</f>
        <v>2971.665016625494</v>
      </c>
      <c r="M85" s="862"/>
      <c r="N85" s="51"/>
    </row>
    <row r="86" spans="1:14" ht="15.75" thickBot="1">
      <c r="B86" s="824" t="s">
        <v>953</v>
      </c>
      <c r="C86" s="825"/>
      <c r="D86" s="825"/>
      <c r="E86" s="825"/>
      <c r="F86" s="825"/>
      <c r="G86" s="825"/>
      <c r="H86" s="825"/>
      <c r="I86" s="825"/>
      <c r="J86" s="825"/>
      <c r="K86" s="825"/>
      <c r="L86" s="825"/>
      <c r="M86" s="826"/>
      <c r="N86" s="52">
        <f>L83+L84+L85</f>
        <v>17829.990099752966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77263.290432262846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30</v>
      </c>
      <c r="N36" s="272">
        <f>K36/M36</f>
        <v>2305.1096551705782</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30</v>
      </c>
      <c r="N37" s="272">
        <f>K37/M37</f>
        <v>5570.5982291024911</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30</v>
      </c>
      <c r="N38" s="272">
        <f>K38/M38</f>
        <v>3541.8172421750855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8.9561768172669982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11426.481303265422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36519.381405420696</v>
      </c>
      <c r="N48" s="272">
        <f>K48*M48</f>
        <v>45649.226756775868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45649.226756775868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11">
        <f>VLOOKUP(A59,TRANSPORTE!A5:D123,4,FALSE)</f>
        <v>1169.5796725935127</v>
      </c>
      <c r="M59" s="912"/>
      <c r="N59" s="287">
        <f>K59*L59</f>
        <v>1461.9745907418908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1461.9745907418908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59433.300332509876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11886.660066501976</v>
      </c>
      <c r="M83" s="860"/>
      <c r="N83" s="51"/>
    </row>
    <row r="84" spans="1:14">
      <c r="B84" s="89" t="s">
        <v>973</v>
      </c>
      <c r="C84" s="90"/>
      <c r="D84" s="90"/>
      <c r="E84" s="90"/>
      <c r="F84" s="90"/>
      <c r="G84" s="90"/>
      <c r="H84" s="90"/>
      <c r="I84" s="87"/>
      <c r="J84" s="88"/>
      <c r="K84" s="304">
        <v>0.05</v>
      </c>
      <c r="L84" s="859">
        <f>N78*K84</f>
        <v>2971.665016625494</v>
      </c>
      <c r="M84" s="860"/>
      <c r="N84" s="51"/>
    </row>
    <row r="85" spans="1:14" ht="15.75" thickBot="1">
      <c r="B85" s="91" t="s">
        <v>974</v>
      </c>
      <c r="C85" s="92"/>
      <c r="D85" s="92"/>
      <c r="E85" s="92"/>
      <c r="F85" s="92"/>
      <c r="G85" s="92"/>
      <c r="H85" s="92"/>
      <c r="I85" s="93"/>
      <c r="J85" s="94"/>
      <c r="K85" s="305">
        <v>0.05</v>
      </c>
      <c r="L85" s="861">
        <f>N78*K85</f>
        <v>2971.665016625494</v>
      </c>
      <c r="M85" s="862"/>
      <c r="N85" s="51"/>
    </row>
    <row r="86" spans="1:14" ht="15.75" thickBot="1">
      <c r="B86" s="824" t="s">
        <v>953</v>
      </c>
      <c r="C86" s="825"/>
      <c r="D86" s="825"/>
      <c r="E86" s="825"/>
      <c r="F86" s="825"/>
      <c r="G86" s="825"/>
      <c r="H86" s="825"/>
      <c r="I86" s="825"/>
      <c r="J86" s="825"/>
      <c r="K86" s="825"/>
      <c r="L86" s="825"/>
      <c r="M86" s="826"/>
      <c r="N86" s="52">
        <f>L83+L84+L85</f>
        <v>17829.990099752966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77263.290432262846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93050.105340231967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102395.14688289014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20479.02937657803</v>
      </c>
      <c r="M83" s="860"/>
      <c r="N83" s="51"/>
    </row>
    <row r="84" spans="1:14">
      <c r="B84" s="89" t="s">
        <v>973</v>
      </c>
      <c r="C84" s="90"/>
      <c r="D84" s="90"/>
      <c r="E84" s="90"/>
      <c r="F84" s="90"/>
      <c r="G84" s="90"/>
      <c r="H84" s="90"/>
      <c r="I84" s="87"/>
      <c r="J84" s="88"/>
      <c r="K84" s="304">
        <v>0.05</v>
      </c>
      <c r="L84" s="859">
        <f>N78*K84</f>
        <v>5119.7573441445074</v>
      </c>
      <c r="M84" s="860"/>
      <c r="N84" s="51"/>
    </row>
    <row r="85" spans="1:14" ht="15.75" thickBot="1">
      <c r="B85" s="91" t="s">
        <v>974</v>
      </c>
      <c r="C85" s="92"/>
      <c r="D85" s="92"/>
      <c r="E85" s="92"/>
      <c r="F85" s="92"/>
      <c r="G85" s="92"/>
      <c r="H85" s="92"/>
      <c r="I85" s="93"/>
      <c r="J85" s="94"/>
      <c r="K85" s="305">
        <v>0.05</v>
      </c>
      <c r="L85" s="861">
        <f>N78*K85</f>
        <v>5119.7573441445074</v>
      </c>
      <c r="M85" s="862"/>
      <c r="N85" s="51"/>
    </row>
    <row r="86" spans="1:14" ht="15.75" thickBot="1">
      <c r="B86" s="824" t="s">
        <v>953</v>
      </c>
      <c r="C86" s="825"/>
      <c r="D86" s="825"/>
      <c r="E86" s="825"/>
      <c r="F86" s="825"/>
      <c r="G86" s="825"/>
      <c r="H86" s="825"/>
      <c r="I86" s="825"/>
      <c r="J86" s="825"/>
      <c r="K86" s="825"/>
      <c r="L86" s="825"/>
      <c r="M86" s="826"/>
      <c r="N86" s="52">
        <f>L83+L84+L85</f>
        <v>30718.544064867041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133113.69094775719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89733.352863027714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99078.394405685889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19815.678881137181</v>
      </c>
      <c r="M83" s="860"/>
      <c r="N83" s="51"/>
    </row>
    <row r="84" spans="1:14">
      <c r="B84" s="89" t="s">
        <v>973</v>
      </c>
      <c r="C84" s="90"/>
      <c r="D84" s="90"/>
      <c r="E84" s="90"/>
      <c r="F84" s="90"/>
      <c r="G84" s="90"/>
      <c r="H84" s="90"/>
      <c r="I84" s="87"/>
      <c r="J84" s="88"/>
      <c r="K84" s="304">
        <v>0.05</v>
      </c>
      <c r="L84" s="859">
        <f>N78*K84</f>
        <v>4953.9197202842952</v>
      </c>
      <c r="M84" s="860"/>
      <c r="N84" s="51"/>
    </row>
    <row r="85" spans="1:14" ht="15.75" thickBot="1">
      <c r="B85" s="91" t="s">
        <v>974</v>
      </c>
      <c r="C85" s="92"/>
      <c r="D85" s="92"/>
      <c r="E85" s="92"/>
      <c r="F85" s="92"/>
      <c r="G85" s="92"/>
      <c r="H85" s="92"/>
      <c r="I85" s="93"/>
      <c r="J85" s="94"/>
      <c r="K85" s="305">
        <v>0.05</v>
      </c>
      <c r="L85" s="861">
        <f>N78*K85</f>
        <v>4953.9197202842952</v>
      </c>
      <c r="M85" s="862"/>
      <c r="N85" s="51"/>
    </row>
    <row r="86" spans="1:14" ht="15.75" thickBot="1">
      <c r="B86" s="824" t="s">
        <v>953</v>
      </c>
      <c r="C86" s="825"/>
      <c r="D86" s="825"/>
      <c r="E86" s="825"/>
      <c r="F86" s="825"/>
      <c r="G86" s="825"/>
      <c r="H86" s="825"/>
      <c r="I86" s="825"/>
      <c r="J86" s="825"/>
      <c r="K86" s="825"/>
      <c r="L86" s="825"/>
      <c r="M86" s="826"/>
      <c r="N86" s="52">
        <f>L83+L84+L85</f>
        <v>29723.518321705771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128801.91272739167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93050.105340231967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102395.14688289014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20479.02937657803</v>
      </c>
      <c r="M83" s="860"/>
      <c r="N83" s="51"/>
    </row>
    <row r="84" spans="1:14">
      <c r="B84" s="89" t="s">
        <v>973</v>
      </c>
      <c r="C84" s="90"/>
      <c r="D84" s="90"/>
      <c r="E84" s="90"/>
      <c r="F84" s="90"/>
      <c r="G84" s="90"/>
      <c r="H84" s="90"/>
      <c r="I84" s="87"/>
      <c r="J84" s="88"/>
      <c r="K84" s="304">
        <v>0.05</v>
      </c>
      <c r="L84" s="859">
        <f>N78*K84</f>
        <v>5119.7573441445074</v>
      </c>
      <c r="M84" s="860"/>
      <c r="N84" s="51"/>
    </row>
    <row r="85" spans="1:14" ht="15.75" thickBot="1">
      <c r="B85" s="91" t="s">
        <v>974</v>
      </c>
      <c r="C85" s="92"/>
      <c r="D85" s="92"/>
      <c r="E85" s="92"/>
      <c r="F85" s="92"/>
      <c r="G85" s="92"/>
      <c r="H85" s="92"/>
      <c r="I85" s="93"/>
      <c r="J85" s="94"/>
      <c r="K85" s="305">
        <v>0.05</v>
      </c>
      <c r="L85" s="861">
        <f>N78*K85</f>
        <v>5119.7573441445074</v>
      </c>
      <c r="M85" s="862"/>
      <c r="N85" s="51"/>
    </row>
    <row r="86" spans="1:14" ht="15.75" thickBot="1">
      <c r="B86" s="824" t="s">
        <v>953</v>
      </c>
      <c r="C86" s="825"/>
      <c r="D86" s="825"/>
      <c r="E86" s="825"/>
      <c r="F86" s="825"/>
      <c r="G86" s="825"/>
      <c r="H86" s="825"/>
      <c r="I86" s="825"/>
      <c r="J86" s="825"/>
      <c r="K86" s="825"/>
      <c r="L86" s="825"/>
      <c r="M86" s="826"/>
      <c r="N86" s="52">
        <f>L83+L84+L85</f>
        <v>30718.544064867041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133113.69094775719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89733.352863027714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99078.394405685889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19815.678881137181</v>
      </c>
      <c r="M83" s="860"/>
      <c r="N83" s="51"/>
    </row>
    <row r="84" spans="1:14">
      <c r="B84" s="89" t="s">
        <v>973</v>
      </c>
      <c r="C84" s="90"/>
      <c r="D84" s="90"/>
      <c r="E84" s="90"/>
      <c r="F84" s="90"/>
      <c r="G84" s="90"/>
      <c r="H84" s="90"/>
      <c r="I84" s="87"/>
      <c r="J84" s="88"/>
      <c r="K84" s="304">
        <v>0.05</v>
      </c>
      <c r="L84" s="859">
        <f>N78*K84</f>
        <v>4953.9197202842952</v>
      </c>
      <c r="M84" s="860"/>
      <c r="N84" s="51"/>
    </row>
    <row r="85" spans="1:14" ht="15.75" thickBot="1">
      <c r="B85" s="91" t="s">
        <v>974</v>
      </c>
      <c r="C85" s="92"/>
      <c r="D85" s="92"/>
      <c r="E85" s="92"/>
      <c r="F85" s="92"/>
      <c r="G85" s="92"/>
      <c r="H85" s="92"/>
      <c r="I85" s="93"/>
      <c r="J85" s="94"/>
      <c r="K85" s="305">
        <v>0.05</v>
      </c>
      <c r="L85" s="861">
        <f>N78*K85</f>
        <v>4953.9197202842952</v>
      </c>
      <c r="M85" s="862"/>
      <c r="N85" s="51"/>
    </row>
    <row r="86" spans="1:14" ht="15.75" thickBot="1">
      <c r="B86" s="824" t="s">
        <v>953</v>
      </c>
      <c r="C86" s="825"/>
      <c r="D86" s="825"/>
      <c r="E86" s="825"/>
      <c r="F86" s="825"/>
      <c r="G86" s="825"/>
      <c r="H86" s="825"/>
      <c r="I86" s="825"/>
      <c r="J86" s="825"/>
      <c r="K86" s="825"/>
      <c r="L86" s="825"/>
      <c r="M86" s="826"/>
      <c r="N86" s="52">
        <f>L83+L84+L85</f>
        <v>29723.518321705771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128801.91272739167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52121.919154037394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61466.960696695562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12293.392139339114</v>
      </c>
      <c r="M83" s="860"/>
      <c r="N83" s="51"/>
    </row>
    <row r="84" spans="1:14">
      <c r="B84" s="89" t="s">
        <v>973</v>
      </c>
      <c r="C84" s="90"/>
      <c r="D84" s="90"/>
      <c r="E84" s="90"/>
      <c r="F84" s="90"/>
      <c r="G84" s="90"/>
      <c r="H84" s="90"/>
      <c r="I84" s="87"/>
      <c r="J84" s="88"/>
      <c r="K84" s="304">
        <v>0.05</v>
      </c>
      <c r="L84" s="859">
        <f>N78*K84</f>
        <v>3073.3480348347784</v>
      </c>
      <c r="M84" s="860"/>
      <c r="N84" s="51"/>
    </row>
    <row r="85" spans="1:14" ht="15.75" thickBot="1">
      <c r="B85" s="91" t="s">
        <v>974</v>
      </c>
      <c r="C85" s="92"/>
      <c r="D85" s="92"/>
      <c r="E85" s="92"/>
      <c r="F85" s="92"/>
      <c r="G85" s="92"/>
      <c r="H85" s="92"/>
      <c r="I85" s="93"/>
      <c r="J85" s="94"/>
      <c r="K85" s="305">
        <v>0.05</v>
      </c>
      <c r="L85" s="861">
        <f>N78*K85</f>
        <v>3073.3480348347784</v>
      </c>
      <c r="M85" s="862"/>
      <c r="N85" s="51"/>
    </row>
    <row r="86" spans="1:14" ht="15.75" thickBot="1">
      <c r="B86" s="824" t="s">
        <v>953</v>
      </c>
      <c r="C86" s="825"/>
      <c r="D86" s="825"/>
      <c r="E86" s="825"/>
      <c r="F86" s="825"/>
      <c r="G86" s="825"/>
      <c r="H86" s="825"/>
      <c r="I86" s="825"/>
      <c r="J86" s="825"/>
      <c r="K86" s="825"/>
      <c r="L86" s="825"/>
      <c r="M86" s="826"/>
      <c r="N86" s="52">
        <f>L83+L84+L85</f>
        <v>18440.088209008671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79907.048905704229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48805.166676833149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58150.208219491324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11630.041643898265</v>
      </c>
      <c r="M83" s="860"/>
      <c r="N83" s="51"/>
    </row>
    <row r="84" spans="1:14">
      <c r="B84" s="89" t="s">
        <v>973</v>
      </c>
      <c r="C84" s="90"/>
      <c r="D84" s="90"/>
      <c r="E84" s="90"/>
      <c r="F84" s="90"/>
      <c r="G84" s="90"/>
      <c r="H84" s="90"/>
      <c r="I84" s="87"/>
      <c r="J84" s="88"/>
      <c r="K84" s="304">
        <v>0.05</v>
      </c>
      <c r="L84" s="859">
        <f>N78*K84</f>
        <v>2907.5104109745662</v>
      </c>
      <c r="M84" s="860"/>
      <c r="N84" s="51"/>
    </row>
    <row r="85" spans="1:14" ht="15.75" thickBot="1">
      <c r="B85" s="91" t="s">
        <v>974</v>
      </c>
      <c r="C85" s="92"/>
      <c r="D85" s="92"/>
      <c r="E85" s="92"/>
      <c r="F85" s="92"/>
      <c r="G85" s="92"/>
      <c r="H85" s="92"/>
      <c r="I85" s="93"/>
      <c r="J85" s="94"/>
      <c r="K85" s="305">
        <v>0.05</v>
      </c>
      <c r="L85" s="861">
        <f>N78*K85</f>
        <v>2907.5104109745662</v>
      </c>
      <c r="M85" s="862"/>
      <c r="N85" s="51"/>
    </row>
    <row r="86" spans="1:14" ht="15.75" thickBot="1">
      <c r="B86" s="824" t="s">
        <v>953</v>
      </c>
      <c r="C86" s="825"/>
      <c r="D86" s="825"/>
      <c r="E86" s="825"/>
      <c r="F86" s="825"/>
      <c r="G86" s="825"/>
      <c r="H86" s="825"/>
      <c r="I86" s="825"/>
      <c r="J86" s="825"/>
      <c r="K86" s="825"/>
      <c r="L86" s="825"/>
      <c r="M86" s="826"/>
      <c r="N86" s="52">
        <f>L83+L84+L85</f>
        <v>17445.062465847397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75595.270685338721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40093.78396464415</v>
      </c>
      <c r="N48" s="272">
        <f>K48*M48</f>
        <v>52121.919154037394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52121.919154037394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61466.960696695562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12293.392139339114</v>
      </c>
      <c r="M83" s="860"/>
      <c r="N83" s="51"/>
    </row>
    <row r="84" spans="1:14">
      <c r="B84" s="89" t="s">
        <v>973</v>
      </c>
      <c r="C84" s="90"/>
      <c r="D84" s="90"/>
      <c r="E84" s="90"/>
      <c r="F84" s="90"/>
      <c r="G84" s="90"/>
      <c r="H84" s="90"/>
      <c r="I84" s="87"/>
      <c r="J84" s="88"/>
      <c r="K84" s="304">
        <v>0.05</v>
      </c>
      <c r="L84" s="859">
        <f>N78*K84</f>
        <v>3073.3480348347784</v>
      </c>
      <c r="M84" s="860"/>
      <c r="N84" s="51"/>
    </row>
    <row r="85" spans="1:14" ht="15.75" thickBot="1">
      <c r="B85" s="91" t="s">
        <v>974</v>
      </c>
      <c r="C85" s="92"/>
      <c r="D85" s="92"/>
      <c r="E85" s="92"/>
      <c r="F85" s="92"/>
      <c r="G85" s="92"/>
      <c r="H85" s="92"/>
      <c r="I85" s="93"/>
      <c r="J85" s="94"/>
      <c r="K85" s="305">
        <v>0.05</v>
      </c>
      <c r="L85" s="861">
        <f>N78*K85</f>
        <v>3073.3480348347784</v>
      </c>
      <c r="M85" s="862"/>
      <c r="N85" s="51"/>
    </row>
    <row r="86" spans="1:14" ht="15.75" thickBot="1">
      <c r="B86" s="824" t="s">
        <v>953</v>
      </c>
      <c r="C86" s="825"/>
      <c r="D86" s="825"/>
      <c r="E86" s="825"/>
      <c r="F86" s="825"/>
      <c r="G86" s="825"/>
      <c r="H86" s="825"/>
      <c r="I86" s="825"/>
      <c r="J86" s="825"/>
      <c r="K86" s="825"/>
      <c r="L86" s="825"/>
      <c r="M86" s="826"/>
      <c r="N86" s="52">
        <f>L83+L84+L85</f>
        <v>18440.088209008671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79907.048905704229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48805.166676833149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58150.208219491324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11630.041643898265</v>
      </c>
      <c r="M83" s="860"/>
      <c r="N83" s="51"/>
    </row>
    <row r="84" spans="1:14">
      <c r="B84" s="89" t="s">
        <v>973</v>
      </c>
      <c r="C84" s="90"/>
      <c r="D84" s="90"/>
      <c r="E84" s="90"/>
      <c r="F84" s="90"/>
      <c r="G84" s="90"/>
      <c r="H84" s="90"/>
      <c r="I84" s="87"/>
      <c r="J84" s="88"/>
      <c r="K84" s="304">
        <v>0.05</v>
      </c>
      <c r="L84" s="859">
        <f>N78*K84</f>
        <v>2907.5104109745662</v>
      </c>
      <c r="M84" s="860"/>
      <c r="N84" s="51"/>
    </row>
    <row r="85" spans="1:14" ht="15.75" thickBot="1">
      <c r="B85" s="91" t="s">
        <v>974</v>
      </c>
      <c r="C85" s="92"/>
      <c r="D85" s="92"/>
      <c r="E85" s="92"/>
      <c r="F85" s="92"/>
      <c r="G85" s="92"/>
      <c r="H85" s="92"/>
      <c r="I85" s="93"/>
      <c r="J85" s="94"/>
      <c r="K85" s="305">
        <v>0.05</v>
      </c>
      <c r="L85" s="861">
        <f>N78*K85</f>
        <v>2907.5104109745662</v>
      </c>
      <c r="M85" s="862"/>
      <c r="N85" s="51"/>
    </row>
    <row r="86" spans="1:14" ht="15.75" thickBot="1">
      <c r="B86" s="824" t="s">
        <v>953</v>
      </c>
      <c r="C86" s="825"/>
      <c r="D86" s="825"/>
      <c r="E86" s="825"/>
      <c r="F86" s="825"/>
      <c r="G86" s="825"/>
      <c r="H86" s="825"/>
      <c r="I86" s="825"/>
      <c r="J86" s="825"/>
      <c r="K86" s="825"/>
      <c r="L86" s="825"/>
      <c r="M86" s="826"/>
      <c r="N86" s="52">
        <f>L83+L84+L85</f>
        <v>17445.062465847397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75595.270685338721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454.75762429105077</v>
      </c>
      <c r="N48" s="272">
        <f>K48*M48</f>
        <v>454.75762429105077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454.75762429105077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454.75762429105077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90.951524858210163</v>
      </c>
      <c r="M83" s="860"/>
      <c r="N83" s="51"/>
    </row>
    <row r="84" spans="1:14">
      <c r="B84" s="89" t="s">
        <v>973</v>
      </c>
      <c r="C84" s="90"/>
      <c r="D84" s="90"/>
      <c r="E84" s="90"/>
      <c r="F84" s="90"/>
      <c r="G84" s="90"/>
      <c r="H84" s="90"/>
      <c r="I84" s="87"/>
      <c r="J84" s="88"/>
      <c r="K84" s="304">
        <v>0.05</v>
      </c>
      <c r="L84" s="859">
        <f>N78*K84</f>
        <v>22.737881214552541</v>
      </c>
      <c r="M84" s="860"/>
      <c r="N84" s="51"/>
    </row>
    <row r="85" spans="1:14" ht="15.75" thickBot="1">
      <c r="B85" s="91" t="s">
        <v>974</v>
      </c>
      <c r="C85" s="92"/>
      <c r="D85" s="92"/>
      <c r="E85" s="92"/>
      <c r="F85" s="92"/>
      <c r="G85" s="92"/>
      <c r="H85" s="92"/>
      <c r="I85" s="93"/>
      <c r="J85" s="94"/>
      <c r="K85" s="305">
        <v>0.05</v>
      </c>
      <c r="L85" s="861">
        <f>N78*K85</f>
        <v>22.737881214552541</v>
      </c>
      <c r="M85" s="862"/>
      <c r="N85" s="51"/>
    </row>
    <row r="86" spans="1:14" ht="15.75" thickBot="1">
      <c r="B86" s="824" t="s">
        <v>953</v>
      </c>
      <c r="C86" s="825"/>
      <c r="D86" s="825"/>
      <c r="E86" s="825"/>
      <c r="F86" s="825"/>
      <c r="G86" s="825"/>
      <c r="H86" s="825"/>
      <c r="I86" s="825"/>
      <c r="J86" s="825"/>
      <c r="K86" s="825"/>
      <c r="L86" s="825"/>
      <c r="M86" s="826"/>
      <c r="N86" s="52">
        <f>L83+L84+L85</f>
        <v>136.42728728731524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591.18491157836604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89733.352863027714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99078.394405685889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19815.678881137181</v>
      </c>
      <c r="M83" s="860"/>
      <c r="N83" s="51"/>
    </row>
    <row r="84" spans="1:14">
      <c r="B84" s="89" t="s">
        <v>973</v>
      </c>
      <c r="C84" s="90"/>
      <c r="D84" s="90"/>
      <c r="E84" s="90"/>
      <c r="F84" s="90"/>
      <c r="G84" s="90"/>
      <c r="H84" s="90"/>
      <c r="I84" s="87"/>
      <c r="J84" s="88"/>
      <c r="K84" s="304">
        <v>0.05</v>
      </c>
      <c r="L84" s="859">
        <f>N78*K84</f>
        <v>4953.9197202842952</v>
      </c>
      <c r="M84" s="860"/>
      <c r="N84" s="51"/>
    </row>
    <row r="85" spans="1:14" ht="15.75" thickBot="1">
      <c r="B85" s="91" t="s">
        <v>974</v>
      </c>
      <c r="C85" s="92"/>
      <c r="D85" s="92"/>
      <c r="E85" s="92"/>
      <c r="F85" s="92"/>
      <c r="G85" s="92"/>
      <c r="H85" s="92"/>
      <c r="I85" s="93"/>
      <c r="J85" s="94"/>
      <c r="K85" s="305">
        <v>0.05</v>
      </c>
      <c r="L85" s="861">
        <f>N78*K85</f>
        <v>4953.9197202842952</v>
      </c>
      <c r="M85" s="862"/>
      <c r="N85" s="51"/>
    </row>
    <row r="86" spans="1:14" ht="15.75" thickBot="1">
      <c r="B86" s="824" t="s">
        <v>953</v>
      </c>
      <c r="C86" s="825"/>
      <c r="D86" s="825"/>
      <c r="E86" s="825"/>
      <c r="F86" s="825"/>
      <c r="G86" s="825"/>
      <c r="H86" s="825"/>
      <c r="I86" s="825"/>
      <c r="J86" s="825"/>
      <c r="K86" s="825"/>
      <c r="L86" s="825"/>
      <c r="M86" s="826"/>
      <c r="N86" s="52">
        <f>L83+L84+L85</f>
        <v>29723.518321705771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128801.91272739167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454.75762429105077</v>
      </c>
      <c r="N49" s="272">
        <f>K49*M49</f>
        <v>40928.186186194573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89733.352863027714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99078.394405685889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19815.678881137181</v>
      </c>
      <c r="M83" s="860"/>
      <c r="N83" s="51"/>
    </row>
    <row r="84" spans="1:14">
      <c r="B84" s="89" t="s">
        <v>973</v>
      </c>
      <c r="C84" s="90"/>
      <c r="D84" s="90"/>
      <c r="E84" s="90"/>
      <c r="F84" s="90"/>
      <c r="G84" s="90"/>
      <c r="H84" s="90"/>
      <c r="I84" s="87"/>
      <c r="J84" s="88"/>
      <c r="K84" s="304">
        <v>0.05</v>
      </c>
      <c r="L84" s="859">
        <f>N78*K84</f>
        <v>4953.9197202842952</v>
      </c>
      <c r="M84" s="860"/>
      <c r="N84" s="51"/>
    </row>
    <row r="85" spans="1:14" ht="15.75" thickBot="1">
      <c r="B85" s="91" t="s">
        <v>974</v>
      </c>
      <c r="C85" s="92"/>
      <c r="D85" s="92"/>
      <c r="E85" s="92"/>
      <c r="F85" s="92"/>
      <c r="G85" s="92"/>
      <c r="H85" s="92"/>
      <c r="I85" s="93"/>
      <c r="J85" s="94"/>
      <c r="K85" s="305">
        <v>0.05</v>
      </c>
      <c r="L85" s="861">
        <f>N78*K85</f>
        <v>4953.9197202842952</v>
      </c>
      <c r="M85" s="862"/>
      <c r="N85" s="51"/>
    </row>
    <row r="86" spans="1:14" ht="15.75" thickBot="1">
      <c r="B86" s="824" t="s">
        <v>953</v>
      </c>
      <c r="C86" s="825"/>
      <c r="D86" s="825"/>
      <c r="E86" s="825"/>
      <c r="F86" s="825"/>
      <c r="G86" s="825"/>
      <c r="H86" s="825"/>
      <c r="I86" s="825"/>
      <c r="J86" s="825"/>
      <c r="K86" s="825"/>
      <c r="L86" s="825"/>
      <c r="M86" s="826"/>
      <c r="N86" s="52">
        <f>L83+L84+L85</f>
        <v>29723.518321705771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128801.91272739167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48805.166676833149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58150.208219491324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11630.041643898265</v>
      </c>
      <c r="M83" s="860"/>
      <c r="N83" s="51"/>
    </row>
    <row r="84" spans="1:14">
      <c r="B84" s="89" t="s">
        <v>973</v>
      </c>
      <c r="C84" s="90"/>
      <c r="D84" s="90"/>
      <c r="E84" s="90"/>
      <c r="F84" s="90"/>
      <c r="G84" s="90"/>
      <c r="H84" s="90"/>
      <c r="I84" s="87"/>
      <c r="J84" s="88"/>
      <c r="K84" s="304">
        <v>0.05</v>
      </c>
      <c r="L84" s="859">
        <f>N78*K84</f>
        <v>2907.5104109745662</v>
      </c>
      <c r="M84" s="860"/>
      <c r="N84" s="51"/>
    </row>
    <row r="85" spans="1:14" ht="15.75" thickBot="1">
      <c r="B85" s="91" t="s">
        <v>974</v>
      </c>
      <c r="C85" s="92"/>
      <c r="D85" s="92"/>
      <c r="E85" s="92"/>
      <c r="F85" s="92"/>
      <c r="G85" s="92"/>
      <c r="H85" s="92"/>
      <c r="I85" s="93"/>
      <c r="J85" s="94"/>
      <c r="K85" s="305">
        <v>0.05</v>
      </c>
      <c r="L85" s="861">
        <f>N78*K85</f>
        <v>2907.5104109745662</v>
      </c>
      <c r="M85" s="862"/>
      <c r="N85" s="51"/>
    </row>
    <row r="86" spans="1:14" ht="15.75" thickBot="1">
      <c r="B86" s="824" t="s">
        <v>953</v>
      </c>
      <c r="C86" s="825"/>
      <c r="D86" s="825"/>
      <c r="E86" s="825"/>
      <c r="F86" s="825"/>
      <c r="G86" s="825"/>
      <c r="H86" s="825"/>
      <c r="I86" s="825"/>
      <c r="J86" s="825"/>
      <c r="K86" s="825"/>
      <c r="L86" s="825"/>
      <c r="M86" s="826"/>
      <c r="N86" s="52">
        <f>L83+L84+L85</f>
        <v>17445.062465847397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75595.270685338721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45</v>
      </c>
      <c r="N36" s="272">
        <f>K36/M36</f>
        <v>1146.5950817389094</v>
      </c>
    </row>
    <row r="37" spans="1:14">
      <c r="A37" s="113" t="s">
        <v>271</v>
      </c>
      <c r="B37" s="873" t="str">
        <f>VLOOKUP(A37,EQUIPOS!A7:D154,3,FALSE)</f>
        <v>Motoniveladora, potencia 140 HP, ancho de cuchilla 3,66 m, peso 11 ton.</v>
      </c>
      <c r="C37" s="874"/>
      <c r="D37" s="874"/>
      <c r="E37" s="874"/>
      <c r="F37" s="874"/>
      <c r="G37" s="874"/>
      <c r="H37" s="875"/>
      <c r="I37" s="267"/>
      <c r="J37" s="268"/>
      <c r="K37" s="269">
        <f>VLOOKUP(A37,EQUIPOS!A7:D164,4,FALSE)</f>
        <v>167117.94687307475</v>
      </c>
      <c r="L37" s="270"/>
      <c r="M37" s="271">
        <v>45</v>
      </c>
      <c r="N37" s="272">
        <f>K37/M37</f>
        <v>3713.7321527349945</v>
      </c>
    </row>
    <row r="38" spans="1:14">
      <c r="A38" t="s">
        <v>365</v>
      </c>
      <c r="B38" s="873" t="str">
        <f>VLOOKUP(A38,EQUIPOS!A8:D154,3,FALSE)</f>
        <v xml:space="preserve">Vibrocompatador, potencia 153 HP, peso 10 Ton. </v>
      </c>
      <c r="C38" s="874"/>
      <c r="D38" s="874"/>
      <c r="E38" s="874"/>
      <c r="F38" s="874"/>
      <c r="G38" s="874"/>
      <c r="H38" s="875"/>
      <c r="I38" s="267"/>
      <c r="J38" s="268"/>
      <c r="K38" s="269">
        <f>VLOOKUP(A38,EQUIPOS!A8:D165,4,FALSE)</f>
        <v>106254.51726525257</v>
      </c>
      <c r="L38" s="270"/>
      <c r="M38" s="271">
        <v>45</v>
      </c>
      <c r="N38" s="272">
        <f>K38/M38</f>
        <v>2361.2114947833902</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5.9707845448446664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7227.5095138021388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37542.435905256265</v>
      </c>
      <c r="N48" s="272">
        <f>K48*M48</f>
        <v>48805.166676833149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48805.166676833149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11">
        <f>VLOOKUP(A59,TRANSPORTE!A5:D123,4,FALSE)</f>
        <v>1169.5796725935127</v>
      </c>
      <c r="M59" s="912"/>
      <c r="N59" s="287">
        <f>K59*L59</f>
        <v>1520.4535743715664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824" t="s">
        <v>953</v>
      </c>
      <c r="C76" s="825"/>
      <c r="D76" s="825"/>
      <c r="E76" s="825"/>
      <c r="F76" s="825"/>
      <c r="G76" s="825"/>
      <c r="H76" s="825"/>
      <c r="I76" s="867"/>
      <c r="J76" s="867"/>
      <c r="K76" s="867"/>
      <c r="L76" s="867"/>
      <c r="M76" s="868"/>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58150.208219491324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11630.041643898265</v>
      </c>
      <c r="M83" s="860"/>
      <c r="N83" s="51"/>
    </row>
    <row r="84" spans="1:14">
      <c r="B84" s="89" t="s">
        <v>973</v>
      </c>
      <c r="C84" s="90"/>
      <c r="D84" s="90"/>
      <c r="E84" s="90"/>
      <c r="F84" s="90"/>
      <c r="G84" s="90"/>
      <c r="H84" s="90"/>
      <c r="I84" s="87"/>
      <c r="J84" s="88"/>
      <c r="K84" s="304">
        <v>0.05</v>
      </c>
      <c r="L84" s="859">
        <f>N78*K84</f>
        <v>2907.5104109745662</v>
      </c>
      <c r="M84" s="860"/>
      <c r="N84" s="51"/>
    </row>
    <row r="85" spans="1:14" ht="15.75" thickBot="1">
      <c r="B85" s="91" t="s">
        <v>974</v>
      </c>
      <c r="C85" s="92"/>
      <c r="D85" s="92"/>
      <c r="E85" s="92"/>
      <c r="F85" s="92"/>
      <c r="G85" s="92"/>
      <c r="H85" s="92"/>
      <c r="I85" s="93"/>
      <c r="J85" s="94"/>
      <c r="K85" s="305">
        <v>0.05</v>
      </c>
      <c r="L85" s="861">
        <f>N78*K85</f>
        <v>2907.5104109745662</v>
      </c>
      <c r="M85" s="862"/>
      <c r="N85" s="51"/>
    </row>
    <row r="86" spans="1:14" ht="15.75" thickBot="1">
      <c r="B86" s="824" t="s">
        <v>953</v>
      </c>
      <c r="C86" s="825"/>
      <c r="D86" s="825"/>
      <c r="E86" s="825"/>
      <c r="F86" s="825"/>
      <c r="G86" s="825"/>
      <c r="H86" s="825"/>
      <c r="I86" s="825"/>
      <c r="J86" s="825"/>
      <c r="K86" s="825"/>
      <c r="L86" s="825"/>
      <c r="M86" s="826"/>
      <c r="N86" s="52">
        <f>L83+L84+L85</f>
        <v>17445.062465847397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75595.270685338721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454.75762429105077</v>
      </c>
      <c r="N48" s="272">
        <f>K48*M48</f>
        <v>454.75762429105077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454.75762429105077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454.75762429105077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90.951524858210163</v>
      </c>
      <c r="M83" s="860"/>
      <c r="N83" s="51"/>
    </row>
    <row r="84" spans="1:14">
      <c r="B84" s="89" t="s">
        <v>973</v>
      </c>
      <c r="C84" s="90"/>
      <c r="D84" s="90"/>
      <c r="E84" s="90"/>
      <c r="F84" s="90"/>
      <c r="G84" s="90"/>
      <c r="H84" s="90"/>
      <c r="I84" s="87"/>
      <c r="J84" s="88"/>
      <c r="K84" s="304">
        <v>0.05</v>
      </c>
      <c r="L84" s="859">
        <f>N78*K84</f>
        <v>22.737881214552541</v>
      </c>
      <c r="M84" s="860"/>
      <c r="N84" s="51"/>
    </row>
    <row r="85" spans="1:14" ht="15.75" thickBot="1">
      <c r="B85" s="91" t="s">
        <v>974</v>
      </c>
      <c r="C85" s="92"/>
      <c r="D85" s="92"/>
      <c r="E85" s="92"/>
      <c r="F85" s="92"/>
      <c r="G85" s="92"/>
      <c r="H85" s="92"/>
      <c r="I85" s="93"/>
      <c r="J85" s="94"/>
      <c r="K85" s="305">
        <v>0.05</v>
      </c>
      <c r="L85" s="861">
        <f>N78*K85</f>
        <v>22.737881214552541</v>
      </c>
      <c r="M85" s="862"/>
      <c r="N85" s="51"/>
    </row>
    <row r="86" spans="1:14" ht="15.75" thickBot="1">
      <c r="B86" s="824" t="s">
        <v>953</v>
      </c>
      <c r="C86" s="825"/>
      <c r="D86" s="825"/>
      <c r="E86" s="825"/>
      <c r="F86" s="825"/>
      <c r="G86" s="825"/>
      <c r="H86" s="825"/>
      <c r="I86" s="825"/>
      <c r="J86" s="825"/>
      <c r="K86" s="825"/>
      <c r="L86" s="825"/>
      <c r="M86" s="826"/>
      <c r="N86" s="52">
        <f>L83+L84+L85</f>
        <v>136.42728728731524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591.18491157836604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452"/>
      <c r="L30" s="800" t="s">
        <v>945</v>
      </c>
      <c r="M30" s="801"/>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1703.7905174417024</v>
      </c>
      <c r="N48" s="272">
        <f>K48*M48</f>
        <v>1703.7905174417024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1703.7905174417024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1703.7905174417024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340.75810348834051</v>
      </c>
      <c r="M83" s="860"/>
      <c r="N83" s="51"/>
    </row>
    <row r="84" spans="1:14">
      <c r="B84" s="89" t="s">
        <v>973</v>
      </c>
      <c r="C84" s="90"/>
      <c r="D84" s="90"/>
      <c r="E84" s="90"/>
      <c r="F84" s="90"/>
      <c r="G84" s="90"/>
      <c r="H84" s="90"/>
      <c r="I84" s="87"/>
      <c r="J84" s="88"/>
      <c r="K84" s="304">
        <v>0.05</v>
      </c>
      <c r="L84" s="859">
        <f>N78*K84</f>
        <v>85.189525872085127</v>
      </c>
      <c r="M84" s="860"/>
      <c r="N84" s="51"/>
    </row>
    <row r="85" spans="1:14" ht="15.75" thickBot="1">
      <c r="B85" s="91" t="s">
        <v>974</v>
      </c>
      <c r="C85" s="92"/>
      <c r="D85" s="92"/>
      <c r="E85" s="92"/>
      <c r="F85" s="92"/>
      <c r="G85" s="92"/>
      <c r="H85" s="92"/>
      <c r="I85" s="93"/>
      <c r="J85" s="94"/>
      <c r="K85" s="305">
        <v>0.05</v>
      </c>
      <c r="L85" s="861">
        <f>N78*K85</f>
        <v>85.189525872085127</v>
      </c>
      <c r="M85" s="862"/>
      <c r="N85" s="51"/>
    </row>
    <row r="86" spans="1:14" ht="15.75" thickBot="1">
      <c r="B86" s="824" t="s">
        <v>953</v>
      </c>
      <c r="C86" s="825"/>
      <c r="D86" s="825"/>
      <c r="E86" s="825"/>
      <c r="F86" s="825"/>
      <c r="G86" s="825"/>
      <c r="H86" s="825"/>
      <c r="I86" s="825"/>
      <c r="J86" s="825"/>
      <c r="K86" s="825"/>
      <c r="L86" s="825"/>
      <c r="M86" s="826"/>
      <c r="N86" s="52">
        <f>L83+L84+L85</f>
        <v>511.13715523251079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2214.9276726742132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1579.8784798095785</v>
      </c>
      <c r="N48" s="272">
        <f>K48*M48</f>
        <v>1579.8784798095785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1579.8784798095785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1579.8784798095785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315.97569596191573</v>
      </c>
      <c r="M83" s="860"/>
      <c r="N83" s="51"/>
    </row>
    <row r="84" spans="1:14">
      <c r="B84" s="89" t="s">
        <v>973</v>
      </c>
      <c r="C84" s="90"/>
      <c r="D84" s="90"/>
      <c r="E84" s="90"/>
      <c r="F84" s="90"/>
      <c r="G84" s="90"/>
      <c r="H84" s="90"/>
      <c r="I84" s="87"/>
      <c r="J84" s="88"/>
      <c r="K84" s="304">
        <v>0.05</v>
      </c>
      <c r="L84" s="859">
        <f>N78*K84</f>
        <v>78.993923990478933</v>
      </c>
      <c r="M84" s="860"/>
      <c r="N84" s="51"/>
    </row>
    <row r="85" spans="1:14" ht="15.75" thickBot="1">
      <c r="B85" s="91" t="s">
        <v>974</v>
      </c>
      <c r="C85" s="92"/>
      <c r="D85" s="92"/>
      <c r="E85" s="92"/>
      <c r="F85" s="92"/>
      <c r="G85" s="92"/>
      <c r="H85" s="92"/>
      <c r="I85" s="93"/>
      <c r="J85" s="94"/>
      <c r="K85" s="305">
        <v>0.05</v>
      </c>
      <c r="L85" s="861">
        <f>N78*K85</f>
        <v>78.993923990478933</v>
      </c>
      <c r="M85" s="862"/>
      <c r="N85" s="51"/>
    </row>
    <row r="86" spans="1:14" ht="15.75" thickBot="1">
      <c r="B86" s="824" t="s">
        <v>953</v>
      </c>
      <c r="C86" s="825"/>
      <c r="D86" s="825"/>
      <c r="E86" s="825"/>
      <c r="F86" s="825"/>
      <c r="G86" s="825"/>
      <c r="H86" s="825"/>
      <c r="I86" s="825"/>
      <c r="J86" s="825"/>
      <c r="K86" s="825"/>
      <c r="L86" s="825"/>
      <c r="M86" s="826"/>
      <c r="N86" s="52">
        <f>L83+L84+L85</f>
        <v>473.96354394287363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2053.842023752452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1660.4213042704589</v>
      </c>
      <c r="N48" s="272">
        <f>K48*M48</f>
        <v>1660.4213042704589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1660.4213042704589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1660.4213042704589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332.08426085409178</v>
      </c>
      <c r="M83" s="860"/>
      <c r="N83" s="51"/>
    </row>
    <row r="84" spans="1:14">
      <c r="B84" s="89" t="s">
        <v>973</v>
      </c>
      <c r="C84" s="90"/>
      <c r="D84" s="90"/>
      <c r="E84" s="90"/>
      <c r="F84" s="90"/>
      <c r="G84" s="90"/>
      <c r="H84" s="90"/>
      <c r="I84" s="87"/>
      <c r="J84" s="88"/>
      <c r="K84" s="304">
        <v>0.05</v>
      </c>
      <c r="L84" s="859">
        <f>N78*K84</f>
        <v>83.021065213522945</v>
      </c>
      <c r="M84" s="860"/>
      <c r="N84" s="51"/>
    </row>
    <row r="85" spans="1:14" ht="15.75" thickBot="1">
      <c r="B85" s="91" t="s">
        <v>974</v>
      </c>
      <c r="C85" s="92"/>
      <c r="D85" s="92"/>
      <c r="E85" s="92"/>
      <c r="F85" s="92"/>
      <c r="G85" s="92"/>
      <c r="H85" s="92"/>
      <c r="I85" s="93"/>
      <c r="J85" s="94"/>
      <c r="K85" s="305">
        <v>0.05</v>
      </c>
      <c r="L85" s="861">
        <f>N78*K85</f>
        <v>83.021065213522945</v>
      </c>
      <c r="M85" s="862"/>
      <c r="N85" s="51"/>
    </row>
    <row r="86" spans="1:14" ht="15.75" thickBot="1">
      <c r="B86" s="824" t="s">
        <v>953</v>
      </c>
      <c r="C86" s="825"/>
      <c r="D86" s="825"/>
      <c r="E86" s="825"/>
      <c r="F86" s="825"/>
      <c r="G86" s="825"/>
      <c r="H86" s="825"/>
      <c r="I86" s="825"/>
      <c r="J86" s="825"/>
      <c r="K86" s="825"/>
      <c r="L86" s="825"/>
      <c r="M86" s="826"/>
      <c r="N86" s="52">
        <f>L83+L84+L85</f>
        <v>498.12639128113767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2158.5476955515965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1774.073623784825</v>
      </c>
      <c r="N48" s="272">
        <f>K48*M48</f>
        <v>1774.073623784825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1774.073623784825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1774.073623784825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354.81472475696501</v>
      </c>
      <c r="M83" s="860"/>
      <c r="N83" s="51"/>
    </row>
    <row r="84" spans="1:14">
      <c r="B84" s="89" t="s">
        <v>973</v>
      </c>
      <c r="C84" s="90"/>
      <c r="D84" s="90"/>
      <c r="E84" s="90"/>
      <c r="F84" s="90"/>
      <c r="G84" s="90"/>
      <c r="H84" s="90"/>
      <c r="I84" s="87"/>
      <c r="J84" s="88"/>
      <c r="K84" s="304">
        <v>0.05</v>
      </c>
      <c r="L84" s="859">
        <f>N78*K84</f>
        <v>88.703681189241252</v>
      </c>
      <c r="M84" s="860"/>
      <c r="N84" s="51"/>
    </row>
    <row r="85" spans="1:14" ht="15.75" thickBot="1">
      <c r="B85" s="91" t="s">
        <v>974</v>
      </c>
      <c r="C85" s="92"/>
      <c r="D85" s="92"/>
      <c r="E85" s="92"/>
      <c r="F85" s="92"/>
      <c r="G85" s="92"/>
      <c r="H85" s="92"/>
      <c r="I85" s="93"/>
      <c r="J85" s="94"/>
      <c r="K85" s="305">
        <v>0.05</v>
      </c>
      <c r="L85" s="861">
        <f>N78*K85</f>
        <v>88.703681189241252</v>
      </c>
      <c r="M85" s="862"/>
      <c r="N85" s="51"/>
    </row>
    <row r="86" spans="1:14" ht="15.75" thickBot="1">
      <c r="B86" s="824" t="s">
        <v>953</v>
      </c>
      <c r="C86" s="825"/>
      <c r="D86" s="825"/>
      <c r="E86" s="825"/>
      <c r="F86" s="825"/>
      <c r="G86" s="825"/>
      <c r="H86" s="825"/>
      <c r="I86" s="825"/>
      <c r="J86" s="825"/>
      <c r="K86" s="825"/>
      <c r="L86" s="825"/>
      <c r="M86" s="826"/>
      <c r="N86" s="52">
        <f>L83+L84+L85</f>
        <v>532.22208713544751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2306.2957109202725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2222.177689274873</v>
      </c>
      <c r="N48" s="272">
        <f>K48*M48</f>
        <v>2222.177689274873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2222.177689274873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2222.177689274873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444.43553785497465</v>
      </c>
      <c r="M83" s="860"/>
      <c r="N83" s="51"/>
    </row>
    <row r="84" spans="1:14">
      <c r="B84" s="89" t="s">
        <v>973</v>
      </c>
      <c r="C84" s="90"/>
      <c r="D84" s="90"/>
      <c r="E84" s="90"/>
      <c r="F84" s="90"/>
      <c r="G84" s="90"/>
      <c r="H84" s="90"/>
      <c r="I84" s="87"/>
      <c r="J84" s="88"/>
      <c r="K84" s="304">
        <v>0.05</v>
      </c>
      <c r="L84" s="859">
        <f>N78*K84</f>
        <v>111.10888446374366</v>
      </c>
      <c r="M84" s="860"/>
      <c r="N84" s="51"/>
    </row>
    <row r="85" spans="1:14" ht="15.75" thickBot="1">
      <c r="B85" s="91" t="s">
        <v>974</v>
      </c>
      <c r="C85" s="92"/>
      <c r="D85" s="92"/>
      <c r="E85" s="92"/>
      <c r="F85" s="92"/>
      <c r="G85" s="92"/>
      <c r="H85" s="92"/>
      <c r="I85" s="93"/>
      <c r="J85" s="94"/>
      <c r="K85" s="305">
        <v>0.05</v>
      </c>
      <c r="L85" s="861">
        <f>N78*K85</f>
        <v>111.10888446374366</v>
      </c>
      <c r="M85" s="862"/>
      <c r="N85" s="51"/>
    </row>
    <row r="86" spans="1:14" ht="15.75" thickBot="1">
      <c r="B86" s="824" t="s">
        <v>953</v>
      </c>
      <c r="C86" s="825"/>
      <c r="D86" s="825"/>
      <c r="E86" s="825"/>
      <c r="F86" s="825"/>
      <c r="G86" s="825"/>
      <c r="H86" s="825"/>
      <c r="I86" s="825"/>
      <c r="J86" s="825"/>
      <c r="K86" s="825"/>
      <c r="L86" s="825"/>
      <c r="M86" s="826"/>
      <c r="N86" s="52">
        <f>L83+L84+L85</f>
        <v>666.65330678246187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2888.8309960573351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1975.815882976759</v>
      </c>
      <c r="N48" s="272">
        <f>K48*M48</f>
        <v>1975.815882976759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1975.815882976759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1975.815882976759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395.16317659535184</v>
      </c>
      <c r="M83" s="860"/>
      <c r="N83" s="51"/>
    </row>
    <row r="84" spans="1:14">
      <c r="B84" s="89" t="s">
        <v>973</v>
      </c>
      <c r="C84" s="90"/>
      <c r="D84" s="90"/>
      <c r="E84" s="90"/>
      <c r="F84" s="90"/>
      <c r="G84" s="90"/>
      <c r="H84" s="90"/>
      <c r="I84" s="87"/>
      <c r="J84" s="88"/>
      <c r="K84" s="304">
        <v>0.05</v>
      </c>
      <c r="L84" s="859">
        <f>N78*K84</f>
        <v>98.790794148837961</v>
      </c>
      <c r="M84" s="860"/>
      <c r="N84" s="51"/>
    </row>
    <row r="85" spans="1:14" ht="15.75" thickBot="1">
      <c r="B85" s="91" t="s">
        <v>974</v>
      </c>
      <c r="C85" s="92"/>
      <c r="D85" s="92"/>
      <c r="E85" s="92"/>
      <c r="F85" s="92"/>
      <c r="G85" s="92"/>
      <c r="H85" s="92"/>
      <c r="I85" s="93"/>
      <c r="J85" s="94"/>
      <c r="K85" s="305">
        <v>0.05</v>
      </c>
      <c r="L85" s="861">
        <f>N78*K85</f>
        <v>98.790794148837961</v>
      </c>
      <c r="M85" s="862"/>
      <c r="N85" s="51"/>
    </row>
    <row r="86" spans="1:14" ht="15.75" thickBot="1">
      <c r="B86" s="824" t="s">
        <v>953</v>
      </c>
      <c r="C86" s="825"/>
      <c r="D86" s="825"/>
      <c r="E86" s="825"/>
      <c r="F86" s="825"/>
      <c r="G86" s="825"/>
      <c r="H86" s="825"/>
      <c r="I86" s="825"/>
      <c r="J86" s="825"/>
      <c r="K86" s="825"/>
      <c r="L86" s="825"/>
      <c r="M86" s="826"/>
      <c r="N86" s="52">
        <f>L83+L84+L85</f>
        <v>592.74476489302776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2568.5606478697869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1782.5337830412609</v>
      </c>
      <c r="N48" s="272">
        <f>K48*M48</f>
        <v>1782.5337830412609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1782.5337830412609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1782.5337830412609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356.5067566082522</v>
      </c>
      <c r="M83" s="860"/>
      <c r="N83" s="51"/>
    </row>
    <row r="84" spans="1:14">
      <c r="B84" s="89" t="s">
        <v>973</v>
      </c>
      <c r="C84" s="90"/>
      <c r="D84" s="90"/>
      <c r="E84" s="90"/>
      <c r="F84" s="90"/>
      <c r="G84" s="90"/>
      <c r="H84" s="90"/>
      <c r="I84" s="87"/>
      <c r="J84" s="88"/>
      <c r="K84" s="304">
        <v>0.05</v>
      </c>
      <c r="L84" s="859">
        <f>N78*K84</f>
        <v>89.126689152063051</v>
      </c>
      <c r="M84" s="860"/>
      <c r="N84" s="51"/>
    </row>
    <row r="85" spans="1:14" ht="15.75" thickBot="1">
      <c r="B85" s="91" t="s">
        <v>974</v>
      </c>
      <c r="C85" s="92"/>
      <c r="D85" s="92"/>
      <c r="E85" s="92"/>
      <c r="F85" s="92"/>
      <c r="G85" s="92"/>
      <c r="H85" s="92"/>
      <c r="I85" s="93"/>
      <c r="J85" s="94"/>
      <c r="K85" s="305">
        <v>0.05</v>
      </c>
      <c r="L85" s="861">
        <f>N78*K85</f>
        <v>89.126689152063051</v>
      </c>
      <c r="M85" s="862"/>
      <c r="N85" s="51"/>
    </row>
    <row r="86" spans="1:14" ht="15.75" thickBot="1">
      <c r="B86" s="824" t="s">
        <v>953</v>
      </c>
      <c r="C86" s="825"/>
      <c r="D86" s="825"/>
      <c r="E86" s="825"/>
      <c r="F86" s="825"/>
      <c r="G86" s="825"/>
      <c r="H86" s="825"/>
      <c r="I86" s="825"/>
      <c r="J86" s="825"/>
      <c r="K86" s="825"/>
      <c r="L86" s="825"/>
      <c r="M86" s="826"/>
      <c r="N86" s="52">
        <f>L83+L84+L85</f>
        <v>534.76013491237825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2317.2939179536393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2271.9355406578356</v>
      </c>
      <c r="N48" s="272">
        <f>K48*M48</f>
        <v>2271.9355406578356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2271.9355406578356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2271.9355406578356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454.38710813156717</v>
      </c>
      <c r="M83" s="860"/>
      <c r="N83" s="51"/>
    </row>
    <row r="84" spans="1:14">
      <c r="B84" s="89" t="s">
        <v>973</v>
      </c>
      <c r="C84" s="90"/>
      <c r="D84" s="90"/>
      <c r="E84" s="90"/>
      <c r="F84" s="90"/>
      <c r="G84" s="90"/>
      <c r="H84" s="90"/>
      <c r="I84" s="87"/>
      <c r="J84" s="88"/>
      <c r="K84" s="304">
        <v>0.05</v>
      </c>
      <c r="L84" s="859">
        <f>N78*K84</f>
        <v>113.59677703289179</v>
      </c>
      <c r="M84" s="860"/>
      <c r="N84" s="51"/>
    </row>
    <row r="85" spans="1:14" ht="15.75" thickBot="1">
      <c r="B85" s="91" t="s">
        <v>974</v>
      </c>
      <c r="C85" s="92"/>
      <c r="D85" s="92"/>
      <c r="E85" s="92"/>
      <c r="F85" s="92"/>
      <c r="G85" s="92"/>
      <c r="H85" s="92"/>
      <c r="I85" s="93"/>
      <c r="J85" s="94"/>
      <c r="K85" s="305">
        <v>0.05</v>
      </c>
      <c r="L85" s="861">
        <f>N78*K85</f>
        <v>113.59677703289179</v>
      </c>
      <c r="M85" s="862"/>
      <c r="N85" s="51"/>
    </row>
    <row r="86" spans="1:14" ht="15.75" thickBot="1">
      <c r="B86" s="824" t="s">
        <v>953</v>
      </c>
      <c r="C86" s="825"/>
      <c r="D86" s="825"/>
      <c r="E86" s="825"/>
      <c r="F86" s="825"/>
      <c r="G86" s="825"/>
      <c r="H86" s="825"/>
      <c r="I86" s="825"/>
      <c r="J86" s="825"/>
      <c r="K86" s="825"/>
      <c r="L86" s="825"/>
      <c r="M86" s="826"/>
      <c r="N86" s="52">
        <f>L83+L84+L85</f>
        <v>681.58066219735088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2953.5162028551867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2271.9355406578356</v>
      </c>
      <c r="N48" s="272">
        <f>K48*M48</f>
        <v>2271.9355406578356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2271.9355406578356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824" t="s">
        <v>953</v>
      </c>
      <c r="C76" s="825"/>
      <c r="D76" s="825"/>
      <c r="E76" s="825"/>
      <c r="F76" s="825"/>
      <c r="G76" s="825"/>
      <c r="H76" s="825"/>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2271.9355406578356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454.38710813156717</v>
      </c>
      <c r="M83" s="860"/>
      <c r="N83" s="51"/>
    </row>
    <row r="84" spans="1:14">
      <c r="B84" s="89" t="s">
        <v>973</v>
      </c>
      <c r="C84" s="90"/>
      <c r="D84" s="90"/>
      <c r="E84" s="90"/>
      <c r="F84" s="90"/>
      <c r="G84" s="90"/>
      <c r="H84" s="90"/>
      <c r="I84" s="87"/>
      <c r="J84" s="88"/>
      <c r="K84" s="304">
        <v>0.05</v>
      </c>
      <c r="L84" s="859">
        <f>N78*K84</f>
        <v>113.59677703289179</v>
      </c>
      <c r="M84" s="860"/>
      <c r="N84" s="51"/>
    </row>
    <row r="85" spans="1:14" ht="15.75" thickBot="1">
      <c r="B85" s="91" t="s">
        <v>974</v>
      </c>
      <c r="C85" s="92"/>
      <c r="D85" s="92"/>
      <c r="E85" s="92"/>
      <c r="F85" s="92"/>
      <c r="G85" s="92"/>
      <c r="H85" s="92"/>
      <c r="I85" s="93"/>
      <c r="J85" s="94"/>
      <c r="K85" s="305">
        <v>0.05</v>
      </c>
      <c r="L85" s="861">
        <f>N78*K85</f>
        <v>113.59677703289179</v>
      </c>
      <c r="M85" s="862"/>
      <c r="N85" s="51"/>
    </row>
    <row r="86" spans="1:14" ht="15.75" thickBot="1">
      <c r="B86" s="824" t="s">
        <v>953</v>
      </c>
      <c r="C86" s="825"/>
      <c r="D86" s="825"/>
      <c r="E86" s="825"/>
      <c r="F86" s="825"/>
      <c r="G86" s="825"/>
      <c r="H86" s="825"/>
      <c r="I86" s="825"/>
      <c r="J86" s="825"/>
      <c r="K86" s="825"/>
      <c r="L86" s="825"/>
      <c r="M86" s="826"/>
      <c r="N86" s="52">
        <f>L83+L84+L85</f>
        <v>681.58066219735088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2953.5162028551867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2271.9355406578356</v>
      </c>
      <c r="N48" s="272">
        <f>K48*M48</f>
        <v>2271.9355406578356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2271.9355406578356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2271.9355406578356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454.38710813156717</v>
      </c>
      <c r="M83" s="860"/>
      <c r="N83" s="51"/>
    </row>
    <row r="84" spans="1:14">
      <c r="B84" s="89" t="s">
        <v>973</v>
      </c>
      <c r="C84" s="90"/>
      <c r="D84" s="90"/>
      <c r="E84" s="90"/>
      <c r="F84" s="90"/>
      <c r="G84" s="90"/>
      <c r="H84" s="90"/>
      <c r="I84" s="87"/>
      <c r="J84" s="88"/>
      <c r="K84" s="304">
        <v>0.05</v>
      </c>
      <c r="L84" s="859">
        <f>N78*K84</f>
        <v>113.59677703289179</v>
      </c>
      <c r="M84" s="860"/>
      <c r="N84" s="51"/>
    </row>
    <row r="85" spans="1:14" ht="15.75" thickBot="1">
      <c r="B85" s="91" t="s">
        <v>974</v>
      </c>
      <c r="C85" s="92"/>
      <c r="D85" s="92"/>
      <c r="E85" s="92"/>
      <c r="F85" s="92"/>
      <c r="G85" s="92"/>
      <c r="H85" s="92"/>
      <c r="I85" s="93"/>
      <c r="J85" s="94"/>
      <c r="K85" s="305">
        <v>0.05</v>
      </c>
      <c r="L85" s="861">
        <f>N78*K85</f>
        <v>113.59677703289179</v>
      </c>
      <c r="M85" s="862"/>
      <c r="N85" s="51"/>
    </row>
    <row r="86" spans="1:14" ht="15.75" thickBot="1">
      <c r="B86" s="824" t="s">
        <v>953</v>
      </c>
      <c r="C86" s="825"/>
      <c r="D86" s="825"/>
      <c r="E86" s="825"/>
      <c r="F86" s="825"/>
      <c r="G86" s="825"/>
      <c r="H86" s="825"/>
      <c r="I86" s="825"/>
      <c r="J86" s="825"/>
      <c r="K86" s="825"/>
      <c r="L86" s="825"/>
      <c r="M86" s="826"/>
      <c r="N86" s="52">
        <f>L83+L84+L85</f>
        <v>681.58066219735088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2953.5162028551867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2233.5144783190317</v>
      </c>
      <c r="N48" s="272">
        <f>K48*M48</f>
        <v>2233.5144783190317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2233.5144783190317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2233.5144783190317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446.70289566380637</v>
      </c>
      <c r="M83" s="860"/>
      <c r="N83" s="51"/>
    </row>
    <row r="84" spans="1:14">
      <c r="B84" s="89" t="s">
        <v>973</v>
      </c>
      <c r="C84" s="90"/>
      <c r="D84" s="90"/>
      <c r="E84" s="90"/>
      <c r="F84" s="90"/>
      <c r="G84" s="90"/>
      <c r="H84" s="90"/>
      <c r="I84" s="87"/>
      <c r="J84" s="88"/>
      <c r="K84" s="304">
        <v>0.05</v>
      </c>
      <c r="L84" s="859">
        <f>N78*K84</f>
        <v>111.67572391595159</v>
      </c>
      <c r="M84" s="860"/>
      <c r="N84" s="51"/>
    </row>
    <row r="85" spans="1:14" ht="15.75" thickBot="1">
      <c r="B85" s="91" t="s">
        <v>974</v>
      </c>
      <c r="C85" s="92"/>
      <c r="D85" s="92"/>
      <c r="E85" s="92"/>
      <c r="F85" s="92"/>
      <c r="G85" s="92"/>
      <c r="H85" s="92"/>
      <c r="I85" s="93"/>
      <c r="J85" s="94"/>
      <c r="K85" s="305">
        <v>0.05</v>
      </c>
      <c r="L85" s="861">
        <f>N78*K85</f>
        <v>111.67572391595159</v>
      </c>
      <c r="M85" s="862"/>
      <c r="N85" s="51"/>
    </row>
    <row r="86" spans="1:14" ht="15.75" thickBot="1">
      <c r="B86" s="824" t="s">
        <v>953</v>
      </c>
      <c r="C86" s="825"/>
      <c r="D86" s="825"/>
      <c r="E86" s="825"/>
      <c r="F86" s="825"/>
      <c r="G86" s="825"/>
      <c r="H86" s="825"/>
      <c r="I86" s="825"/>
      <c r="J86" s="825"/>
      <c r="K86" s="825"/>
      <c r="L86" s="825"/>
      <c r="M86" s="826"/>
      <c r="N86" s="52">
        <f>L83+L84+L85</f>
        <v>670.05434349570953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2903.5688218147411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2233.5144783190317</v>
      </c>
      <c r="N48" s="272">
        <f>K48*M48</f>
        <v>2233.5144783190317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2233.5144783190317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2233.5144783190317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446.70289566380637</v>
      </c>
      <c r="M83" s="860"/>
      <c r="N83" s="51"/>
    </row>
    <row r="84" spans="1:14">
      <c r="B84" s="89" t="s">
        <v>973</v>
      </c>
      <c r="C84" s="90"/>
      <c r="D84" s="90"/>
      <c r="E84" s="90"/>
      <c r="F84" s="90"/>
      <c r="G84" s="90"/>
      <c r="H84" s="90"/>
      <c r="I84" s="87"/>
      <c r="J84" s="88"/>
      <c r="K84" s="304">
        <v>0.05</v>
      </c>
      <c r="L84" s="859">
        <f>N78*K84</f>
        <v>111.67572391595159</v>
      </c>
      <c r="M84" s="860"/>
      <c r="N84" s="51"/>
    </row>
    <row r="85" spans="1:14" ht="15.75" thickBot="1">
      <c r="B85" s="91" t="s">
        <v>974</v>
      </c>
      <c r="C85" s="92"/>
      <c r="D85" s="92"/>
      <c r="E85" s="92"/>
      <c r="F85" s="92"/>
      <c r="G85" s="92"/>
      <c r="H85" s="92"/>
      <c r="I85" s="93"/>
      <c r="J85" s="94"/>
      <c r="K85" s="305">
        <v>0.05</v>
      </c>
      <c r="L85" s="861">
        <f>N78*K85</f>
        <v>111.67572391595159</v>
      </c>
      <c r="M85" s="862"/>
      <c r="N85" s="51"/>
    </row>
    <row r="86" spans="1:14" ht="15.75" thickBot="1">
      <c r="B86" s="824" t="s">
        <v>953</v>
      </c>
      <c r="C86" s="825"/>
      <c r="D86" s="825"/>
      <c r="E86" s="825"/>
      <c r="F86" s="825"/>
      <c r="G86" s="825"/>
      <c r="H86" s="825"/>
      <c r="I86" s="825"/>
      <c r="J86" s="825"/>
      <c r="K86" s="825"/>
      <c r="L86" s="825"/>
      <c r="M86" s="826"/>
      <c r="N86" s="52">
        <f>L83+L84+L85</f>
        <v>670.05434349570953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2903.5688218147411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2233.5144783190317</v>
      </c>
      <c r="N48" s="272">
        <f>K48*M48</f>
        <v>2233.5144783190317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2233.5144783190317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2233.5144783190317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446.70289566380637</v>
      </c>
      <c r="M83" s="860"/>
      <c r="N83" s="51"/>
    </row>
    <row r="84" spans="1:14">
      <c r="B84" s="89" t="s">
        <v>973</v>
      </c>
      <c r="C84" s="90"/>
      <c r="D84" s="90"/>
      <c r="E84" s="90"/>
      <c r="F84" s="90"/>
      <c r="G84" s="90"/>
      <c r="H84" s="90"/>
      <c r="I84" s="87"/>
      <c r="J84" s="88"/>
      <c r="K84" s="304">
        <v>0.05</v>
      </c>
      <c r="L84" s="859">
        <f>N78*K84</f>
        <v>111.67572391595159</v>
      </c>
      <c r="M84" s="860"/>
      <c r="N84" s="51"/>
    </row>
    <row r="85" spans="1:14" ht="15.75" thickBot="1">
      <c r="B85" s="91" t="s">
        <v>974</v>
      </c>
      <c r="C85" s="92"/>
      <c r="D85" s="92"/>
      <c r="E85" s="92"/>
      <c r="F85" s="92"/>
      <c r="G85" s="92"/>
      <c r="H85" s="92"/>
      <c r="I85" s="93"/>
      <c r="J85" s="94"/>
      <c r="K85" s="305">
        <v>0.05</v>
      </c>
      <c r="L85" s="861">
        <f>N78*K85</f>
        <v>111.67572391595159</v>
      </c>
      <c r="M85" s="862"/>
      <c r="N85" s="51"/>
    </row>
    <row r="86" spans="1:14" ht="15.75" thickBot="1">
      <c r="B86" s="824" t="s">
        <v>953</v>
      </c>
      <c r="C86" s="825"/>
      <c r="D86" s="825"/>
      <c r="E86" s="825"/>
      <c r="F86" s="825"/>
      <c r="G86" s="825"/>
      <c r="H86" s="825"/>
      <c r="I86" s="825"/>
      <c r="J86" s="825"/>
      <c r="K86" s="825"/>
      <c r="L86" s="825"/>
      <c r="M86" s="826"/>
      <c r="N86" s="52">
        <f>L83+L84+L85</f>
        <v>670.05434349570953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2903.5688218147411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2245.9056820822439</v>
      </c>
      <c r="N48" s="272">
        <f>K48*M48</f>
        <v>2245.9056820822439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2245.9056820822439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2245.9056820822439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449.18113641644879</v>
      </c>
      <c r="M83" s="860"/>
      <c r="N83" s="51"/>
    </row>
    <row r="84" spans="1:14">
      <c r="B84" s="89" t="s">
        <v>973</v>
      </c>
      <c r="C84" s="90"/>
      <c r="D84" s="90"/>
      <c r="E84" s="90"/>
      <c r="F84" s="90"/>
      <c r="G84" s="90"/>
      <c r="H84" s="90"/>
      <c r="I84" s="87"/>
      <c r="J84" s="88"/>
      <c r="K84" s="304">
        <v>0.05</v>
      </c>
      <c r="L84" s="859">
        <f>N78*K84</f>
        <v>112.2952841041122</v>
      </c>
      <c r="M84" s="860"/>
      <c r="N84" s="51"/>
    </row>
    <row r="85" spans="1:14" ht="15.75" thickBot="1">
      <c r="B85" s="91" t="s">
        <v>974</v>
      </c>
      <c r="C85" s="92"/>
      <c r="D85" s="92"/>
      <c r="E85" s="92"/>
      <c r="F85" s="92"/>
      <c r="G85" s="92"/>
      <c r="H85" s="92"/>
      <c r="I85" s="93"/>
      <c r="J85" s="94"/>
      <c r="K85" s="305">
        <v>0.05</v>
      </c>
      <c r="L85" s="861">
        <f>N78*K85</f>
        <v>112.2952841041122</v>
      </c>
      <c r="M85" s="862"/>
      <c r="N85" s="51"/>
    </row>
    <row r="86" spans="1:14" ht="15.75" thickBot="1">
      <c r="B86" s="824" t="s">
        <v>953</v>
      </c>
      <c r="C86" s="825"/>
      <c r="D86" s="825"/>
      <c r="E86" s="825"/>
      <c r="F86" s="825"/>
      <c r="G86" s="825"/>
      <c r="H86" s="825"/>
      <c r="I86" s="825"/>
      <c r="J86" s="825"/>
      <c r="K86" s="825"/>
      <c r="L86" s="825"/>
      <c r="M86" s="826"/>
      <c r="N86" s="52">
        <f>L83+L84+L85</f>
        <v>673.77170462467313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2919.6773867069169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2049.9364900068522</v>
      </c>
      <c r="N48" s="272">
        <f>K48*M48</f>
        <v>2049.9364900068522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2049.9364900068522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2049.9364900068522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409.98729800137045</v>
      </c>
      <c r="M83" s="860"/>
      <c r="N83" s="51"/>
    </row>
    <row r="84" spans="1:14">
      <c r="B84" s="89" t="s">
        <v>973</v>
      </c>
      <c r="C84" s="90"/>
      <c r="D84" s="90"/>
      <c r="E84" s="90"/>
      <c r="F84" s="90"/>
      <c r="G84" s="90"/>
      <c r="H84" s="90"/>
      <c r="I84" s="87"/>
      <c r="J84" s="88"/>
      <c r="K84" s="304">
        <v>0.05</v>
      </c>
      <c r="L84" s="859">
        <f>N78*K84</f>
        <v>102.49682450034261</v>
      </c>
      <c r="M84" s="860"/>
      <c r="N84" s="51"/>
    </row>
    <row r="85" spans="1:14" ht="15.75" thickBot="1">
      <c r="B85" s="91" t="s">
        <v>974</v>
      </c>
      <c r="C85" s="92"/>
      <c r="D85" s="92"/>
      <c r="E85" s="92"/>
      <c r="F85" s="92"/>
      <c r="G85" s="92"/>
      <c r="H85" s="92"/>
      <c r="I85" s="93"/>
      <c r="J85" s="94"/>
      <c r="K85" s="305">
        <v>0.05</v>
      </c>
      <c r="L85" s="861">
        <f>N78*K85</f>
        <v>102.49682450034261</v>
      </c>
      <c r="M85" s="862"/>
      <c r="N85" s="51"/>
    </row>
    <row r="86" spans="1:14" ht="15.75" thickBot="1">
      <c r="B86" s="824" t="s">
        <v>953</v>
      </c>
      <c r="C86" s="825"/>
      <c r="D86" s="825"/>
      <c r="E86" s="825"/>
      <c r="F86" s="825"/>
      <c r="G86" s="825"/>
      <c r="H86" s="825"/>
      <c r="I86" s="825"/>
      <c r="J86" s="825"/>
      <c r="K86" s="825"/>
      <c r="L86" s="825"/>
      <c r="M86" s="826"/>
      <c r="N86" s="52">
        <f>L83+L84+L85</f>
        <v>614.9809470020557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2664.9174370089077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2252.1012839638502</v>
      </c>
      <c r="N48" s="272">
        <f>K48*M48</f>
        <v>2252.1012839638502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2252.1012839638502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2252.1012839638502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450.42025679277003</v>
      </c>
      <c r="M83" s="860"/>
      <c r="N83" s="51"/>
    </row>
    <row r="84" spans="1:14">
      <c r="B84" s="89" t="s">
        <v>973</v>
      </c>
      <c r="C84" s="90"/>
      <c r="D84" s="90"/>
      <c r="E84" s="90"/>
      <c r="F84" s="90"/>
      <c r="G84" s="90"/>
      <c r="H84" s="90"/>
      <c r="I84" s="87"/>
      <c r="J84" s="88"/>
      <c r="K84" s="304">
        <v>0.05</v>
      </c>
      <c r="L84" s="859">
        <f>N78*K84</f>
        <v>112.60506419819251</v>
      </c>
      <c r="M84" s="860"/>
      <c r="N84" s="51"/>
    </row>
    <row r="85" spans="1:14" ht="15.75" thickBot="1">
      <c r="B85" s="91" t="s">
        <v>974</v>
      </c>
      <c r="C85" s="92"/>
      <c r="D85" s="92"/>
      <c r="E85" s="92"/>
      <c r="F85" s="92"/>
      <c r="G85" s="92"/>
      <c r="H85" s="92"/>
      <c r="I85" s="93"/>
      <c r="J85" s="94"/>
      <c r="K85" s="305">
        <v>0.05</v>
      </c>
      <c r="L85" s="861">
        <f>N78*K85</f>
        <v>112.60506419819251</v>
      </c>
      <c r="M85" s="862"/>
      <c r="N85" s="51"/>
    </row>
    <row r="86" spans="1:14" ht="15.75" thickBot="1">
      <c r="B86" s="824" t="s">
        <v>953</v>
      </c>
      <c r="C86" s="825"/>
      <c r="D86" s="825"/>
      <c r="E86" s="825"/>
      <c r="F86" s="825"/>
      <c r="G86" s="825"/>
      <c r="H86" s="825"/>
      <c r="I86" s="825"/>
      <c r="J86" s="825"/>
      <c r="K86" s="825"/>
      <c r="L86" s="825"/>
      <c r="M86" s="826"/>
      <c r="N86" s="52">
        <f>L83+L84+L85</f>
        <v>675.63038518915505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2927.731669153005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2843.3375945446214</v>
      </c>
      <c r="N48" s="272">
        <f>K48*M48</f>
        <v>2843.3375945446214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2843.3375945446214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2843.3375945446214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568.66751890892431</v>
      </c>
      <c r="M83" s="860"/>
      <c r="N83" s="51"/>
    </row>
    <row r="84" spans="1:14">
      <c r="B84" s="89" t="s">
        <v>973</v>
      </c>
      <c r="C84" s="90"/>
      <c r="D84" s="90"/>
      <c r="E84" s="90"/>
      <c r="F84" s="90"/>
      <c r="G84" s="90"/>
      <c r="H84" s="90"/>
      <c r="I84" s="87"/>
      <c r="J84" s="88"/>
      <c r="K84" s="304">
        <v>0.05</v>
      </c>
      <c r="L84" s="859">
        <f>N78*K84</f>
        <v>142.16687972723108</v>
      </c>
      <c r="M84" s="860"/>
      <c r="N84" s="51"/>
    </row>
    <row r="85" spans="1:14" ht="15.75" thickBot="1">
      <c r="B85" s="91" t="s">
        <v>974</v>
      </c>
      <c r="C85" s="92"/>
      <c r="D85" s="92"/>
      <c r="E85" s="92"/>
      <c r="F85" s="92"/>
      <c r="G85" s="92"/>
      <c r="H85" s="92"/>
      <c r="I85" s="93"/>
      <c r="J85" s="94"/>
      <c r="K85" s="305">
        <v>0.05</v>
      </c>
      <c r="L85" s="861">
        <f>N78*K85</f>
        <v>142.16687972723108</v>
      </c>
      <c r="M85" s="862"/>
      <c r="N85" s="51"/>
    </row>
    <row r="86" spans="1:14" ht="15.75" thickBot="1">
      <c r="B86" s="824" t="s">
        <v>953</v>
      </c>
      <c r="C86" s="825"/>
      <c r="D86" s="825"/>
      <c r="E86" s="825"/>
      <c r="F86" s="825"/>
      <c r="G86" s="825"/>
      <c r="H86" s="825"/>
      <c r="I86" s="825"/>
      <c r="J86" s="825"/>
      <c r="K86" s="825"/>
      <c r="L86" s="825"/>
      <c r="M86" s="826"/>
      <c r="N86" s="52">
        <f>L83+L84+L85</f>
        <v>853.0012783633864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3696.3388729080079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1823.5330163609119</v>
      </c>
      <c r="N48" s="272">
        <f>K48*M48</f>
        <v>1823.5330163609119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1823.5330163609119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2"/>
      <c r="M64" s="903"/>
      <c r="N64" s="127"/>
    </row>
    <row r="65" spans="1:14" ht="15.75" thickBot="1">
      <c r="B65" s="913" t="s">
        <v>953</v>
      </c>
      <c r="C65" s="867"/>
      <c r="D65" s="867"/>
      <c r="E65" s="867"/>
      <c r="F65" s="867"/>
      <c r="G65" s="867"/>
      <c r="H65" s="867"/>
      <c r="I65" s="867"/>
      <c r="J65" s="867"/>
      <c r="K65" s="867"/>
      <c r="L65" s="867"/>
      <c r="M65" s="868"/>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3" t="s">
        <v>963</v>
      </c>
      <c r="C69" s="864"/>
      <c r="D69" s="864"/>
      <c r="E69" s="864"/>
      <c r="F69" s="864"/>
      <c r="G69" s="864"/>
      <c r="H69" s="864"/>
      <c r="I69" s="73" t="s">
        <v>964</v>
      </c>
      <c r="J69" s="75" t="s">
        <v>1410</v>
      </c>
      <c r="K69" s="74" t="s">
        <v>966</v>
      </c>
      <c r="L69" s="865" t="s">
        <v>950</v>
      </c>
      <c r="M69" s="866"/>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900"/>
      <c r="C74" s="901"/>
      <c r="D74" s="901"/>
      <c r="E74" s="901"/>
      <c r="F74" s="901"/>
      <c r="G74" s="901"/>
      <c r="H74" s="901"/>
      <c r="I74" s="126"/>
      <c r="J74" s="126"/>
      <c r="K74" s="126"/>
      <c r="L74" s="914"/>
      <c r="M74" s="914"/>
      <c r="N74" s="45"/>
    </row>
    <row r="75" spans="1:14" ht="15.75" thickBot="1">
      <c r="B75" s="913" t="s">
        <v>953</v>
      </c>
      <c r="C75" s="867"/>
      <c r="D75" s="867"/>
      <c r="E75" s="867"/>
      <c r="F75" s="867"/>
      <c r="G75" s="867"/>
      <c r="H75" s="867"/>
      <c r="I75" s="867"/>
      <c r="J75" s="867"/>
      <c r="K75" s="867"/>
      <c r="L75" s="867"/>
      <c r="M75" s="868"/>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2120.1105998773432</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424.02211997546868</v>
      </c>
      <c r="M82" s="860"/>
      <c r="N82" s="51"/>
    </row>
    <row r="83" spans="1:14">
      <c r="B83" s="89" t="s">
        <v>973</v>
      </c>
      <c r="C83" s="90"/>
      <c r="D83" s="90"/>
      <c r="E83" s="90"/>
      <c r="F83" s="90"/>
      <c r="G83" s="90"/>
      <c r="H83" s="90"/>
      <c r="I83" s="87"/>
      <c r="J83" s="88"/>
      <c r="K83" s="304">
        <v>0.05</v>
      </c>
      <c r="L83" s="859">
        <f>N77*K83</f>
        <v>106.00552999386717</v>
      </c>
      <c r="M83" s="860"/>
      <c r="N83" s="51"/>
    </row>
    <row r="84" spans="1:14" ht="15.75" thickBot="1">
      <c r="B84" s="91" t="s">
        <v>974</v>
      </c>
      <c r="C84" s="92"/>
      <c r="D84" s="92"/>
      <c r="E84" s="92"/>
      <c r="F84" s="92"/>
      <c r="G84" s="92"/>
      <c r="H84" s="92"/>
      <c r="I84" s="93"/>
      <c r="J84" s="94"/>
      <c r="K84" s="305">
        <v>0.05</v>
      </c>
      <c r="L84" s="861">
        <f>N77*K84</f>
        <v>106.00552999386717</v>
      </c>
      <c r="M84" s="862"/>
      <c r="N84" s="51"/>
    </row>
    <row r="85" spans="1:14" ht="15.75" thickBot="1">
      <c r="B85" s="824" t="s">
        <v>953</v>
      </c>
      <c r="C85" s="825"/>
      <c r="D85" s="825"/>
      <c r="E85" s="825"/>
      <c r="F85" s="825"/>
      <c r="G85" s="825"/>
      <c r="H85" s="825"/>
      <c r="I85" s="825"/>
      <c r="J85" s="825"/>
      <c r="K85" s="825"/>
      <c r="L85" s="825"/>
      <c r="M85" s="826"/>
      <c r="N85" s="52">
        <f>L82+L83+L84</f>
        <v>636.033179963203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2756.1437798405464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1510.8417731288237</v>
      </c>
      <c r="N48" s="272">
        <f>K48*M48</f>
        <v>1510.8417731288237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1510.8417731288237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1807.419356645255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361.483871329051</v>
      </c>
      <c r="M83" s="860"/>
      <c r="N83" s="51"/>
    </row>
    <row r="84" spans="1:14">
      <c r="B84" s="89" t="s">
        <v>973</v>
      </c>
      <c r="C84" s="90"/>
      <c r="D84" s="90"/>
      <c r="E84" s="90"/>
      <c r="F84" s="90"/>
      <c r="G84" s="90"/>
      <c r="H84" s="90"/>
      <c r="I84" s="87"/>
      <c r="J84" s="88"/>
      <c r="K84" s="304">
        <v>0.05</v>
      </c>
      <c r="L84" s="859">
        <f>N78*K84</f>
        <v>90.37096783226275</v>
      </c>
      <c r="M84" s="860"/>
      <c r="N84" s="51"/>
    </row>
    <row r="85" spans="1:14" ht="15.75" thickBot="1">
      <c r="B85" s="91" t="s">
        <v>974</v>
      </c>
      <c r="C85" s="92"/>
      <c r="D85" s="92"/>
      <c r="E85" s="92"/>
      <c r="F85" s="92"/>
      <c r="G85" s="92"/>
      <c r="H85" s="92"/>
      <c r="I85" s="93"/>
      <c r="J85" s="94"/>
      <c r="K85" s="305">
        <v>0.05</v>
      </c>
      <c r="L85" s="861">
        <f>N78*K85</f>
        <v>90.37096783226275</v>
      </c>
      <c r="M85" s="862"/>
      <c r="N85" s="51"/>
    </row>
    <row r="86" spans="1:14" ht="15.75" thickBot="1">
      <c r="B86" s="824" t="s">
        <v>953</v>
      </c>
      <c r="C86" s="825"/>
      <c r="D86" s="825"/>
      <c r="E86" s="825"/>
      <c r="F86" s="825"/>
      <c r="G86" s="825"/>
      <c r="H86" s="825"/>
      <c r="I86" s="825"/>
      <c r="J86" s="825"/>
      <c r="K86" s="825"/>
      <c r="L86" s="825"/>
      <c r="M86" s="826"/>
      <c r="N86" s="52">
        <f>L83+L84+L85</f>
        <v>542.2258069935765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2349.6451636388315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5717.2943167442627</v>
      </c>
      <c r="N48" s="272">
        <f>K48*M48</f>
        <v>1715.1882950232787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1715.1882950232787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2011.76587853971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402.353175707942</v>
      </c>
      <c r="M83" s="860"/>
      <c r="N83" s="51"/>
    </row>
    <row r="84" spans="1:14">
      <c r="B84" s="89" t="s">
        <v>973</v>
      </c>
      <c r="C84" s="90"/>
      <c r="D84" s="90"/>
      <c r="E84" s="90"/>
      <c r="F84" s="90"/>
      <c r="G84" s="90"/>
      <c r="H84" s="90"/>
      <c r="I84" s="87"/>
      <c r="J84" s="88"/>
      <c r="K84" s="304">
        <v>0.05</v>
      </c>
      <c r="L84" s="859">
        <f>N78*K84</f>
        <v>100.5882939269855</v>
      </c>
      <c r="M84" s="860"/>
      <c r="N84" s="51"/>
    </row>
    <row r="85" spans="1:14" ht="15.75" thickBot="1">
      <c r="B85" s="91" t="s">
        <v>974</v>
      </c>
      <c r="C85" s="92"/>
      <c r="D85" s="92"/>
      <c r="E85" s="92"/>
      <c r="F85" s="92"/>
      <c r="G85" s="92"/>
      <c r="H85" s="92"/>
      <c r="I85" s="93"/>
      <c r="J85" s="94"/>
      <c r="K85" s="305">
        <v>0.05</v>
      </c>
      <c r="L85" s="861">
        <f>N78*K85</f>
        <v>100.5882939269855</v>
      </c>
      <c r="M85" s="862"/>
      <c r="N85" s="51"/>
    </row>
    <row r="86" spans="1:14" ht="15.75" thickBot="1">
      <c r="B86" s="824" t="s">
        <v>953</v>
      </c>
      <c r="C86" s="825"/>
      <c r="D86" s="825"/>
      <c r="E86" s="825"/>
      <c r="F86" s="825"/>
      <c r="G86" s="825"/>
      <c r="H86" s="825"/>
      <c r="I86" s="825"/>
      <c r="J86" s="825"/>
      <c r="K86" s="825"/>
      <c r="L86" s="825"/>
      <c r="M86" s="826"/>
      <c r="N86" s="52">
        <f>L83+L84+L85</f>
        <v>603.529763561913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2615.2956421016229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956" t="str">
        <f>VLOOKUP(A36,EQUIPOS!A6:D154,3,FALSE)</f>
        <v>Carrotanque Irrigador de asfalto, 1000 GALONES DE CAPACIDAD</v>
      </c>
      <c r="C36" s="957"/>
      <c r="D36" s="957"/>
      <c r="E36" s="957"/>
      <c r="F36" s="957"/>
      <c r="G36" s="957"/>
      <c r="H36" s="958"/>
      <c r="I36" s="267"/>
      <c r="J36" s="268"/>
      <c r="K36" s="269">
        <f>VLOOKUP(A36,EQUIPOS!A6:D163,4,FALSE)</f>
        <v>69153.289655117347</v>
      </c>
      <c r="L36" s="270"/>
      <c r="M36" s="271">
        <v>500</v>
      </c>
      <c r="N36" s="272">
        <f>K36/M36</f>
        <v>138.3065793102347</v>
      </c>
    </row>
    <row r="37" spans="1:14">
      <c r="A37" s="113" t="s">
        <v>176</v>
      </c>
      <c r="B37" s="956" t="str">
        <f>VLOOKUP(A37,EQUIPOS!A7:D154,3,FALSE)</f>
        <v xml:space="preserve">Compresor (barrido y soplado)
</v>
      </c>
      <c r="C37" s="957"/>
      <c r="D37" s="957"/>
      <c r="E37" s="957"/>
      <c r="F37" s="957"/>
      <c r="G37" s="957"/>
      <c r="H37" s="958"/>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1666.0438978949505</v>
      </c>
      <c r="N48" s="272">
        <f>K48*M48</f>
        <v>749.71975405272781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749.71975405272781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1046.297337569159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209.25946751383182</v>
      </c>
      <c r="M83" s="860"/>
      <c r="N83" s="51"/>
    </row>
    <row r="84" spans="1:14">
      <c r="B84" s="89" t="s">
        <v>973</v>
      </c>
      <c r="C84" s="90"/>
      <c r="D84" s="90"/>
      <c r="E84" s="90"/>
      <c r="F84" s="90"/>
      <c r="G84" s="90"/>
      <c r="H84" s="90"/>
      <c r="I84" s="87"/>
      <c r="J84" s="88"/>
      <c r="K84" s="304">
        <v>0.05</v>
      </c>
      <c r="L84" s="859">
        <f>N78*K84</f>
        <v>52.314866878457956</v>
      </c>
      <c r="M84" s="860"/>
      <c r="N84" s="51"/>
    </row>
    <row r="85" spans="1:14" ht="15.75" thickBot="1">
      <c r="B85" s="91" t="s">
        <v>974</v>
      </c>
      <c r="C85" s="92"/>
      <c r="D85" s="92"/>
      <c r="E85" s="92"/>
      <c r="F85" s="92"/>
      <c r="G85" s="92"/>
      <c r="H85" s="92"/>
      <c r="I85" s="93"/>
      <c r="J85" s="94"/>
      <c r="K85" s="305">
        <v>0.05</v>
      </c>
      <c r="L85" s="861">
        <f>N78*K85</f>
        <v>52.314866878457956</v>
      </c>
      <c r="M85" s="862"/>
      <c r="N85" s="51"/>
    </row>
    <row r="86" spans="1:14" ht="15.75" thickBot="1">
      <c r="B86" s="824" t="s">
        <v>953</v>
      </c>
      <c r="C86" s="825"/>
      <c r="D86" s="825"/>
      <c r="E86" s="825"/>
      <c r="F86" s="825"/>
      <c r="G86" s="825"/>
      <c r="H86" s="825"/>
      <c r="I86" s="825"/>
      <c r="J86" s="825"/>
      <c r="K86" s="825"/>
      <c r="L86" s="825"/>
      <c r="M86" s="826"/>
      <c r="N86" s="52">
        <f>L83+L84+L85</f>
        <v>313.88920127074772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1360.1865388399067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206"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1707.6939126958662</v>
      </c>
      <c r="N48" s="272">
        <f>K48*M48</f>
        <v>768.46226071313981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768.46226071313981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1065.0398442295711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213.00796884591423</v>
      </c>
      <c r="M83" s="860"/>
      <c r="N83" s="51"/>
    </row>
    <row r="84" spans="1:14">
      <c r="B84" s="89" t="s">
        <v>973</v>
      </c>
      <c r="C84" s="90"/>
      <c r="D84" s="90"/>
      <c r="E84" s="90"/>
      <c r="F84" s="90"/>
      <c r="G84" s="90"/>
      <c r="H84" s="90"/>
      <c r="I84" s="87"/>
      <c r="J84" s="88"/>
      <c r="K84" s="304">
        <v>0.05</v>
      </c>
      <c r="L84" s="859">
        <f>N78*K84</f>
        <v>53.251992211478559</v>
      </c>
      <c r="M84" s="860"/>
      <c r="N84" s="51"/>
    </row>
    <row r="85" spans="1:14" ht="15.75" thickBot="1">
      <c r="B85" s="91" t="s">
        <v>974</v>
      </c>
      <c r="C85" s="92"/>
      <c r="D85" s="92"/>
      <c r="E85" s="92"/>
      <c r="F85" s="92"/>
      <c r="G85" s="92"/>
      <c r="H85" s="92"/>
      <c r="I85" s="93"/>
      <c r="J85" s="94"/>
      <c r="K85" s="305">
        <v>0.05</v>
      </c>
      <c r="L85" s="861">
        <f>N78*K85</f>
        <v>53.251992211478559</v>
      </c>
      <c r="M85" s="862"/>
      <c r="N85" s="51"/>
    </row>
    <row r="86" spans="1:14" ht="15.75" thickBot="1">
      <c r="B86" s="824" t="s">
        <v>953</v>
      </c>
      <c r="C86" s="825"/>
      <c r="D86" s="825"/>
      <c r="E86" s="825"/>
      <c r="F86" s="825"/>
      <c r="G86" s="825"/>
      <c r="H86" s="825"/>
      <c r="I86" s="825"/>
      <c r="J86" s="825"/>
      <c r="K86" s="825"/>
      <c r="L86" s="825"/>
      <c r="M86" s="826"/>
      <c r="N86" s="52">
        <f>L83+L84+L85</f>
        <v>319.51195326887137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1384.5517974984425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1831.9931756173482</v>
      </c>
      <c r="N48" s="272">
        <f>K48*M48</f>
        <v>824.39692902780678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824.39692902780678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1120.974512544238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224.1949025088476</v>
      </c>
      <c r="M83" s="860"/>
      <c r="N83" s="51"/>
    </row>
    <row r="84" spans="1:14">
      <c r="B84" s="89" t="s">
        <v>973</v>
      </c>
      <c r="C84" s="90"/>
      <c r="D84" s="90"/>
      <c r="E84" s="90"/>
      <c r="F84" s="90"/>
      <c r="G84" s="90"/>
      <c r="H84" s="90"/>
      <c r="I84" s="87"/>
      <c r="J84" s="88"/>
      <c r="K84" s="304">
        <v>0.05</v>
      </c>
      <c r="L84" s="859">
        <f>N78*K84</f>
        <v>56.048725627211901</v>
      </c>
      <c r="M84" s="860"/>
      <c r="N84" s="51"/>
    </row>
    <row r="85" spans="1:14" ht="15.75" thickBot="1">
      <c r="B85" s="91" t="s">
        <v>974</v>
      </c>
      <c r="C85" s="92"/>
      <c r="D85" s="92"/>
      <c r="E85" s="92"/>
      <c r="F85" s="92"/>
      <c r="G85" s="92"/>
      <c r="H85" s="92"/>
      <c r="I85" s="93"/>
      <c r="J85" s="94"/>
      <c r="K85" s="305">
        <v>0.05</v>
      </c>
      <c r="L85" s="861">
        <f>N78*K85</f>
        <v>56.048725627211901</v>
      </c>
      <c r="M85" s="862"/>
      <c r="N85" s="51"/>
    </row>
    <row r="86" spans="1:14" ht="15.75" thickBot="1">
      <c r="B86" s="824" t="s">
        <v>953</v>
      </c>
      <c r="C86" s="825"/>
      <c r="D86" s="825"/>
      <c r="E86" s="825"/>
      <c r="F86" s="825"/>
      <c r="G86" s="825"/>
      <c r="H86" s="825"/>
      <c r="I86" s="825"/>
      <c r="J86" s="825"/>
      <c r="K86" s="825"/>
      <c r="L86" s="825"/>
      <c r="M86" s="826"/>
      <c r="N86" s="52">
        <f>L83+L84+L85</f>
        <v>336.29235376327142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1457.2668663075094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500</v>
      </c>
      <c r="N36" s="272">
        <f>K36/M36</f>
        <v>138.3065793102347</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500</v>
      </c>
      <c r="N37" s="272">
        <f>K37/M37</f>
        <v>103.59869420619654</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0.54131000000000007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242.44658351643125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1861.929123755506</v>
      </c>
      <c r="N48" s="272">
        <f>K48*M48</f>
        <v>837.86810568997771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837.86810568997771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1134.445689206409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226.88913784128181</v>
      </c>
      <c r="M83" s="860"/>
      <c r="N83" s="51"/>
    </row>
    <row r="84" spans="1:14">
      <c r="B84" s="89" t="s">
        <v>973</v>
      </c>
      <c r="C84" s="90"/>
      <c r="D84" s="90"/>
      <c r="E84" s="90"/>
      <c r="F84" s="90"/>
      <c r="G84" s="90"/>
      <c r="H84" s="90"/>
      <c r="I84" s="87"/>
      <c r="J84" s="88"/>
      <c r="K84" s="304">
        <v>0.05</v>
      </c>
      <c r="L84" s="859">
        <f>N78*K84</f>
        <v>56.722284460320452</v>
      </c>
      <c r="M84" s="860"/>
      <c r="N84" s="51"/>
    </row>
    <row r="85" spans="1:14" ht="15.75" thickBot="1">
      <c r="B85" s="91" t="s">
        <v>974</v>
      </c>
      <c r="C85" s="92"/>
      <c r="D85" s="92"/>
      <c r="E85" s="92"/>
      <c r="F85" s="92"/>
      <c r="G85" s="92"/>
      <c r="H85" s="92"/>
      <c r="I85" s="93"/>
      <c r="J85" s="94"/>
      <c r="K85" s="305">
        <v>0.05</v>
      </c>
      <c r="L85" s="861">
        <f>N78*K85</f>
        <v>56.722284460320452</v>
      </c>
      <c r="M85" s="862"/>
      <c r="N85" s="51"/>
    </row>
    <row r="86" spans="1:14" ht="15.75" thickBot="1">
      <c r="B86" s="824" t="s">
        <v>953</v>
      </c>
      <c r="C86" s="825"/>
      <c r="D86" s="825"/>
      <c r="E86" s="825"/>
      <c r="F86" s="825"/>
      <c r="G86" s="825"/>
      <c r="H86" s="825"/>
      <c r="I86" s="825"/>
      <c r="J86" s="825"/>
      <c r="K86" s="825"/>
      <c r="L86" s="825"/>
      <c r="M86" s="826"/>
      <c r="N86" s="52">
        <f>L83+L84+L85</f>
        <v>340.33370676192271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1474.7793959683318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400</v>
      </c>
      <c r="N36" s="272">
        <f>K36/M36</f>
        <v>172.88322413779338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400</v>
      </c>
      <c r="N37" s="272">
        <f>K37/M37</f>
        <v>348.64878667957129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400</v>
      </c>
      <c r="N38" s="272">
        <f>K38/M38</f>
        <v>129.49836775774568</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400</v>
      </c>
      <c r="M39" s="879"/>
      <c r="N39" s="272">
        <f>K39/L39</f>
        <v>141.75418492805358</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1.010032011295025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793.79459551445882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1707.6939126958662</v>
      </c>
      <c r="N48" s="272">
        <f>K48*M48</f>
        <v>3125.0798602334353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50329.613956821551</v>
      </c>
      <c r="N49" s="272">
        <f>K49*M49</f>
        <v>956.26266517960948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4081.3425254130448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1">
        <f>VLOOKUP(A58,TRANSPORTE!A5:D117,4,FALSE)</f>
        <v>1169.5796725935127</v>
      </c>
      <c r="M58" s="912"/>
      <c r="N58" s="287">
        <f>K58*L58</f>
        <v>22.22201377927674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22.22201377927674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4998.3623358362829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999.67246716725663</v>
      </c>
      <c r="M82" s="860"/>
      <c r="N82" s="51"/>
    </row>
    <row r="83" spans="1:14">
      <c r="B83" s="89" t="s">
        <v>973</v>
      </c>
      <c r="C83" s="90"/>
      <c r="D83" s="90"/>
      <c r="E83" s="90"/>
      <c r="F83" s="90"/>
      <c r="G83" s="90"/>
      <c r="H83" s="90"/>
      <c r="I83" s="87"/>
      <c r="J83" s="88"/>
      <c r="K83" s="304">
        <v>0.05</v>
      </c>
      <c r="L83" s="859">
        <f>N77*K83</f>
        <v>249.91811679181416</v>
      </c>
      <c r="M83" s="860"/>
      <c r="N83" s="51"/>
    </row>
    <row r="84" spans="1:14" ht="15.75" thickBot="1">
      <c r="B84" s="91" t="s">
        <v>974</v>
      </c>
      <c r="C84" s="92"/>
      <c r="D84" s="92"/>
      <c r="E84" s="92"/>
      <c r="F84" s="92"/>
      <c r="G84" s="92"/>
      <c r="H84" s="92"/>
      <c r="I84" s="93"/>
      <c r="J84" s="94"/>
      <c r="K84" s="305">
        <v>0.05</v>
      </c>
      <c r="L84" s="861">
        <f>N77*K84</f>
        <v>249.91811679181416</v>
      </c>
      <c r="M84" s="862"/>
      <c r="N84" s="51"/>
    </row>
    <row r="85" spans="1:14" ht="15.75" thickBot="1">
      <c r="B85" s="824" t="s">
        <v>953</v>
      </c>
      <c r="C85" s="825"/>
      <c r="D85" s="825"/>
      <c r="E85" s="825"/>
      <c r="F85" s="825"/>
      <c r="G85" s="825"/>
      <c r="H85" s="825"/>
      <c r="I85" s="825"/>
      <c r="J85" s="825"/>
      <c r="K85" s="825"/>
      <c r="L85" s="825"/>
      <c r="M85" s="826"/>
      <c r="N85" s="52">
        <f>L82+L83+L84</f>
        <v>1499.5087007508848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6497.8710365871675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400</v>
      </c>
      <c r="N36" s="272">
        <f>K36/M36</f>
        <v>172.88322413779338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400</v>
      </c>
      <c r="N37" s="272">
        <f>K37/M37</f>
        <v>348.64878667957129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400</v>
      </c>
      <c r="N38" s="272">
        <f>K38/M38</f>
        <v>129.49836775774568</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400</v>
      </c>
      <c r="M39" s="879"/>
      <c r="N39" s="272">
        <f>K39/L39</f>
        <v>141.75418492805358</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1.010032011295025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793.79459551445882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1707.6939126958662</v>
      </c>
      <c r="N48" s="272">
        <f>K48*M48</f>
        <v>2561.5408690437994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50329.613956821551</v>
      </c>
      <c r="N49" s="272">
        <f>K49*M49</f>
        <v>654.28498143868012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3215.8258504824794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1">
        <f>VLOOKUP(A58,TRANSPORTE!A5:D117,4,FALSE)</f>
        <v>1169.5796725935127</v>
      </c>
      <c r="M58" s="912"/>
      <c r="N58" s="287">
        <f>K58*L58</f>
        <v>15.204535743715663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15.204535743715663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4125.8281828701565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825.1656365740314</v>
      </c>
      <c r="M83" s="860"/>
      <c r="N83" s="51"/>
    </row>
    <row r="84" spans="1:14">
      <c r="B84" s="89" t="s">
        <v>973</v>
      </c>
      <c r="C84" s="90"/>
      <c r="D84" s="90"/>
      <c r="E84" s="90"/>
      <c r="F84" s="90"/>
      <c r="G84" s="90"/>
      <c r="H84" s="90"/>
      <c r="I84" s="87"/>
      <c r="J84" s="88"/>
      <c r="K84" s="304">
        <v>0.05</v>
      </c>
      <c r="L84" s="859">
        <f>N78*K84</f>
        <v>206.29140914350785</v>
      </c>
      <c r="M84" s="860"/>
      <c r="N84" s="51"/>
    </row>
    <row r="85" spans="1:14" ht="15.75" thickBot="1">
      <c r="B85" s="91" t="s">
        <v>974</v>
      </c>
      <c r="C85" s="92"/>
      <c r="D85" s="92"/>
      <c r="E85" s="92"/>
      <c r="F85" s="92"/>
      <c r="G85" s="92"/>
      <c r="H85" s="92"/>
      <c r="I85" s="93"/>
      <c r="J85" s="94"/>
      <c r="K85" s="305">
        <v>0.05</v>
      </c>
      <c r="L85" s="861">
        <f>N78*K85</f>
        <v>206.29140914350785</v>
      </c>
      <c r="M85" s="862"/>
      <c r="N85" s="51"/>
    </row>
    <row r="86" spans="1:14" ht="15.75" thickBot="1">
      <c r="B86" s="824" t="s">
        <v>953</v>
      </c>
      <c r="C86" s="825"/>
      <c r="D86" s="825"/>
      <c r="E86" s="825"/>
      <c r="F86" s="825"/>
      <c r="G86" s="825"/>
      <c r="H86" s="825"/>
      <c r="I86" s="825"/>
      <c r="J86" s="825"/>
      <c r="K86" s="825"/>
      <c r="L86" s="825"/>
      <c r="M86" s="826"/>
      <c r="N86" s="52">
        <f>L83+L84+L85</f>
        <v>1237.7484548610469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5363.5766377312029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400</v>
      </c>
      <c r="N36" s="272">
        <f>K36/M36</f>
        <v>172.88322413779338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400</v>
      </c>
      <c r="N37" s="272">
        <f>K37/M37</f>
        <v>348.64878667957129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400</v>
      </c>
      <c r="N38" s="272">
        <f>K38/M38</f>
        <v>129.49836775774568</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400</v>
      </c>
      <c r="M39" s="879"/>
      <c r="N39" s="272">
        <f>K39/L39</f>
        <v>141.75418492805358</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1.010032011295025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793.79459551445882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1707.6939126958662</v>
      </c>
      <c r="N48" s="272">
        <f>K48*M48</f>
        <v>3125.0798602334353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50329.613956821551</v>
      </c>
      <c r="N49" s="272">
        <f>K49*M49</f>
        <v>956.26266517960948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4081.3425254130448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11">
        <f>VLOOKUP(A58,TRANSPORTE!A5:D117,4,FALSE)</f>
        <v>1169.5796725935127</v>
      </c>
      <c r="M58" s="912"/>
      <c r="N58" s="287">
        <f>K58*L58</f>
        <v>22.22201377927674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22.22201377927674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4998.3623358362829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999.67246716725663</v>
      </c>
      <c r="M83" s="860"/>
      <c r="N83" s="51"/>
    </row>
    <row r="84" spans="1:14">
      <c r="B84" s="89" t="s">
        <v>973</v>
      </c>
      <c r="C84" s="90"/>
      <c r="D84" s="90"/>
      <c r="E84" s="90"/>
      <c r="F84" s="90"/>
      <c r="G84" s="90"/>
      <c r="H84" s="90"/>
      <c r="I84" s="87"/>
      <c r="J84" s="88"/>
      <c r="K84" s="304">
        <v>0.05</v>
      </c>
      <c r="L84" s="859">
        <f>N78*K84</f>
        <v>249.91811679181416</v>
      </c>
      <c r="M84" s="860"/>
      <c r="N84" s="51"/>
    </row>
    <row r="85" spans="1:14" ht="15.75" thickBot="1">
      <c r="B85" s="91" t="s">
        <v>974</v>
      </c>
      <c r="C85" s="92"/>
      <c r="D85" s="92"/>
      <c r="E85" s="92"/>
      <c r="F85" s="92"/>
      <c r="G85" s="92"/>
      <c r="H85" s="92"/>
      <c r="I85" s="93"/>
      <c r="J85" s="94"/>
      <c r="K85" s="305">
        <v>0.05</v>
      </c>
      <c r="L85" s="861">
        <f>N78*K85</f>
        <v>249.91811679181416</v>
      </c>
      <c r="M85" s="862"/>
      <c r="N85" s="51"/>
    </row>
    <row r="86" spans="1:14" ht="15.75" thickBot="1">
      <c r="B86" s="824" t="s">
        <v>953</v>
      </c>
      <c r="C86" s="825"/>
      <c r="D86" s="825"/>
      <c r="E86" s="825"/>
      <c r="F86" s="825"/>
      <c r="G86" s="825"/>
      <c r="H86" s="825"/>
      <c r="I86" s="825"/>
      <c r="J86" s="825"/>
      <c r="K86" s="825"/>
      <c r="L86" s="825"/>
      <c r="M86" s="826"/>
      <c r="N86" s="52">
        <f>L83+L84+L85</f>
        <v>1499.5087007508848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6497.8710365871675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400</v>
      </c>
      <c r="N36" s="272">
        <f>K36/M36</f>
        <v>172.88322413779338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400</v>
      </c>
      <c r="N37" s="272">
        <f>K37/M37</f>
        <v>348.64878667957129</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400</v>
      </c>
      <c r="N38" s="272">
        <f>K38/M38</f>
        <v>129.49836775774568</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400</v>
      </c>
      <c r="M39" s="879"/>
      <c r="N39" s="272">
        <f>K39/L39</f>
        <v>141.75418492805358</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1.010032011295025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793.79459551445882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50329.613956821551</v>
      </c>
      <c r="N48" s="272">
        <f>K48*M48</f>
        <v>654.28498143868012</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1707.6939126958662</v>
      </c>
      <c r="N49" s="272">
        <f>K49*M49</f>
        <v>2561.5408690437994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3215.8258504824794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11">
        <f>VLOOKUP(A58,TRANSPORTE!A5:D117,4,FALSE)</f>
        <v>1169.5796725935127</v>
      </c>
      <c r="M58" s="912"/>
      <c r="N58" s="287">
        <f>K58*L58</f>
        <v>15.204535743715663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15.204535743715663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4125.8281828701565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825.1656365740314</v>
      </c>
      <c r="M83" s="860"/>
      <c r="N83" s="51"/>
    </row>
    <row r="84" spans="1:14">
      <c r="B84" s="89" t="s">
        <v>973</v>
      </c>
      <c r="C84" s="90"/>
      <c r="D84" s="90"/>
      <c r="E84" s="90"/>
      <c r="F84" s="90"/>
      <c r="G84" s="90"/>
      <c r="H84" s="90"/>
      <c r="I84" s="87"/>
      <c r="J84" s="88"/>
      <c r="K84" s="304">
        <v>0.05</v>
      </c>
      <c r="L84" s="859">
        <f>N78*K84</f>
        <v>206.29140914350785</v>
      </c>
      <c r="M84" s="860"/>
      <c r="N84" s="51"/>
    </row>
    <row r="85" spans="1:14" ht="15.75" thickBot="1">
      <c r="B85" s="91" t="s">
        <v>974</v>
      </c>
      <c r="C85" s="92"/>
      <c r="D85" s="92"/>
      <c r="E85" s="92"/>
      <c r="F85" s="92"/>
      <c r="G85" s="92"/>
      <c r="H85" s="92"/>
      <c r="I85" s="93"/>
      <c r="J85" s="94"/>
      <c r="K85" s="305">
        <v>0.05</v>
      </c>
      <c r="L85" s="861">
        <f>N78*K85</f>
        <v>206.29140914350785</v>
      </c>
      <c r="M85" s="862"/>
      <c r="N85" s="51"/>
    </row>
    <row r="86" spans="1:14" ht="15.75" thickBot="1">
      <c r="B86" s="824" t="s">
        <v>953</v>
      </c>
      <c r="C86" s="825"/>
      <c r="D86" s="825"/>
      <c r="E86" s="825"/>
      <c r="F86" s="825"/>
      <c r="G86" s="825"/>
      <c r="H86" s="825"/>
      <c r="I86" s="825"/>
      <c r="J86" s="825"/>
      <c r="K86" s="825"/>
      <c r="L86" s="825"/>
      <c r="M86" s="826"/>
      <c r="N86" s="52">
        <f>L83+L84+L85</f>
        <v>1237.7484548610469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5363.5766377312029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83">
        <v>275</v>
      </c>
      <c r="N36" s="272">
        <f>K36/M36</f>
        <v>251.46650783679036</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83">
        <f>M36</f>
        <v>275</v>
      </c>
      <c r="N37" s="272">
        <f>K37/M37</f>
        <v>507.12550789755824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83">
        <v>275</v>
      </c>
      <c r="N38" s="272">
        <f>K38/M38</f>
        <v>188.36126219308463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954">
        <v>275</v>
      </c>
      <c r="M39" s="955"/>
      <c r="N39" s="272">
        <f>K39/L39</f>
        <v>206.18790534989611</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1.4691374709745819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1154.6103207483038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50014.158716243175</v>
      </c>
      <c r="N48" s="272">
        <f>K48*M48</f>
        <v>1250.3539679060796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50594.771308087598</v>
      </c>
      <c r="N49" s="272">
        <f>K49*M49</f>
        <v>657.73202700513878</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1707.6939126958662</v>
      </c>
      <c r="N50" s="272">
        <f>K50*M50</f>
        <v>7240.622189830473</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9148.7081847416921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1">
        <f>VLOOKUP(A58,TRANSPORTE!A5:D117,4,FALSE)</f>
        <v>1169.5796725935127</v>
      </c>
      <c r="M58" s="912"/>
      <c r="N58" s="287">
        <f>K58*L58</f>
        <v>44.444027558553479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44.444027558553479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10494.676280146006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2098.9352560292014</v>
      </c>
      <c r="M83" s="860"/>
      <c r="N83" s="51"/>
    </row>
    <row r="84" spans="1:14">
      <c r="B84" s="89" t="s">
        <v>973</v>
      </c>
      <c r="C84" s="90"/>
      <c r="D84" s="90"/>
      <c r="E84" s="90"/>
      <c r="F84" s="90"/>
      <c r="G84" s="90"/>
      <c r="H84" s="90"/>
      <c r="I84" s="87"/>
      <c r="J84" s="88"/>
      <c r="K84" s="304">
        <v>0.05</v>
      </c>
      <c r="L84" s="859">
        <f>N78*K84</f>
        <v>524.73381400730034</v>
      </c>
      <c r="M84" s="860"/>
      <c r="N84" s="51"/>
    </row>
    <row r="85" spans="1:14" ht="15.75" thickBot="1">
      <c r="B85" s="91" t="s">
        <v>974</v>
      </c>
      <c r="C85" s="92"/>
      <c r="D85" s="92"/>
      <c r="E85" s="92"/>
      <c r="F85" s="92"/>
      <c r="G85" s="92"/>
      <c r="H85" s="92"/>
      <c r="I85" s="93"/>
      <c r="J85" s="94"/>
      <c r="K85" s="305">
        <v>0.05</v>
      </c>
      <c r="L85" s="861">
        <f>N78*K85</f>
        <v>524.73381400730034</v>
      </c>
      <c r="M85" s="862"/>
      <c r="N85" s="51"/>
    </row>
    <row r="86" spans="1:14" ht="15.75" thickBot="1">
      <c r="B86" s="824" t="s">
        <v>953</v>
      </c>
      <c r="C86" s="825"/>
      <c r="D86" s="825"/>
      <c r="E86" s="825"/>
      <c r="F86" s="825"/>
      <c r="G86" s="825"/>
      <c r="H86" s="825"/>
      <c r="I86" s="825"/>
      <c r="J86" s="825"/>
      <c r="K86" s="825"/>
      <c r="L86" s="825"/>
      <c r="M86" s="826"/>
      <c r="N86" s="52">
        <f>L83+L84+L85</f>
        <v>3148.4028840438018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13643.079164189809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83">
        <v>275</v>
      </c>
      <c r="N36" s="272">
        <f>K36/M36</f>
        <v>251.46650783679036</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83">
        <v>275</v>
      </c>
      <c r="N37" s="272">
        <f>K37/M37</f>
        <v>507.12550789755824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83">
        <v>275</v>
      </c>
      <c r="N38" s="272">
        <f>K38/M38</f>
        <v>188.36126219308463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954">
        <v>275</v>
      </c>
      <c r="M39" s="955"/>
      <c r="N39" s="272">
        <f>K39/L39</f>
        <v>206.18790534989611</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1.4691374709745819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1154.6103207483038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50014.158716243175</v>
      </c>
      <c r="N48" s="272">
        <f>K48*M48</f>
        <v>950.26901560862029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50594.771308087598</v>
      </c>
      <c r="N49" s="272">
        <f>K49*M49</f>
        <v>505.94771308087599</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1707.6939126958662</v>
      </c>
      <c r="N50" s="272">
        <f>K50*M50</f>
        <v>5532.928277134607</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6989.1450058241035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1">
        <f>VLOOKUP(A58,TRANSPORTE!A5:D117,4,FALSE)</f>
        <v>1169.5796725935127</v>
      </c>
      <c r="M58" s="912"/>
      <c r="N58" s="287">
        <f>K58*L58</f>
        <v>33.917810505211868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33.917810505211868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8324.5868841750762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1664.9173768350154</v>
      </c>
      <c r="M83" s="860"/>
      <c r="N83" s="51"/>
    </row>
    <row r="84" spans="1:14">
      <c r="B84" s="89" t="s">
        <v>973</v>
      </c>
      <c r="C84" s="90"/>
      <c r="D84" s="90"/>
      <c r="E84" s="90"/>
      <c r="F84" s="90"/>
      <c r="G84" s="90"/>
      <c r="H84" s="90"/>
      <c r="I84" s="87"/>
      <c r="J84" s="88"/>
      <c r="K84" s="304">
        <v>0.05</v>
      </c>
      <c r="L84" s="859">
        <f>N78*K84</f>
        <v>416.22934420875384</v>
      </c>
      <c r="M84" s="860"/>
      <c r="N84" s="51"/>
    </row>
    <row r="85" spans="1:14" ht="15.75" thickBot="1">
      <c r="B85" s="91" t="s">
        <v>974</v>
      </c>
      <c r="C85" s="92"/>
      <c r="D85" s="92"/>
      <c r="E85" s="92"/>
      <c r="F85" s="92"/>
      <c r="G85" s="92"/>
      <c r="H85" s="92"/>
      <c r="I85" s="93"/>
      <c r="J85" s="94"/>
      <c r="K85" s="305">
        <v>0.05</v>
      </c>
      <c r="L85" s="861">
        <f>N78*K85</f>
        <v>416.22934420875384</v>
      </c>
      <c r="M85" s="862"/>
      <c r="N85" s="51"/>
    </row>
    <row r="86" spans="1:14" ht="15.75" thickBot="1">
      <c r="B86" s="824" t="s">
        <v>953</v>
      </c>
      <c r="C86" s="825"/>
      <c r="D86" s="825"/>
      <c r="E86" s="825"/>
      <c r="F86" s="825"/>
      <c r="G86" s="825"/>
      <c r="H86" s="825"/>
      <c r="I86" s="825"/>
      <c r="J86" s="825"/>
      <c r="K86" s="825"/>
      <c r="L86" s="825"/>
      <c r="M86" s="826"/>
      <c r="N86" s="52">
        <f>L83+L84+L85</f>
        <v>2497.3760652525229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10821.9629494276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275</v>
      </c>
      <c r="N36" s="272">
        <f>K36/M36</f>
        <v>251.46650783679036</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275</v>
      </c>
      <c r="N37" s="272">
        <f>K37/M37</f>
        <v>507.12550789755824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275</v>
      </c>
      <c r="N38" s="272">
        <f>K38/M38</f>
        <v>188.36126219308463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275</v>
      </c>
      <c r="M39" s="879"/>
      <c r="N39" s="272">
        <f>K39/L39</f>
        <v>206.18790534989611</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1.4691374709745819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1154.6103207483038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50014.158716243175</v>
      </c>
      <c r="N48" s="272">
        <f>K48*M48</f>
        <v>1250.3539679060796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50594.771308087598</v>
      </c>
      <c r="N49" s="272">
        <f>K49*M49</f>
        <v>657.73202700513878</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1861.929123755506</v>
      </c>
      <c r="N50" s="272">
        <f>K50*M50</f>
        <v>7894.5794847233456</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9802.6654796345647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11">
        <f>VLOOKUP(A58,TRANSPORTE!A5:D117,4,FALSE)</f>
        <v>1169.5796725935127</v>
      </c>
      <c r="M58" s="912"/>
      <c r="N58" s="287">
        <f>K58*L58</f>
        <v>44.444027558553479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44.444027558553479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11148.633575038879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2229.726715007776</v>
      </c>
      <c r="M83" s="860"/>
      <c r="N83" s="51"/>
    </row>
    <row r="84" spans="1:14">
      <c r="B84" s="89" t="s">
        <v>973</v>
      </c>
      <c r="C84" s="90"/>
      <c r="D84" s="90"/>
      <c r="E84" s="90"/>
      <c r="F84" s="90"/>
      <c r="G84" s="90"/>
      <c r="H84" s="90"/>
      <c r="I84" s="87"/>
      <c r="J84" s="88"/>
      <c r="K84" s="304">
        <v>0.05</v>
      </c>
      <c r="L84" s="859">
        <f>N78*K84</f>
        <v>557.43167875194399</v>
      </c>
      <c r="M84" s="860"/>
      <c r="N84" s="51"/>
    </row>
    <row r="85" spans="1:14" ht="15.75" thickBot="1">
      <c r="B85" s="91" t="s">
        <v>974</v>
      </c>
      <c r="C85" s="92"/>
      <c r="D85" s="92"/>
      <c r="E85" s="92"/>
      <c r="F85" s="92"/>
      <c r="G85" s="92"/>
      <c r="H85" s="92"/>
      <c r="I85" s="93"/>
      <c r="J85" s="94"/>
      <c r="K85" s="305">
        <v>0.05</v>
      </c>
      <c r="L85" s="861">
        <f>N78*K85</f>
        <v>557.43167875194399</v>
      </c>
      <c r="M85" s="862"/>
      <c r="N85" s="51"/>
    </row>
    <row r="86" spans="1:14" ht="15.75" thickBot="1">
      <c r="B86" s="824" t="s">
        <v>953</v>
      </c>
      <c r="C86" s="825"/>
      <c r="D86" s="825"/>
      <c r="E86" s="825"/>
      <c r="F86" s="825"/>
      <c r="G86" s="825"/>
      <c r="H86" s="825"/>
      <c r="I86" s="825"/>
      <c r="J86" s="825"/>
      <c r="K86" s="825"/>
      <c r="L86" s="825"/>
      <c r="M86" s="826"/>
      <c r="N86" s="52">
        <f>L83+L84+L85</f>
        <v>3344.5900725116635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14493.223647550542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275</v>
      </c>
      <c r="N36" s="272">
        <f>K36/M36</f>
        <v>251.46650783679036</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275</v>
      </c>
      <c r="N37" s="272">
        <f>K37/M37</f>
        <v>507.12550789755824</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275</v>
      </c>
      <c r="N38" s="272">
        <f>K38/M38</f>
        <v>188.36126219308463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69">
        <f>VLOOKUP(A39,EQUIPOS!A9:D166,4,FALSE)</f>
        <v>56701.673971221433</v>
      </c>
      <c r="L39" s="878">
        <v>275</v>
      </c>
      <c r="M39" s="879"/>
      <c r="N39" s="272">
        <f>K39/L39</f>
        <v>206.18790534989611</v>
      </c>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1.4691374709745819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1154.6103207483038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50014.158716243175</v>
      </c>
      <c r="N48" s="272">
        <f>K48*M48</f>
        <v>950.26901560862029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50594.771308087598</v>
      </c>
      <c r="N49" s="272">
        <f>K49*M49</f>
        <v>505.94771308087599</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1861.929123755506</v>
      </c>
      <c r="N50" s="272">
        <f>K50*M50</f>
        <v>6032.6503609678402</v>
      </c>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7488.8670896573367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11">
        <f>VLOOKUP(A58,TRANSPORTE!A5:D117,4,FALSE)</f>
        <v>1169.5796725935127</v>
      </c>
      <c r="M58" s="912"/>
      <c r="N58" s="287">
        <f>K58*L58</f>
        <v>33.917810505211868</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33.917810505211868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8824.3089680083121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1764.8617936016626</v>
      </c>
      <c r="M83" s="860"/>
      <c r="N83" s="51"/>
    </row>
    <row r="84" spans="1:14">
      <c r="B84" s="89" t="s">
        <v>973</v>
      </c>
      <c r="C84" s="90"/>
      <c r="D84" s="90"/>
      <c r="E84" s="90"/>
      <c r="F84" s="90"/>
      <c r="G84" s="90"/>
      <c r="H84" s="90"/>
      <c r="I84" s="87"/>
      <c r="J84" s="88"/>
      <c r="K84" s="304">
        <v>0.05</v>
      </c>
      <c r="L84" s="859">
        <f>N78*K84</f>
        <v>441.21544840041565</v>
      </c>
      <c r="M84" s="860"/>
      <c r="N84" s="51"/>
    </row>
    <row r="85" spans="1:14" ht="15.75" thickBot="1">
      <c r="B85" s="91" t="s">
        <v>974</v>
      </c>
      <c r="C85" s="92"/>
      <c r="D85" s="92"/>
      <c r="E85" s="92"/>
      <c r="F85" s="92"/>
      <c r="G85" s="92"/>
      <c r="H85" s="92"/>
      <c r="I85" s="93"/>
      <c r="J85" s="94"/>
      <c r="K85" s="305">
        <v>0.05</v>
      </c>
      <c r="L85" s="861">
        <f>N78*K85</f>
        <v>441.21544840041565</v>
      </c>
      <c r="M85" s="862"/>
      <c r="N85" s="51"/>
    </row>
    <row r="86" spans="1:14" ht="15.75" thickBot="1">
      <c r="B86" s="824" t="s">
        <v>953</v>
      </c>
      <c r="C86" s="825"/>
      <c r="D86" s="825"/>
      <c r="E86" s="825"/>
      <c r="F86" s="825"/>
      <c r="G86" s="825"/>
      <c r="H86" s="825"/>
      <c r="I86" s="825"/>
      <c r="J86" s="825"/>
      <c r="K86" s="825"/>
      <c r="L86" s="825"/>
      <c r="M86" s="826"/>
      <c r="N86" s="52">
        <f>L83+L84+L85</f>
        <v>2647.2926904024944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11471.601658410807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418</v>
      </c>
      <c r="N36" s="272">
        <f>K36/M36</f>
        <v>165.43849199788838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418</v>
      </c>
      <c r="N37" s="272">
        <f>K37/M37</f>
        <v>333.63520256418303</v>
      </c>
    </row>
    <row r="38" spans="1:14">
      <c r="A38" t="s">
        <v>225</v>
      </c>
      <c r="B38" s="873" t="str">
        <f>VLOOKUP(A38,EQUIPOS!A8:D154,3,FALSE)</f>
        <v>Esparcidor de gravilla, Ancho de esparcimiento 3100mm, Velocidad de trabajo 10—20km2/h</v>
      </c>
      <c r="C38" s="874"/>
      <c r="D38" s="874"/>
      <c r="E38" s="874"/>
      <c r="F38" s="874"/>
      <c r="G38" s="874"/>
      <c r="H38" s="875"/>
      <c r="I38" s="267"/>
      <c r="J38" s="268"/>
      <c r="K38" s="269">
        <f>VLOOKUP(A38,EQUIPOS!A8:D165,4,FALSE)</f>
        <v>56701.673971221433</v>
      </c>
      <c r="L38" s="270"/>
      <c r="M38" s="271">
        <v>418</v>
      </c>
      <c r="N38" s="272">
        <f>K38/M38</f>
        <v>135.64993773019481</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0.96653780985169846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635.69017010211792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54893.032671030844</v>
      </c>
      <c r="N48" s="272">
        <f>K48*M48</f>
        <v>548.93032671030846</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1707.6939126958662</v>
      </c>
      <c r="N49" s="272">
        <f>K49*M49</f>
        <v>2134.6173908698329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2683.5477175801416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11">
        <f>VLOOKUP(A58,TRANSPORTE!A5:D117,4,FALSE)</f>
        <v>1169.5796725935127</v>
      </c>
      <c r="M58" s="912"/>
      <c r="N58" s="287">
        <f>K58*L58</f>
        <v>11.695796725935127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11.695796725935127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3427.5874653933643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685.51749307867294</v>
      </c>
      <c r="M83" s="860"/>
      <c r="N83" s="51"/>
    </row>
    <row r="84" spans="1:14">
      <c r="B84" s="89" t="s">
        <v>973</v>
      </c>
      <c r="C84" s="90"/>
      <c r="D84" s="90"/>
      <c r="E84" s="90"/>
      <c r="F84" s="90"/>
      <c r="G84" s="90"/>
      <c r="H84" s="90"/>
      <c r="I84" s="87"/>
      <c r="J84" s="88"/>
      <c r="K84" s="304">
        <v>0.05</v>
      </c>
      <c r="L84" s="859">
        <f>N78*K84</f>
        <v>171.37937326966824</v>
      </c>
      <c r="M84" s="860"/>
      <c r="N84" s="51"/>
    </row>
    <row r="85" spans="1:14" ht="15.75" thickBot="1">
      <c r="B85" s="91" t="s">
        <v>974</v>
      </c>
      <c r="C85" s="92"/>
      <c r="D85" s="92"/>
      <c r="E85" s="92"/>
      <c r="F85" s="92"/>
      <c r="G85" s="92"/>
      <c r="H85" s="92"/>
      <c r="I85" s="93"/>
      <c r="J85" s="94"/>
      <c r="K85" s="305">
        <v>0.05</v>
      </c>
      <c r="L85" s="861">
        <f>N78*K85</f>
        <v>171.37937326966824</v>
      </c>
      <c r="M85" s="862"/>
      <c r="N85" s="51"/>
    </row>
    <row r="86" spans="1:14" ht="15.75" thickBot="1">
      <c r="B86" s="824" t="s">
        <v>953</v>
      </c>
      <c r="C86" s="825"/>
      <c r="D86" s="825"/>
      <c r="E86" s="825"/>
      <c r="F86" s="825"/>
      <c r="G86" s="825"/>
      <c r="H86" s="825"/>
      <c r="I86" s="825"/>
      <c r="J86" s="825"/>
      <c r="K86" s="825"/>
      <c r="L86" s="825"/>
      <c r="M86" s="826"/>
      <c r="N86" s="52">
        <f>L83+L84+L85</f>
        <v>1028.2762396180094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4455.8637050113739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154</v>
      </c>
      <c r="B36" s="873" t="str">
        <f>VLOOKUP(A36,EQUIPOS!A6:D154,3,FALSE)</f>
        <v>Carrotanque Irrigador de asfalto, 1000 GALONES DE CAPACIDAD</v>
      </c>
      <c r="C36" s="874"/>
      <c r="D36" s="874"/>
      <c r="E36" s="874"/>
      <c r="F36" s="874"/>
      <c r="G36" s="874"/>
      <c r="H36" s="875"/>
      <c r="I36" s="267"/>
      <c r="J36" s="268"/>
      <c r="K36" s="269">
        <f>VLOOKUP(A36,EQUIPOS!A6:D163,4,FALSE)</f>
        <v>69153.289655117347</v>
      </c>
      <c r="L36" s="270"/>
      <c r="M36" s="271">
        <v>418</v>
      </c>
      <c r="N36" s="272">
        <f>K36/M36</f>
        <v>165.43849199788838</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418</v>
      </c>
      <c r="N37" s="272">
        <f>K37/M37</f>
        <v>333.63520256418303</v>
      </c>
    </row>
    <row r="38" spans="1:14">
      <c r="A38" t="s">
        <v>225</v>
      </c>
      <c r="B38" s="873" t="str">
        <f>VLOOKUP(A38,EQUIPOS!A8:D154,3,FALSE)</f>
        <v>Esparcidor de gravilla, Ancho de esparcimiento 3100mm, Velocidad de trabajo 10—20km2/h</v>
      </c>
      <c r="C38" s="874"/>
      <c r="D38" s="874"/>
      <c r="E38" s="874"/>
      <c r="F38" s="874"/>
      <c r="G38" s="874"/>
      <c r="H38" s="875"/>
      <c r="I38" s="267"/>
      <c r="J38" s="268"/>
      <c r="K38" s="269">
        <f>VLOOKUP(A38,EQUIPOS!A8:D165,4,FALSE)</f>
        <v>56701.673971221433</v>
      </c>
      <c r="L38" s="270"/>
      <c r="M38" s="271">
        <v>418</v>
      </c>
      <c r="N38" s="272">
        <f>K38/M38</f>
        <v>135.64993773019481</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0.96653780985169846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635.69017010211792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54893.032671030844</v>
      </c>
      <c r="N48" s="272">
        <f>K48*M48</f>
        <v>548.93032671030846</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1666.0438978949505</v>
      </c>
      <c r="N49" s="272">
        <f>K49*M49</f>
        <v>2082.5548723686879</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6"/>
      <c r="C52" s="907"/>
      <c r="D52" s="907"/>
      <c r="E52" s="907"/>
      <c r="F52" s="907"/>
      <c r="G52" s="907"/>
      <c r="H52" s="907"/>
      <c r="I52" s="877"/>
      <c r="J52" s="42"/>
      <c r="K52" s="44"/>
      <c r="L52" s="908"/>
      <c r="M52" s="909"/>
      <c r="N52" s="45"/>
    </row>
    <row r="53" spans="1:72" ht="15.75" thickBot="1">
      <c r="B53" s="824" t="s">
        <v>953</v>
      </c>
      <c r="C53" s="825"/>
      <c r="D53" s="825"/>
      <c r="E53" s="825"/>
      <c r="F53" s="825"/>
      <c r="G53" s="825"/>
      <c r="H53" s="825"/>
      <c r="I53" s="825"/>
      <c r="J53" s="825"/>
      <c r="K53" s="825"/>
      <c r="L53" s="825"/>
      <c r="M53" s="826"/>
      <c r="N53" s="394">
        <f>SUM(N48:N52)</f>
        <v>2631.4851990789966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10" t="s">
        <v>961</v>
      </c>
      <c r="M57" s="889"/>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11">
        <f>VLOOKUP(A58,TRANSPORTE!A5:D117,4,FALSE)</f>
        <v>1169.5796725935127</v>
      </c>
      <c r="M58" s="912"/>
      <c r="N58" s="287">
        <f>K58*L58</f>
        <v>11.695796725935127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2"/>
      <c r="M63" s="903"/>
      <c r="N63" s="127"/>
    </row>
    <row r="64" spans="1:72" ht="15.75" thickBot="1">
      <c r="B64" s="913" t="s">
        <v>953</v>
      </c>
      <c r="C64" s="867"/>
      <c r="D64" s="867"/>
      <c r="E64" s="867"/>
      <c r="F64" s="867"/>
      <c r="G64" s="867"/>
      <c r="H64" s="867"/>
      <c r="I64" s="867"/>
      <c r="J64" s="867"/>
      <c r="K64" s="867"/>
      <c r="L64" s="867"/>
      <c r="M64" s="868"/>
      <c r="N64" s="104">
        <f>N58+N59+N60+N61+N62</f>
        <v>11.695796725935127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3375.5249468922193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675.10498937844386</v>
      </c>
      <c r="M83" s="860"/>
      <c r="N83" s="51"/>
    </row>
    <row r="84" spans="1:14">
      <c r="B84" s="89" t="s">
        <v>973</v>
      </c>
      <c r="C84" s="90"/>
      <c r="D84" s="90"/>
      <c r="E84" s="90"/>
      <c r="F84" s="90"/>
      <c r="G84" s="90"/>
      <c r="H84" s="90"/>
      <c r="I84" s="87"/>
      <c r="J84" s="88"/>
      <c r="K84" s="304">
        <v>0.05</v>
      </c>
      <c r="L84" s="859">
        <f>N78*K84</f>
        <v>168.77624734461097</v>
      </c>
      <c r="M84" s="860"/>
      <c r="N84" s="51"/>
    </row>
    <row r="85" spans="1:14" ht="15.75" thickBot="1">
      <c r="B85" s="91" t="s">
        <v>974</v>
      </c>
      <c r="C85" s="92"/>
      <c r="D85" s="92"/>
      <c r="E85" s="92"/>
      <c r="F85" s="92"/>
      <c r="G85" s="92"/>
      <c r="H85" s="92"/>
      <c r="I85" s="93"/>
      <c r="J85" s="94"/>
      <c r="K85" s="305">
        <v>0.05</v>
      </c>
      <c r="L85" s="861">
        <f>N78*K85</f>
        <v>168.77624734461097</v>
      </c>
      <c r="M85" s="862"/>
      <c r="N85" s="51"/>
    </row>
    <row r="86" spans="1:14" ht="15.75" thickBot="1">
      <c r="B86" s="824" t="s">
        <v>953</v>
      </c>
      <c r="C86" s="825"/>
      <c r="D86" s="825"/>
      <c r="E86" s="825"/>
      <c r="F86" s="825"/>
      <c r="G86" s="825"/>
      <c r="H86" s="825"/>
      <c r="I86" s="825"/>
      <c r="J86" s="825"/>
      <c r="K86" s="825"/>
      <c r="L86" s="825"/>
      <c r="M86" s="826"/>
      <c r="N86" s="52">
        <f>L83+L84+L85</f>
        <v>1012.6574840676658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4388.1824309598851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40661.35773316439</v>
      </c>
      <c r="N48" s="272">
        <f>K48*M48</f>
        <v>508.26697166455489</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1782.5337830412609</v>
      </c>
      <c r="N49" s="272">
        <f>K49*M49</f>
        <v>2606.9556576978443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3115.2226293623994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1">
        <f>VLOOKUP(A58,TRANSPORTE!A5:D117,4,FALSE)</f>
        <v>1169.5796725935127</v>
      </c>
      <c r="M58" s="912"/>
      <c r="N58" s="287">
        <f>K58*L58</f>
        <v>14.61974590741891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14.61974590741891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3463.2600909434877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692.65201818869764</v>
      </c>
      <c r="M83" s="860"/>
      <c r="N83" s="51"/>
    </row>
    <row r="84" spans="1:14">
      <c r="B84" s="89" t="s">
        <v>973</v>
      </c>
      <c r="C84" s="90"/>
      <c r="D84" s="90"/>
      <c r="E84" s="90"/>
      <c r="F84" s="90"/>
      <c r="G84" s="90"/>
      <c r="H84" s="90"/>
      <c r="I84" s="87"/>
      <c r="J84" s="88"/>
      <c r="K84" s="304">
        <v>0.05</v>
      </c>
      <c r="L84" s="859">
        <f>N78*K84</f>
        <v>173.16300454717441</v>
      </c>
      <c r="M84" s="860"/>
      <c r="N84" s="51"/>
    </row>
    <row r="85" spans="1:14" ht="15.75" thickBot="1">
      <c r="B85" s="91" t="s">
        <v>974</v>
      </c>
      <c r="C85" s="92"/>
      <c r="D85" s="92"/>
      <c r="E85" s="92"/>
      <c r="F85" s="92"/>
      <c r="G85" s="92"/>
      <c r="H85" s="92"/>
      <c r="I85" s="93"/>
      <c r="J85" s="94"/>
      <c r="K85" s="305">
        <v>0.05</v>
      </c>
      <c r="L85" s="861">
        <f>N78*K85</f>
        <v>173.16300454717441</v>
      </c>
      <c r="M85" s="862"/>
      <c r="N85" s="51"/>
    </row>
    <row r="86" spans="1:14" ht="15.75" thickBot="1">
      <c r="B86" s="824" t="s">
        <v>953</v>
      </c>
      <c r="C86" s="825"/>
      <c r="D86" s="825"/>
      <c r="E86" s="825"/>
      <c r="F86" s="825"/>
      <c r="G86" s="825"/>
      <c r="H86" s="825"/>
      <c r="I86" s="825"/>
      <c r="J86" s="825"/>
      <c r="K86" s="825"/>
      <c r="L86" s="825"/>
      <c r="M86" s="826"/>
      <c r="N86" s="52">
        <f>L83+L84+L85</f>
        <v>1038.9780272830465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4502.2381182265344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39137.438539142138</v>
      </c>
      <c r="N48" s="272">
        <f>K48*M48</f>
        <v>371.80566612185032</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1782.5337830412609</v>
      </c>
      <c r="N49" s="272">
        <f>K49*M49</f>
        <v>2514.7095344254585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2886.5152005473087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1">
        <f>VLOOKUP(A58,TRANSPORTE!A5:D117,4,FALSE)</f>
        <v>1169.5796725935127</v>
      </c>
      <c r="M58" s="912"/>
      <c r="N58" s="287">
        <f>K58*L58</f>
        <v>11.11100688963837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11.11100688963837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3231.0439231106166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646.2087846221234</v>
      </c>
      <c r="M83" s="860"/>
      <c r="N83" s="51"/>
    </row>
    <row r="84" spans="1:14">
      <c r="B84" s="89" t="s">
        <v>973</v>
      </c>
      <c r="C84" s="90"/>
      <c r="D84" s="90"/>
      <c r="E84" s="90"/>
      <c r="F84" s="90"/>
      <c r="G84" s="90"/>
      <c r="H84" s="90"/>
      <c r="I84" s="87"/>
      <c r="J84" s="88"/>
      <c r="K84" s="304">
        <v>0.05</v>
      </c>
      <c r="L84" s="859">
        <f>N78*K84</f>
        <v>161.55219615553085</v>
      </c>
      <c r="M84" s="860"/>
      <c r="N84" s="51"/>
    </row>
    <row r="85" spans="1:14" ht="15.75" thickBot="1">
      <c r="B85" s="91" t="s">
        <v>974</v>
      </c>
      <c r="C85" s="92"/>
      <c r="D85" s="92"/>
      <c r="E85" s="92"/>
      <c r="F85" s="92"/>
      <c r="G85" s="92"/>
      <c r="H85" s="92"/>
      <c r="I85" s="93"/>
      <c r="J85" s="94"/>
      <c r="K85" s="305">
        <v>0.05</v>
      </c>
      <c r="L85" s="861">
        <f>N78*K85</f>
        <v>161.55219615553085</v>
      </c>
      <c r="M85" s="862"/>
      <c r="N85" s="51"/>
    </row>
    <row r="86" spans="1:14" ht="15.75" thickBot="1">
      <c r="B86" s="824" t="s">
        <v>953</v>
      </c>
      <c r="C86" s="825"/>
      <c r="D86" s="825"/>
      <c r="E86" s="825"/>
      <c r="F86" s="825"/>
      <c r="G86" s="825"/>
      <c r="H86" s="825"/>
      <c r="I86" s="825"/>
      <c r="J86" s="825"/>
      <c r="K86" s="825"/>
      <c r="L86" s="825"/>
      <c r="M86" s="826"/>
      <c r="N86" s="52">
        <f>L83+L84+L85</f>
        <v>969.3131769331851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4200.3571000438014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42046.937696801309</v>
      </c>
      <c r="N48" s="272">
        <f>K48*M48</f>
        <v>399.44590811961245</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1782.5337830412609</v>
      </c>
      <c r="N49" s="272">
        <f>K49*M49</f>
        <v>3048.132769000556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SUM(N48:N53)</f>
        <v>3447.5786771201683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11">
        <f>VLOOKUP(A59,TRANSPORTE!A5:D117,4,FALSE)</f>
        <v>1169.5796725935127</v>
      </c>
      <c r="M59" s="912"/>
      <c r="N59" s="287">
        <f>K59*L59</f>
        <v>11.11100688963837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11.11100688963837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3792.1073996834762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758.42147993669528</v>
      </c>
      <c r="M83" s="860"/>
      <c r="N83" s="51"/>
    </row>
    <row r="84" spans="1:14">
      <c r="B84" s="89" t="s">
        <v>973</v>
      </c>
      <c r="C84" s="90"/>
      <c r="D84" s="90"/>
      <c r="E84" s="90"/>
      <c r="F84" s="90"/>
      <c r="G84" s="90"/>
      <c r="H84" s="90"/>
      <c r="I84" s="87"/>
      <c r="J84" s="88"/>
      <c r="K84" s="304">
        <v>0.05</v>
      </c>
      <c r="L84" s="859">
        <f>N78*K84</f>
        <v>189.60536998417382</v>
      </c>
      <c r="M84" s="860"/>
      <c r="N84" s="51"/>
    </row>
    <row r="85" spans="1:14" ht="15.75" thickBot="1">
      <c r="B85" s="91" t="s">
        <v>974</v>
      </c>
      <c r="C85" s="92"/>
      <c r="D85" s="92"/>
      <c r="E85" s="92"/>
      <c r="F85" s="92"/>
      <c r="G85" s="92"/>
      <c r="H85" s="92"/>
      <c r="I85" s="93"/>
      <c r="J85" s="94"/>
      <c r="K85" s="305">
        <v>0.05</v>
      </c>
      <c r="L85" s="861">
        <f>N78*K85</f>
        <v>189.60536998417382</v>
      </c>
      <c r="M85" s="862"/>
      <c r="N85" s="51"/>
    </row>
    <row r="86" spans="1:14" ht="15.75" thickBot="1">
      <c r="B86" s="824" t="s">
        <v>953</v>
      </c>
      <c r="C86" s="825"/>
      <c r="D86" s="825"/>
      <c r="E86" s="825"/>
      <c r="F86" s="825"/>
      <c r="G86" s="825"/>
      <c r="H86" s="825"/>
      <c r="I86" s="825"/>
      <c r="J86" s="825"/>
      <c r="K86" s="825"/>
      <c r="L86" s="825"/>
      <c r="M86" s="826"/>
      <c r="N86" s="52">
        <f>L83+L84+L85</f>
        <v>1137.632219905043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4929.7396195885194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41116.291589285371</v>
      </c>
      <c r="N48" s="272">
        <f>K48*M48</f>
        <v>195.30238504910551</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1782.5337830412609</v>
      </c>
      <c r="N49" s="272">
        <f>K49*M49</f>
        <v>1905.0829806253473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2100.3853656744527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1">
        <f>VLOOKUP(A58,TRANSPORTE!A5:D117,4,FALSE)</f>
        <v>1169.5796725935127</v>
      </c>
      <c r="M58" s="912"/>
      <c r="N58" s="287">
        <f>K58*L58</f>
        <v>5.5555034448191849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5.5555034448191849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2439.3585847929417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487.87171695858837</v>
      </c>
      <c r="M83" s="860"/>
      <c r="N83" s="51"/>
    </row>
    <row r="84" spans="1:14">
      <c r="B84" s="89" t="s">
        <v>973</v>
      </c>
      <c r="C84" s="90"/>
      <c r="D84" s="90"/>
      <c r="E84" s="90"/>
      <c r="F84" s="90"/>
      <c r="G84" s="90"/>
      <c r="H84" s="90"/>
      <c r="I84" s="87"/>
      <c r="J84" s="88"/>
      <c r="K84" s="304">
        <v>0.05</v>
      </c>
      <c r="L84" s="859">
        <f>N78*K84</f>
        <v>121.96792923964709</v>
      </c>
      <c r="M84" s="860"/>
      <c r="N84" s="51"/>
    </row>
    <row r="85" spans="1:14" ht="15.75" thickBot="1">
      <c r="B85" s="91" t="s">
        <v>974</v>
      </c>
      <c r="C85" s="92"/>
      <c r="D85" s="92"/>
      <c r="E85" s="92"/>
      <c r="F85" s="92"/>
      <c r="G85" s="92"/>
      <c r="H85" s="92"/>
      <c r="I85" s="93"/>
      <c r="J85" s="94"/>
      <c r="K85" s="305">
        <v>0.05</v>
      </c>
      <c r="L85" s="861">
        <f>N78*K85</f>
        <v>121.96792923964709</v>
      </c>
      <c r="M85" s="862"/>
      <c r="N85" s="51"/>
    </row>
    <row r="86" spans="1:14" ht="15.75" thickBot="1">
      <c r="B86" s="824" t="s">
        <v>953</v>
      </c>
      <c r="C86" s="825"/>
      <c r="D86" s="825"/>
      <c r="E86" s="825"/>
      <c r="F86" s="825"/>
      <c r="G86" s="825"/>
      <c r="H86" s="825"/>
      <c r="I86" s="825"/>
      <c r="J86" s="825"/>
      <c r="K86" s="825"/>
      <c r="L86" s="825"/>
      <c r="M86" s="826"/>
      <c r="N86" s="52">
        <f>L83+L84+L85</f>
        <v>731.80757543788252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3171.1661602308241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40661.35773316439</v>
      </c>
      <c r="N48" s="272">
        <f>K48*M48</f>
        <v>508.26697166455489</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1975.815882976759</v>
      </c>
      <c r="N49" s="272">
        <f>K49*M49</f>
        <v>2889.6307288535104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3397.8977005180654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11">
        <f>VLOOKUP(A58,TRANSPORTE!A5:D117,4,FALSE)</f>
        <v>1169.5796725935127</v>
      </c>
      <c r="M58" s="912"/>
      <c r="N58" s="287">
        <f>K58*L58</f>
        <v>14.61974590741891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14.61974590741891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3745.9351620991538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749.18703241983076</v>
      </c>
      <c r="M83" s="860"/>
      <c r="N83" s="51"/>
    </row>
    <row r="84" spans="1:14">
      <c r="B84" s="89" t="s">
        <v>973</v>
      </c>
      <c r="C84" s="90"/>
      <c r="D84" s="90"/>
      <c r="E84" s="90"/>
      <c r="F84" s="90"/>
      <c r="G84" s="90"/>
      <c r="H84" s="90"/>
      <c r="I84" s="87"/>
      <c r="J84" s="88"/>
      <c r="K84" s="304">
        <v>0.05</v>
      </c>
      <c r="L84" s="859">
        <f>N78*K84</f>
        <v>187.29675810495769</v>
      </c>
      <c r="M84" s="860"/>
      <c r="N84" s="51"/>
    </row>
    <row r="85" spans="1:14" ht="15.75" thickBot="1">
      <c r="B85" s="91" t="s">
        <v>974</v>
      </c>
      <c r="C85" s="92"/>
      <c r="D85" s="92"/>
      <c r="E85" s="92"/>
      <c r="F85" s="92"/>
      <c r="G85" s="92"/>
      <c r="H85" s="92"/>
      <c r="I85" s="93"/>
      <c r="J85" s="94"/>
      <c r="K85" s="305">
        <v>0.05</v>
      </c>
      <c r="L85" s="861">
        <f>N78*K85</f>
        <v>187.29675810495769</v>
      </c>
      <c r="M85" s="862"/>
      <c r="N85" s="51"/>
    </row>
    <row r="86" spans="1:14" ht="15.75" thickBot="1">
      <c r="B86" s="824" t="s">
        <v>953</v>
      </c>
      <c r="C86" s="825"/>
      <c r="D86" s="825"/>
      <c r="E86" s="825"/>
      <c r="F86" s="825"/>
      <c r="G86" s="825"/>
      <c r="H86" s="825"/>
      <c r="I86" s="825"/>
      <c r="J86" s="825"/>
      <c r="K86" s="825"/>
      <c r="L86" s="825"/>
      <c r="M86" s="826"/>
      <c r="N86" s="52">
        <f>L83+L84+L85</f>
        <v>1123.7805486297461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4869.7157107289004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39137.438539142138</v>
      </c>
      <c r="N48" s="272">
        <f>K48*M48</f>
        <v>371.80566612185032</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1975.815882976759</v>
      </c>
      <c r="N49" s="272">
        <f>K49*M49</f>
        <v>2787.3822569094627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3159.1879230313129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11">
        <f>VLOOKUP(A58,TRANSPORTE!A5:D117,4,FALSE)</f>
        <v>1169.5796725935127</v>
      </c>
      <c r="M58" s="912"/>
      <c r="N58" s="287">
        <f>K58*L58</f>
        <v>11.11100688963837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11.11100688963837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3503.7166455946208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700.74332911892418</v>
      </c>
      <c r="M83" s="860"/>
      <c r="N83" s="51"/>
    </row>
    <row r="84" spans="1:14">
      <c r="B84" s="89" t="s">
        <v>973</v>
      </c>
      <c r="C84" s="90"/>
      <c r="D84" s="90"/>
      <c r="E84" s="90"/>
      <c r="F84" s="90"/>
      <c r="G84" s="90"/>
      <c r="H84" s="90"/>
      <c r="I84" s="87"/>
      <c r="J84" s="88"/>
      <c r="K84" s="304">
        <v>0.05</v>
      </c>
      <c r="L84" s="859">
        <f>N78*K84</f>
        <v>175.18583227973104</v>
      </c>
      <c r="M84" s="860"/>
      <c r="N84" s="51"/>
    </row>
    <row r="85" spans="1:14" ht="15.75" thickBot="1">
      <c r="B85" s="91" t="s">
        <v>974</v>
      </c>
      <c r="C85" s="92"/>
      <c r="D85" s="92"/>
      <c r="E85" s="92"/>
      <c r="F85" s="92"/>
      <c r="G85" s="92"/>
      <c r="H85" s="92"/>
      <c r="I85" s="93"/>
      <c r="J85" s="94"/>
      <c r="K85" s="305">
        <v>0.05</v>
      </c>
      <c r="L85" s="861">
        <f>N78*K85</f>
        <v>175.18583227973104</v>
      </c>
      <c r="M85" s="862"/>
      <c r="N85" s="51"/>
    </row>
    <row r="86" spans="1:14" ht="15.75" thickBot="1">
      <c r="B86" s="824" t="s">
        <v>953</v>
      </c>
      <c r="C86" s="825"/>
      <c r="D86" s="825"/>
      <c r="E86" s="825"/>
      <c r="F86" s="825"/>
      <c r="G86" s="825"/>
      <c r="H86" s="825"/>
      <c r="I86" s="825"/>
      <c r="J86" s="825"/>
      <c r="K86" s="825"/>
      <c r="L86" s="825"/>
      <c r="M86" s="826"/>
      <c r="N86" s="52">
        <f>L83+L84+L85</f>
        <v>1051.1149936783863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4554.8316392730067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42046.937696801309</v>
      </c>
      <c r="N48" s="272">
        <f>K48*M48</f>
        <v>399.44590811961245</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1975.815882976759</v>
      </c>
      <c r="N49" s="272">
        <f>K49*M49</f>
        <v>3378.6451598902577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3778.09106800987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11">
        <f>VLOOKUP(A58,TRANSPORTE!A5:D117,4,FALSE)</f>
        <v>1169.5796725935127</v>
      </c>
      <c r="M58" s="912"/>
      <c r="N58" s="287">
        <f>K58*L58</f>
        <v>11.11100688963837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11.11100688963837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4122.6197905731779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824.52395811463566</v>
      </c>
      <c r="M83" s="860"/>
      <c r="N83" s="51"/>
    </row>
    <row r="84" spans="1:14">
      <c r="B84" s="89" t="s">
        <v>973</v>
      </c>
      <c r="C84" s="90"/>
      <c r="D84" s="90"/>
      <c r="E84" s="90"/>
      <c r="F84" s="90"/>
      <c r="G84" s="90"/>
      <c r="H84" s="90"/>
      <c r="I84" s="87"/>
      <c r="J84" s="88"/>
      <c r="K84" s="304">
        <v>0.05</v>
      </c>
      <c r="L84" s="859">
        <f>N78*K84</f>
        <v>206.13098952865892</v>
      </c>
      <c r="M84" s="860"/>
      <c r="N84" s="51"/>
    </row>
    <row r="85" spans="1:14" ht="15.75" thickBot="1">
      <c r="B85" s="91" t="s">
        <v>974</v>
      </c>
      <c r="C85" s="92"/>
      <c r="D85" s="92"/>
      <c r="E85" s="92"/>
      <c r="F85" s="92"/>
      <c r="G85" s="92"/>
      <c r="H85" s="92"/>
      <c r="I85" s="93"/>
      <c r="J85" s="94"/>
      <c r="K85" s="305">
        <v>0.05</v>
      </c>
      <c r="L85" s="861">
        <f>N78*K85</f>
        <v>206.13098952865892</v>
      </c>
      <c r="M85" s="862"/>
      <c r="N85" s="51"/>
    </row>
    <row r="86" spans="1:14" ht="15.75" thickBot="1">
      <c r="B86" s="824" t="s">
        <v>953</v>
      </c>
      <c r="C86" s="825"/>
      <c r="D86" s="825"/>
      <c r="E86" s="825"/>
      <c r="F86" s="825"/>
      <c r="G86" s="825"/>
      <c r="H86" s="825"/>
      <c r="I86" s="825"/>
      <c r="J86" s="825"/>
      <c r="K86" s="825"/>
      <c r="L86" s="825"/>
      <c r="M86" s="826"/>
      <c r="N86" s="52">
        <f>L83+L84+L85</f>
        <v>1236.7859371719537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5359.405727745132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136</v>
      </c>
      <c r="B36" s="873" t="str">
        <f>VLOOKUP(A36,EQUIPOS!A6:D154,3,FALSE)</f>
        <v>Camión de Slurry</v>
      </c>
      <c r="C36" s="874"/>
      <c r="D36" s="874"/>
      <c r="E36" s="874"/>
      <c r="F36" s="874"/>
      <c r="G36" s="874"/>
      <c r="H36" s="875"/>
      <c r="I36" s="267"/>
      <c r="J36" s="268"/>
      <c r="K36" s="269">
        <f>VLOOKUP(A36,EQUIPOS!A6:D163,4,FALSE)</f>
        <v>107445.98904478429</v>
      </c>
      <c r="L36" s="270"/>
      <c r="M36" s="271">
        <v>600</v>
      </c>
      <c r="N36" s="272">
        <f>K36/M36</f>
        <v>179.07664840797381</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600</v>
      </c>
      <c r="N37" s="272">
        <f>K37/M37</f>
        <v>86.332245171830451</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N76*M41</f>
        <v>0.67335467419668338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266.08224825400094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41116.291589285371</v>
      </c>
      <c r="N48" s="272">
        <f>K48*M48</f>
        <v>195.30238504910551</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1975.815882976759</v>
      </c>
      <c r="N49" s="272">
        <f>K49*M49</f>
        <v>2111.6532249314109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2306.9556099805163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11">
        <f>VLOOKUP(A58,TRANSPORTE!A5:D117,4,FALSE)</f>
        <v>1169.5796725935127</v>
      </c>
      <c r="M58" s="912"/>
      <c r="N58" s="287">
        <f>K58*L58</f>
        <v>5.5555034448191849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5.5555034448191849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2645.9288290990053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529.18576581980108</v>
      </c>
      <c r="M83" s="860"/>
      <c r="N83" s="51"/>
    </row>
    <row r="84" spans="1:14">
      <c r="B84" s="89" t="s">
        <v>973</v>
      </c>
      <c r="C84" s="90"/>
      <c r="D84" s="90"/>
      <c r="E84" s="90"/>
      <c r="F84" s="90"/>
      <c r="G84" s="90"/>
      <c r="H84" s="90"/>
      <c r="I84" s="87"/>
      <c r="J84" s="88"/>
      <c r="K84" s="304">
        <v>0.05</v>
      </c>
      <c r="L84" s="859">
        <f>N78*K84</f>
        <v>132.29644145495027</v>
      </c>
      <c r="M84" s="860"/>
      <c r="N84" s="51"/>
    </row>
    <row r="85" spans="1:14" ht="15.75" thickBot="1">
      <c r="B85" s="91" t="s">
        <v>974</v>
      </c>
      <c r="C85" s="92"/>
      <c r="D85" s="92"/>
      <c r="E85" s="92"/>
      <c r="F85" s="92"/>
      <c r="G85" s="92"/>
      <c r="H85" s="92"/>
      <c r="I85" s="93"/>
      <c r="J85" s="94"/>
      <c r="K85" s="305">
        <v>0.05</v>
      </c>
      <c r="L85" s="861">
        <f>N78*K85</f>
        <v>132.29644145495027</v>
      </c>
      <c r="M85" s="862"/>
      <c r="N85" s="51"/>
    </row>
    <row r="86" spans="1:14" ht="15.75" thickBot="1">
      <c r="B86" s="824" t="s">
        <v>953</v>
      </c>
      <c r="C86" s="825"/>
      <c r="D86" s="825"/>
      <c r="E86" s="825"/>
      <c r="F86" s="825"/>
      <c r="G86" s="825"/>
      <c r="H86" s="825"/>
      <c r="I86" s="825"/>
      <c r="J86" s="825"/>
      <c r="K86" s="825"/>
      <c r="L86" s="825"/>
      <c r="M86" s="826"/>
      <c r="N86" s="52">
        <f>L83+L84+L85</f>
        <v>793.77864872970156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3439.7074778287069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290</v>
      </c>
      <c r="B37" s="873" t="str">
        <f>VLOOKUP(A37,EQUIPOS!A7:D154,3,FALSE)</f>
        <v>Planta trituradora</v>
      </c>
      <c r="C37" s="874"/>
      <c r="D37" s="874"/>
      <c r="E37" s="874"/>
      <c r="F37" s="874"/>
      <c r="G37" s="874"/>
      <c r="H37" s="875"/>
      <c r="I37" s="267"/>
      <c r="J37" s="268"/>
      <c r="K37" s="269">
        <f>VLOOKUP(A37,EQUIPOS!A7:D164,4,FALSE)</f>
        <v>379454.16797960881</v>
      </c>
      <c r="L37" s="270"/>
      <c r="M37" s="271">
        <v>30</v>
      </c>
      <c r="N37" s="272">
        <f t="shared" ref="N37:N43" si="0">K37/M37</f>
        <v>12648.47226598696</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115008.17332815962</v>
      </c>
      <c r="L38" s="270"/>
      <c r="M38" s="271">
        <v>9</v>
      </c>
      <c r="N38" s="272">
        <f t="shared" si="0"/>
        <v>12778.68592535107</v>
      </c>
    </row>
    <row r="39" spans="1:14">
      <c r="A39" t="s">
        <v>173</v>
      </c>
      <c r="B39" s="873" t="str">
        <f>VLOOKUP(A39,EQUIPOS!A9:D154,3,FALSE)</f>
        <v>Compactador neumático de Potencia 70 HP, peso de 13 ton</v>
      </c>
      <c r="C39" s="874"/>
      <c r="D39" s="874"/>
      <c r="E39" s="874"/>
      <c r="F39" s="874"/>
      <c r="G39" s="874"/>
      <c r="H39" s="875"/>
      <c r="I39" s="267"/>
      <c r="J39" s="268"/>
      <c r="K39" s="269">
        <f>VLOOKUP(A39,EQUIPOS!A9:D166,4,FALSE)</f>
        <v>139459.51467182851</v>
      </c>
      <c r="L39" s="270"/>
      <c r="M39" s="271">
        <v>9</v>
      </c>
      <c r="N39" s="272">
        <f t="shared" si="0"/>
        <v>15495.501630203167</v>
      </c>
    </row>
    <row r="40" spans="1:14">
      <c r="A40" t="s">
        <v>286</v>
      </c>
      <c r="B40" s="873" t="str">
        <f>VLOOKUP(A40,EQUIPOS!A10:D154,3,FALSE)</f>
        <v>Planta de asfalto en frio</v>
      </c>
      <c r="C40" s="874"/>
      <c r="D40" s="874"/>
      <c r="E40" s="874"/>
      <c r="F40" s="874"/>
      <c r="G40" s="874"/>
      <c r="H40" s="875"/>
      <c r="I40" s="267"/>
      <c r="J40" s="268"/>
      <c r="K40" s="269">
        <f>VLOOKUP(A40,EQUIPOS!A10:D167,4,FALSE)</f>
        <v>179564.41832621218</v>
      </c>
      <c r="L40" s="270"/>
      <c r="M40" s="271">
        <v>9</v>
      </c>
      <c r="N40" s="272">
        <f t="shared" si="0"/>
        <v>19951.602036245797</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N77*M46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99131.166027058585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42.103188723829568</v>
      </c>
      <c r="N54" s="272">
        <f>K54*M54</f>
        <v>1052.5797180957393</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39307.594461853951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11">
        <f>VLOOKUP(A61,TRANSPORTE!A5:D117,4,FALSE)</f>
        <v>1169.5796725935127</v>
      </c>
      <c r="M61" s="912"/>
      <c r="N61" s="287">
        <f>K61*L61</f>
        <v>1461.9745907418908</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11">
        <f>VLOOKUP(A62,TRANSPORTE!A6:D117,4,FALSE)</f>
        <v>1169.5796725935127</v>
      </c>
      <c r="M62" s="912"/>
      <c r="N62" s="287">
        <f>K62*L62</f>
        <v>1637.4115416309176</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3099.3861323728083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151257.08563567448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30251.417127134897</v>
      </c>
      <c r="M84" s="860"/>
      <c r="N84" s="51"/>
    </row>
    <row r="85" spans="1:14">
      <c r="B85" s="89" t="s">
        <v>973</v>
      </c>
      <c r="C85" s="90"/>
      <c r="D85" s="90"/>
      <c r="E85" s="90"/>
      <c r="F85" s="90"/>
      <c r="G85" s="90"/>
      <c r="H85" s="90"/>
      <c r="I85" s="87"/>
      <c r="J85" s="88"/>
      <c r="K85" s="304">
        <v>0.05</v>
      </c>
      <c r="L85" s="859">
        <f>N79*K85</f>
        <v>7562.8542817837242</v>
      </c>
      <c r="M85" s="860"/>
      <c r="N85" s="51"/>
    </row>
    <row r="86" spans="1:14" ht="15.75" thickBot="1">
      <c r="B86" s="91" t="s">
        <v>974</v>
      </c>
      <c r="C86" s="92"/>
      <c r="D86" s="92"/>
      <c r="E86" s="92"/>
      <c r="F86" s="92"/>
      <c r="G86" s="92"/>
      <c r="H86" s="92"/>
      <c r="I86" s="93"/>
      <c r="J86" s="94"/>
      <c r="K86" s="305">
        <v>0.05</v>
      </c>
      <c r="L86" s="861">
        <f>N79*K86</f>
        <v>7562.8542817837242</v>
      </c>
      <c r="M86" s="862"/>
      <c r="N86" s="51"/>
    </row>
    <row r="87" spans="1:14" ht="15.75" thickBot="1">
      <c r="B87" s="824" t="s">
        <v>953</v>
      </c>
      <c r="C87" s="825"/>
      <c r="D87" s="825"/>
      <c r="E87" s="825"/>
      <c r="F87" s="825"/>
      <c r="G87" s="825"/>
      <c r="H87" s="825"/>
      <c r="I87" s="825"/>
      <c r="J87" s="825"/>
      <c r="K87" s="825"/>
      <c r="L87" s="825"/>
      <c r="M87" s="826"/>
      <c r="N87" s="52">
        <f>L84+L85+L86</f>
        <v>45377.125690702342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196634.21132637683</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7" t="s">
        <v>2218</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2219</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0"/>
      <c r="K119" s="890"/>
      <c r="L119" s="890"/>
      <c r="M119" s="890"/>
      <c r="N119" s="891"/>
    </row>
    <row r="120" spans="2:14" ht="15.75" thickBot="1">
      <c r="B120" s="261" t="s">
        <v>2221</v>
      </c>
      <c r="C120" s="393"/>
      <c r="D120" s="393"/>
      <c r="E120" s="57"/>
      <c r="F120" s="57"/>
      <c r="G120" s="57"/>
      <c r="H120" s="57"/>
      <c r="I120" s="57"/>
      <c r="J120" s="892"/>
      <c r="K120" s="892"/>
      <c r="L120" s="892"/>
      <c r="M120" s="892"/>
      <c r="N120" s="893"/>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115008.17332815962</v>
      </c>
      <c r="L37" s="270"/>
      <c r="M37" s="271">
        <v>9</v>
      </c>
      <c r="N37" s="272">
        <f t="shared" ref="N37:N43" si="0">K37/M37</f>
        <v>12778.68592535107</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139459.51467182851</v>
      </c>
      <c r="L38" s="270"/>
      <c r="M38" s="271">
        <v>9</v>
      </c>
      <c r="N38" s="272">
        <f t="shared" si="0"/>
        <v>15495.501630203167</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971.8939014389166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99131.166027058556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151257.08563567448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30251.417127134897</v>
      </c>
      <c r="M88" s="860"/>
      <c r="N88" s="51"/>
    </row>
    <row r="89" spans="1:14">
      <c r="B89" s="89" t="s">
        <v>973</v>
      </c>
      <c r="C89" s="90"/>
      <c r="D89" s="90"/>
      <c r="E89" s="90"/>
      <c r="F89" s="90"/>
      <c r="G89" s="90"/>
      <c r="H89" s="90"/>
      <c r="I89" s="87"/>
      <c r="J89" s="88"/>
      <c r="K89" s="304">
        <v>0.05</v>
      </c>
      <c r="L89" s="859">
        <f>N83*K89</f>
        <v>7562.8542817837242</v>
      </c>
      <c r="M89" s="860"/>
      <c r="N89" s="51"/>
    </row>
    <row r="90" spans="1:14" ht="15.75" thickBot="1">
      <c r="B90" s="91" t="s">
        <v>974</v>
      </c>
      <c r="C90" s="92"/>
      <c r="D90" s="92"/>
      <c r="E90" s="92"/>
      <c r="F90" s="92"/>
      <c r="G90" s="92"/>
      <c r="H90" s="92"/>
      <c r="I90" s="93"/>
      <c r="J90" s="94"/>
      <c r="K90" s="305">
        <v>0.05</v>
      </c>
      <c r="L90" s="861">
        <f>N83*K90</f>
        <v>7562.8542817837242</v>
      </c>
      <c r="M90" s="862"/>
      <c r="N90" s="51"/>
    </row>
    <row r="91" spans="1:14" ht="15.75" thickBot="1">
      <c r="B91" s="824" t="s">
        <v>953</v>
      </c>
      <c r="C91" s="825"/>
      <c r="D91" s="825"/>
      <c r="E91" s="825"/>
      <c r="F91" s="825"/>
      <c r="G91" s="825"/>
      <c r="H91" s="825"/>
      <c r="I91" s="825"/>
      <c r="J91" s="825"/>
      <c r="K91" s="825"/>
      <c r="L91" s="825"/>
      <c r="M91" s="826"/>
      <c r="N91" s="52">
        <f>L88+L89+L90</f>
        <v>45377.125690702342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196634.21132637683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115008.17332815962</v>
      </c>
      <c r="L37" s="270"/>
      <c r="M37" s="271">
        <v>9</v>
      </c>
      <c r="N37" s="272">
        <f t="shared" ref="N37:N43" si="0">K37/M37</f>
        <v>12778.68592535107</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139459.51467182851</v>
      </c>
      <c r="L38" s="270"/>
      <c r="M38" s="271">
        <v>9</v>
      </c>
      <c r="N38" s="272">
        <f t="shared" si="0"/>
        <v>15495.501630203167</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971.8939014389166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99131.166027058556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411">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11">
        <f>VLOOKUP(A64,TRANSPORTE!A5:D117,4,FALSE)</f>
        <v>1169.5796725935127</v>
      </c>
      <c r="M64" s="912"/>
      <c r="N64" s="287">
        <f>K64*L64</f>
        <v>1637.4115416309176</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151257.08563567448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30251.417127134897</v>
      </c>
      <c r="M88" s="860"/>
      <c r="N88" s="51"/>
    </row>
    <row r="89" spans="1:14">
      <c r="B89" s="89" t="s">
        <v>973</v>
      </c>
      <c r="C89" s="90"/>
      <c r="D89" s="90"/>
      <c r="E89" s="90"/>
      <c r="F89" s="90"/>
      <c r="G89" s="90"/>
      <c r="H89" s="90"/>
      <c r="I89" s="87"/>
      <c r="J89" s="88"/>
      <c r="K89" s="304">
        <v>0.05</v>
      </c>
      <c r="L89" s="859">
        <f>N83*K89</f>
        <v>7562.8542817837242</v>
      </c>
      <c r="M89" s="860"/>
      <c r="N89" s="51"/>
    </row>
    <row r="90" spans="1:14" ht="15.75" thickBot="1">
      <c r="B90" s="91" t="s">
        <v>974</v>
      </c>
      <c r="C90" s="92"/>
      <c r="D90" s="92"/>
      <c r="E90" s="92"/>
      <c r="F90" s="92"/>
      <c r="G90" s="92"/>
      <c r="H90" s="92"/>
      <c r="I90" s="93"/>
      <c r="J90" s="94"/>
      <c r="K90" s="305">
        <v>0.05</v>
      </c>
      <c r="L90" s="861">
        <f>N83*K90</f>
        <v>7562.8542817837242</v>
      </c>
      <c r="M90" s="862"/>
      <c r="N90" s="51"/>
    </row>
    <row r="91" spans="1:14" ht="15.75" thickBot="1">
      <c r="B91" s="824" t="s">
        <v>953</v>
      </c>
      <c r="C91" s="825"/>
      <c r="D91" s="825"/>
      <c r="E91" s="825"/>
      <c r="F91" s="825"/>
      <c r="G91" s="825"/>
      <c r="H91" s="825"/>
      <c r="I91" s="825"/>
      <c r="J91" s="825"/>
      <c r="K91" s="825"/>
      <c r="L91" s="825"/>
      <c r="M91" s="826"/>
      <c r="N91" s="52">
        <f>L88+L89+L90</f>
        <v>45377.125690702342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196634.21132637683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168</v>
      </c>
      <c r="B37" s="873" t="str">
        <f>VLOOKUP(A37,EQUIPOS!A7:D154,3,FALSE)</f>
        <v>Compactador tipo  POTENCIA: 105 HP, PESO: 6 ton</v>
      </c>
      <c r="C37" s="874"/>
      <c r="D37" s="874"/>
      <c r="E37" s="874"/>
      <c r="F37" s="874"/>
      <c r="G37" s="874"/>
      <c r="H37" s="875"/>
      <c r="I37" s="267"/>
      <c r="J37" s="268"/>
      <c r="K37" s="269">
        <f>VLOOKUP(A37,EQUIPOS!A7:D164,4,FALSE)</f>
        <v>115008.17332815962</v>
      </c>
      <c r="L37" s="270"/>
      <c r="M37" s="271">
        <v>7</v>
      </c>
      <c r="N37" s="272">
        <f t="shared" ref="N37:N43" si="0">K37/M37</f>
        <v>16429.739046879946</v>
      </c>
    </row>
    <row r="38" spans="1:14">
      <c r="A38" t="s">
        <v>173</v>
      </c>
      <c r="B38" s="873" t="str">
        <f>VLOOKUP(A38,EQUIPOS!A8:D154,3,FALSE)</f>
        <v>Compactador neumático de Potencia 70 HP, peso de 13 ton</v>
      </c>
      <c r="C38" s="874"/>
      <c r="D38" s="874"/>
      <c r="E38" s="874"/>
      <c r="F38" s="874"/>
      <c r="G38" s="874"/>
      <c r="H38" s="875"/>
      <c r="I38" s="267"/>
      <c r="J38" s="268"/>
      <c r="K38" s="269">
        <f>VLOOKUP(A38,EQUIPOS!A8:D165,4,FALSE)</f>
        <v>139459.51467182851</v>
      </c>
      <c r="L38" s="270"/>
      <c r="M38" s="271">
        <v>7</v>
      </c>
      <c r="N38" s="272">
        <f t="shared" si="0"/>
        <v>19922.787810261216</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7</v>
      </c>
      <c r="N42" s="272">
        <f t="shared" si="0"/>
        <v>24351.008185592993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1110.7358873587618</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112759.68246691933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1169.5796725935127</v>
      </c>
      <c r="N65" s="412">
        <f>K65*M65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166274.0219347337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33254.804386946744</v>
      </c>
      <c r="M88" s="860"/>
      <c r="N88" s="51"/>
    </row>
    <row r="89" spans="1:14">
      <c r="B89" s="89" t="s">
        <v>973</v>
      </c>
      <c r="C89" s="90"/>
      <c r="D89" s="90"/>
      <c r="E89" s="90"/>
      <c r="F89" s="90"/>
      <c r="G89" s="90"/>
      <c r="H89" s="90"/>
      <c r="I89" s="87"/>
      <c r="J89" s="88"/>
      <c r="K89" s="304">
        <v>0.05</v>
      </c>
      <c r="L89" s="859">
        <f>N83*K89</f>
        <v>8313.7010967366859</v>
      </c>
      <c r="M89" s="860"/>
      <c r="N89" s="51"/>
    </row>
    <row r="90" spans="1:14" ht="15.75" thickBot="1">
      <c r="B90" s="91" t="s">
        <v>974</v>
      </c>
      <c r="C90" s="92"/>
      <c r="D90" s="92"/>
      <c r="E90" s="92"/>
      <c r="F90" s="92"/>
      <c r="G90" s="92"/>
      <c r="H90" s="92"/>
      <c r="I90" s="93"/>
      <c r="J90" s="94"/>
      <c r="K90" s="305">
        <v>0.05</v>
      </c>
      <c r="L90" s="861">
        <f>N83*K90</f>
        <v>8313.7010967366859</v>
      </c>
      <c r="M90" s="862"/>
      <c r="N90" s="51"/>
    </row>
    <row r="91" spans="1:14" ht="15.75" thickBot="1">
      <c r="B91" s="824" t="s">
        <v>953</v>
      </c>
      <c r="C91" s="825"/>
      <c r="D91" s="825"/>
      <c r="E91" s="825"/>
      <c r="F91" s="825"/>
      <c r="G91" s="825"/>
      <c r="H91" s="825"/>
      <c r="I91" s="825"/>
      <c r="J91" s="825"/>
      <c r="K91" s="825"/>
      <c r="L91" s="825"/>
      <c r="M91" s="826"/>
      <c r="N91" s="52">
        <f>L88+L89+L90</f>
        <v>49882.206580420119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216156.22851515381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9</v>
      </c>
      <c r="N37" s="272">
        <f t="shared" ref="N37:N43" si="0">K37/M37</f>
        <v>15495.501630203167</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115008.17332815962</v>
      </c>
      <c r="L38" s="270"/>
      <c r="M38" s="271">
        <v>9</v>
      </c>
      <c r="N38" s="272">
        <f t="shared" si="0"/>
        <v>12778.68592535107</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74"/>
      <c r="F46" s="874"/>
      <c r="G46" s="874"/>
      <c r="H46" s="875"/>
      <c r="I46" s="36"/>
      <c r="J46" s="37"/>
      <c r="K46" s="274"/>
      <c r="L46" s="276"/>
      <c r="M46" s="277"/>
      <c r="N46" s="278"/>
    </row>
    <row r="47" spans="1:14">
      <c r="B47" s="881" t="s">
        <v>952</v>
      </c>
      <c r="C47" s="959"/>
      <c r="D47" s="959"/>
      <c r="E47" s="38"/>
      <c r="F47" s="39"/>
      <c r="G47" s="39"/>
      <c r="H47" s="40"/>
      <c r="I47" s="36"/>
      <c r="J47" s="37"/>
      <c r="K47" s="279"/>
      <c r="L47" s="276"/>
      <c r="M47" s="401">
        <v>0.1</v>
      </c>
      <c r="N47" s="344">
        <f>N81*M47</f>
        <v>971.8939014389166</v>
      </c>
    </row>
    <row r="48" spans="1:14" ht="15.75" thickBot="1">
      <c r="B48" s="960"/>
      <c r="C48" s="961"/>
      <c r="D48" s="961"/>
      <c r="E48" s="961"/>
      <c r="F48" s="961"/>
      <c r="G48" s="961"/>
      <c r="H48" s="962"/>
      <c r="I48" s="883"/>
      <c r="J48" s="884"/>
      <c r="K48" s="41"/>
      <c r="L48" s="885"/>
      <c r="M48" s="963"/>
      <c r="N48" s="105"/>
    </row>
    <row r="49" spans="1:14" ht="15.75" thickBot="1">
      <c r="B49" s="824" t="s">
        <v>953</v>
      </c>
      <c r="C49" s="825"/>
      <c r="D49" s="825"/>
      <c r="E49" s="825"/>
      <c r="F49" s="825"/>
      <c r="G49" s="825"/>
      <c r="H49" s="825"/>
      <c r="I49" s="825"/>
      <c r="J49" s="825"/>
      <c r="K49" s="825"/>
      <c r="L49" s="825"/>
      <c r="M49" s="826"/>
      <c r="N49" s="394">
        <f>SUM(N36:N48)</f>
        <v>99131.166027058556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151257.08563567448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30251.417127134897</v>
      </c>
      <c r="M88" s="860"/>
      <c r="N88" s="51"/>
    </row>
    <row r="89" spans="1:14">
      <c r="B89" s="89" t="s">
        <v>973</v>
      </c>
      <c r="C89" s="90"/>
      <c r="D89" s="90"/>
      <c r="E89" s="90"/>
      <c r="F89" s="90"/>
      <c r="G89" s="90"/>
      <c r="H89" s="90"/>
      <c r="I89" s="87"/>
      <c r="J89" s="88"/>
      <c r="K89" s="304">
        <v>0.05</v>
      </c>
      <c r="L89" s="859">
        <f>N83*K89</f>
        <v>7562.8542817837242</v>
      </c>
      <c r="M89" s="860"/>
      <c r="N89" s="51"/>
    </row>
    <row r="90" spans="1:14" ht="15.75" thickBot="1">
      <c r="B90" s="91" t="s">
        <v>974</v>
      </c>
      <c r="C90" s="92"/>
      <c r="D90" s="92"/>
      <c r="E90" s="92"/>
      <c r="F90" s="92"/>
      <c r="G90" s="92"/>
      <c r="H90" s="92"/>
      <c r="I90" s="93"/>
      <c r="J90" s="94"/>
      <c r="K90" s="305">
        <v>0.05</v>
      </c>
      <c r="L90" s="861">
        <f>N83*K90</f>
        <v>7562.8542817837242</v>
      </c>
      <c r="M90" s="862"/>
      <c r="N90" s="51"/>
    </row>
    <row r="91" spans="1:14" ht="15.75" thickBot="1">
      <c r="B91" s="824" t="s">
        <v>953</v>
      </c>
      <c r="C91" s="825"/>
      <c r="D91" s="825"/>
      <c r="E91" s="825"/>
      <c r="F91" s="825"/>
      <c r="G91" s="825"/>
      <c r="H91" s="825"/>
      <c r="I91" s="825"/>
      <c r="J91" s="825"/>
      <c r="K91" s="825"/>
      <c r="L91" s="825"/>
      <c r="M91" s="826"/>
      <c r="N91" s="52">
        <f>L88+L89+L90</f>
        <v>45377.125690702342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196634.21132637683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9</v>
      </c>
      <c r="N37" s="272">
        <f t="shared" ref="N37:N43" si="0">K37/M37</f>
        <v>15495.501630203167</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115008.17332815962</v>
      </c>
      <c r="L38" s="270"/>
      <c r="M38" s="271">
        <v>9</v>
      </c>
      <c r="N38" s="272">
        <f t="shared" si="0"/>
        <v>12778.68592535107</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99131.166027058556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151257.08563567448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30251.417127134897</v>
      </c>
      <c r="M87" s="860"/>
      <c r="N87" s="51"/>
    </row>
    <row r="88" spans="1:14">
      <c r="B88" s="89" t="s">
        <v>973</v>
      </c>
      <c r="C88" s="90"/>
      <c r="D88" s="90"/>
      <c r="E88" s="90"/>
      <c r="F88" s="90"/>
      <c r="G88" s="90"/>
      <c r="H88" s="90"/>
      <c r="I88" s="87"/>
      <c r="J88" s="88"/>
      <c r="K88" s="304">
        <v>0.05</v>
      </c>
      <c r="L88" s="859">
        <f>N82*K88</f>
        <v>7562.8542817837242</v>
      </c>
      <c r="M88" s="860"/>
      <c r="N88" s="51"/>
    </row>
    <row r="89" spans="1:14" ht="15.75" thickBot="1">
      <c r="B89" s="91" t="s">
        <v>974</v>
      </c>
      <c r="C89" s="92"/>
      <c r="D89" s="92"/>
      <c r="E89" s="92"/>
      <c r="F89" s="92"/>
      <c r="G89" s="92"/>
      <c r="H89" s="92"/>
      <c r="I89" s="93"/>
      <c r="J89" s="94"/>
      <c r="K89" s="305">
        <v>0.05</v>
      </c>
      <c r="L89" s="861">
        <f>N82*K89</f>
        <v>7562.8542817837242</v>
      </c>
      <c r="M89" s="862"/>
      <c r="N89" s="51"/>
    </row>
    <row r="90" spans="1:14" ht="15.75" thickBot="1">
      <c r="B90" s="824" t="s">
        <v>953</v>
      </c>
      <c r="C90" s="825"/>
      <c r="D90" s="825"/>
      <c r="E90" s="825"/>
      <c r="F90" s="825"/>
      <c r="G90" s="825"/>
      <c r="H90" s="825"/>
      <c r="I90" s="825"/>
      <c r="J90" s="825"/>
      <c r="K90" s="825"/>
      <c r="L90" s="825"/>
      <c r="M90" s="826"/>
      <c r="N90" s="52">
        <f>L87+L88+L89</f>
        <v>45377.125690702342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196634.21132637683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9</v>
      </c>
      <c r="N37" s="272">
        <f t="shared" ref="N37:N43" si="0">K37/M37</f>
        <v>15495.501630203167</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115008.17332815962</v>
      </c>
      <c r="L38" s="270"/>
      <c r="M38" s="271">
        <v>9</v>
      </c>
      <c r="N38" s="272">
        <f t="shared" si="0"/>
        <v>12778.68592535107</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9</v>
      </c>
      <c r="N42" s="272">
        <f t="shared" si="0"/>
        <v>18939.673033238993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74"/>
      <c r="F46" s="874"/>
      <c r="G46" s="874"/>
      <c r="H46" s="875"/>
      <c r="I46" s="36"/>
      <c r="J46" s="37"/>
      <c r="K46" s="274"/>
      <c r="L46" s="276"/>
      <c r="M46" s="277"/>
      <c r="N46" s="278"/>
    </row>
    <row r="47" spans="1:14">
      <c r="B47" s="881" t="s">
        <v>952</v>
      </c>
      <c r="C47" s="959"/>
      <c r="D47" s="959"/>
      <c r="E47" s="38"/>
      <c r="F47" s="39"/>
      <c r="G47" s="39"/>
      <c r="H47" s="40"/>
      <c r="I47" s="36"/>
      <c r="J47" s="37"/>
      <c r="K47" s="279"/>
      <c r="L47" s="276"/>
      <c r="M47" s="401">
        <v>0.1</v>
      </c>
      <c r="N47" s="344">
        <f>N81*M47</f>
        <v>971.8939014389166</v>
      </c>
    </row>
    <row r="48" spans="1:14" ht="15.75" thickBot="1">
      <c r="B48" s="960"/>
      <c r="C48" s="961"/>
      <c r="D48" s="961"/>
      <c r="E48" s="961"/>
      <c r="F48" s="961"/>
      <c r="G48" s="961"/>
      <c r="H48" s="962"/>
      <c r="I48" s="883"/>
      <c r="J48" s="884"/>
      <c r="K48" s="41"/>
      <c r="L48" s="885"/>
      <c r="M48" s="963"/>
      <c r="N48" s="105"/>
    </row>
    <row r="49" spans="1:14" ht="15.75" thickBot="1">
      <c r="B49" s="824" t="s">
        <v>953</v>
      </c>
      <c r="C49" s="825"/>
      <c r="D49" s="825"/>
      <c r="E49" s="825"/>
      <c r="F49" s="825"/>
      <c r="G49" s="825"/>
      <c r="H49" s="825"/>
      <c r="I49" s="825"/>
      <c r="J49" s="825"/>
      <c r="K49" s="825"/>
      <c r="L49" s="825"/>
      <c r="M49" s="826"/>
      <c r="N49" s="394">
        <f>SUM(N36:N48)</f>
        <v>99131.166027058556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151257.08563567448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30251.417127134897</v>
      </c>
      <c r="M88" s="860"/>
      <c r="N88" s="51"/>
    </row>
    <row r="89" spans="1:14">
      <c r="B89" s="89" t="s">
        <v>973</v>
      </c>
      <c r="C89" s="90"/>
      <c r="D89" s="90"/>
      <c r="E89" s="90"/>
      <c r="F89" s="90"/>
      <c r="G89" s="90"/>
      <c r="H89" s="90"/>
      <c r="I89" s="87"/>
      <c r="J89" s="88"/>
      <c r="K89" s="304">
        <v>0.05</v>
      </c>
      <c r="L89" s="859">
        <f>N83*K89</f>
        <v>7562.8542817837242</v>
      </c>
      <c r="M89" s="860"/>
      <c r="N89" s="51"/>
    </row>
    <row r="90" spans="1:14" ht="15.75" thickBot="1">
      <c r="B90" s="91" t="s">
        <v>974</v>
      </c>
      <c r="C90" s="92"/>
      <c r="D90" s="92"/>
      <c r="E90" s="92"/>
      <c r="F90" s="92"/>
      <c r="G90" s="92"/>
      <c r="H90" s="92"/>
      <c r="I90" s="93"/>
      <c r="J90" s="94"/>
      <c r="K90" s="305">
        <v>0.05</v>
      </c>
      <c r="L90" s="861">
        <f>N83*K90</f>
        <v>7562.8542817837242</v>
      </c>
      <c r="M90" s="862"/>
      <c r="N90" s="51"/>
    </row>
    <row r="91" spans="1:14" ht="15.75" thickBot="1">
      <c r="B91" s="824" t="s">
        <v>953</v>
      </c>
      <c r="C91" s="825"/>
      <c r="D91" s="825"/>
      <c r="E91" s="825"/>
      <c r="F91" s="825"/>
      <c r="G91" s="825"/>
      <c r="H91" s="825"/>
      <c r="I91" s="825"/>
      <c r="J91" s="825"/>
      <c r="K91" s="825"/>
      <c r="L91" s="825"/>
      <c r="M91" s="826"/>
      <c r="N91" s="52">
        <f>L88+L89+L90</f>
        <v>45377.125690702342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196634.21132637683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1067</v>
      </c>
      <c r="C31" s="964" t="s">
        <v>1580</v>
      </c>
      <c r="D31" s="964"/>
      <c r="E31" s="964"/>
      <c r="F31" s="965"/>
      <c r="G31" s="965"/>
      <c r="H31" s="965"/>
      <c r="I31" s="965"/>
      <c r="J31" s="965"/>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7</v>
      </c>
      <c r="N37" s="272">
        <f t="shared" ref="N37:N43" si="0">K37/M37</f>
        <v>19922.787810261216</v>
      </c>
    </row>
    <row r="38" spans="1:14">
      <c r="A38" t="s">
        <v>168</v>
      </c>
      <c r="B38" s="873" t="str">
        <f>VLOOKUP(A38,EQUIPOS!A8:D154,3,FALSE)</f>
        <v>Compactador tipo  POTENCIA: 105 HP, PESO: 6 ton</v>
      </c>
      <c r="C38" s="874"/>
      <c r="D38" s="874"/>
      <c r="E38" s="874"/>
      <c r="F38" s="874"/>
      <c r="G38" s="874"/>
      <c r="H38" s="875"/>
      <c r="I38" s="267"/>
      <c r="J38" s="268"/>
      <c r="K38" s="269">
        <f>VLOOKUP(A38,EQUIPOS!A8:D165,4,FALSE)</f>
        <v>115008.17332815962</v>
      </c>
      <c r="L38" s="270"/>
      <c r="M38" s="271">
        <v>7</v>
      </c>
      <c r="N38" s="272">
        <f t="shared" si="0"/>
        <v>16429.739046879946</v>
      </c>
    </row>
    <row r="39" spans="1:14">
      <c r="A39" t="s">
        <v>286</v>
      </c>
      <c r="B39" s="873" t="str">
        <f>VLOOKUP(A39,EQUIPOS!A9:D154,3,FALSE)</f>
        <v>Planta de asfalto en frio</v>
      </c>
      <c r="C39" s="874"/>
      <c r="D39" s="874"/>
      <c r="E39" s="874"/>
      <c r="F39" s="874"/>
      <c r="G39" s="874"/>
      <c r="H39" s="875"/>
      <c r="I39" s="267"/>
      <c r="J39" s="268"/>
      <c r="K39" s="269">
        <f>VLOOKUP(A39,EQUIPOS!A9:D166,4,FALSE)</f>
        <v>179564.41832621218</v>
      </c>
      <c r="L39" s="270"/>
      <c r="M39" s="271">
        <v>9</v>
      </c>
      <c r="N39" s="272">
        <f t="shared" si="0"/>
        <v>19951.602036245797</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7</v>
      </c>
      <c r="N42" s="272">
        <f t="shared" si="0"/>
        <v>24351.008185592993</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9</v>
      </c>
      <c r="N43" s="272">
        <f t="shared" si="0"/>
        <v>8482.9895443444802</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1110.7358873587618</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112759.68246691933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166274.0219347337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33254.804386946744</v>
      </c>
      <c r="M87" s="860"/>
      <c r="N87" s="51"/>
    </row>
    <row r="88" spans="1:14">
      <c r="B88" s="89" t="s">
        <v>973</v>
      </c>
      <c r="C88" s="90"/>
      <c r="D88" s="90"/>
      <c r="E88" s="90"/>
      <c r="F88" s="90"/>
      <c r="G88" s="90"/>
      <c r="H88" s="90"/>
      <c r="I88" s="87"/>
      <c r="J88" s="88"/>
      <c r="K88" s="304">
        <v>0.05</v>
      </c>
      <c r="L88" s="859">
        <f>N82*K88</f>
        <v>8313.7010967366859</v>
      </c>
      <c r="M88" s="860"/>
      <c r="N88" s="51"/>
    </row>
    <row r="89" spans="1:14" ht="15.75" thickBot="1">
      <c r="B89" s="91" t="s">
        <v>974</v>
      </c>
      <c r="C89" s="92"/>
      <c r="D89" s="92"/>
      <c r="E89" s="92"/>
      <c r="F89" s="92"/>
      <c r="G89" s="92"/>
      <c r="H89" s="92"/>
      <c r="I89" s="93"/>
      <c r="J89" s="94"/>
      <c r="K89" s="305">
        <v>0.05</v>
      </c>
      <c r="L89" s="861">
        <f>N82*K89</f>
        <v>8313.7010967366859</v>
      </c>
      <c r="M89" s="862"/>
      <c r="N89" s="51"/>
    </row>
    <row r="90" spans="1:14" ht="15.75" thickBot="1">
      <c r="B90" s="824" t="s">
        <v>953</v>
      </c>
      <c r="C90" s="825"/>
      <c r="D90" s="825"/>
      <c r="E90" s="825"/>
      <c r="F90" s="825"/>
      <c r="G90" s="825"/>
      <c r="H90" s="825"/>
      <c r="I90" s="825"/>
      <c r="J90" s="825"/>
      <c r="K90" s="825"/>
      <c r="L90" s="825"/>
      <c r="M90" s="826"/>
      <c r="N90" s="52">
        <f>L87+L88+L89</f>
        <v>49882.206580420119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216156.22851515381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3"/>
      <c r="C47" s="874"/>
      <c r="D47" s="874"/>
      <c r="E47" s="874"/>
      <c r="F47" s="874"/>
      <c r="G47" s="874"/>
      <c r="H47" s="875"/>
      <c r="I47" s="876"/>
      <c r="J47" s="877"/>
      <c r="K47" s="269"/>
      <c r="L47" s="878"/>
      <c r="M47" s="879"/>
      <c r="N47" s="272"/>
    </row>
    <row r="48" spans="1:14">
      <c r="B48" s="873"/>
      <c r="C48" s="874"/>
      <c r="D48" s="874"/>
      <c r="E48" s="880"/>
      <c r="F48" s="874"/>
      <c r="G48" s="874"/>
      <c r="H48" s="875"/>
      <c r="I48" s="36"/>
      <c r="J48" s="37"/>
      <c r="K48" s="274"/>
      <c r="L48" s="276"/>
      <c r="M48" s="277"/>
      <c r="N48" s="278"/>
    </row>
    <row r="49" spans="1:14">
      <c r="B49" s="881" t="s">
        <v>952</v>
      </c>
      <c r="C49" s="882"/>
      <c r="D49" s="882"/>
      <c r="E49" s="38"/>
      <c r="F49" s="39"/>
      <c r="G49" s="39"/>
      <c r="H49" s="40"/>
      <c r="I49" s="36"/>
      <c r="J49" s="37"/>
      <c r="K49" s="279"/>
      <c r="L49" s="276"/>
      <c r="M49" s="401">
        <v>0.1</v>
      </c>
      <c r="N49" s="344">
        <f>N83*M49</f>
        <v>874.7045112950251</v>
      </c>
    </row>
    <row r="50" spans="1:14" ht="15.75" thickBot="1">
      <c r="B50" s="873"/>
      <c r="C50" s="874"/>
      <c r="D50" s="874"/>
      <c r="E50" s="874"/>
      <c r="F50" s="874"/>
      <c r="G50" s="874"/>
      <c r="H50" s="875"/>
      <c r="I50" s="883"/>
      <c r="J50" s="884"/>
      <c r="K50" s="41"/>
      <c r="L50" s="885"/>
      <c r="M50" s="886"/>
      <c r="N50" s="105"/>
    </row>
    <row r="51" spans="1:14" ht="15.75" thickBot="1">
      <c r="B51" s="824" t="s">
        <v>953</v>
      </c>
      <c r="C51" s="825"/>
      <c r="D51" s="825"/>
      <c r="E51" s="825"/>
      <c r="F51" s="825"/>
      <c r="G51" s="825"/>
      <c r="H51" s="825"/>
      <c r="I51" s="825"/>
      <c r="J51" s="825"/>
      <c r="K51" s="825"/>
      <c r="L51" s="825"/>
      <c r="M51" s="826"/>
      <c r="N51" s="394">
        <f>SUM(N36:N50)</f>
        <v>112341.77413087703</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9" t="s">
        <v>944</v>
      </c>
      <c r="C55" s="870"/>
      <c r="D55" s="870"/>
      <c r="E55" s="870"/>
      <c r="F55" s="870"/>
      <c r="G55" s="870"/>
      <c r="H55" s="870"/>
      <c r="I55" s="904"/>
      <c r="J55" s="315" t="s">
        <v>945</v>
      </c>
      <c r="K55" s="85" t="s">
        <v>946</v>
      </c>
      <c r="L55" s="905" t="s">
        <v>955</v>
      </c>
      <c r="M55" s="904"/>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27325.010531255866</v>
      </c>
      <c r="N56" s="272">
        <f>K56*M56</f>
        <v>38255.014743758213</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42.103188723829568</v>
      </c>
      <c r="N57" s="272">
        <f>K57*M57</f>
        <v>1052.5797180957393</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6"/>
      <c r="C60" s="907"/>
      <c r="D60" s="907"/>
      <c r="E60" s="907"/>
      <c r="F60" s="907"/>
      <c r="G60" s="907"/>
      <c r="H60" s="907"/>
      <c r="I60" s="877"/>
      <c r="J60" s="42"/>
      <c r="K60" s="44"/>
      <c r="L60" s="908"/>
      <c r="M60" s="909"/>
      <c r="N60" s="45"/>
    </row>
    <row r="61" spans="1:14" ht="15.75" thickBot="1">
      <c r="B61" s="824" t="s">
        <v>953</v>
      </c>
      <c r="C61" s="825"/>
      <c r="D61" s="825"/>
      <c r="E61" s="825"/>
      <c r="F61" s="825"/>
      <c r="G61" s="825"/>
      <c r="H61" s="825"/>
      <c r="I61" s="825"/>
      <c r="J61" s="825"/>
      <c r="K61" s="825"/>
      <c r="L61" s="825"/>
      <c r="M61" s="826"/>
      <c r="N61" s="394">
        <f>SUM(N56:N60)</f>
        <v>39307.594461853951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11">
        <f>VLOOKUP(A66,TRANSPORTE!A5:D117,4,FALSE)</f>
        <v>1169.5796725935127</v>
      </c>
      <c r="M66" s="912"/>
      <c r="N66" s="287">
        <f>K66*L66</f>
        <v>1637.4115416309176</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11">
        <f>VLOOKUP(A67,TRANSPORTE!A6:D117,4,FALSE)</f>
        <v>1169.5796725935127</v>
      </c>
      <c r="M67" s="912"/>
      <c r="N67" s="287">
        <f>K67*L67</f>
        <v>1461.9745907418908</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3099.3861323728083</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45"/>
    </row>
    <row r="83" spans="1:14" ht="15.75" thickBot="1">
      <c r="B83" s="913" t="s">
        <v>953</v>
      </c>
      <c r="C83" s="867"/>
      <c r="D83" s="867"/>
      <c r="E83" s="867"/>
      <c r="F83" s="867"/>
      <c r="G83" s="867"/>
      <c r="H83" s="867"/>
      <c r="I83" s="867"/>
      <c r="J83" s="867"/>
      <c r="K83" s="867"/>
      <c r="L83" s="867"/>
      <c r="M83" s="868"/>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163495.79983805405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32699.159967610813</v>
      </c>
      <c r="M90" s="860"/>
      <c r="N90" s="51"/>
    </row>
    <row r="91" spans="1:14">
      <c r="B91" s="89" t="s">
        <v>973</v>
      </c>
      <c r="C91" s="90"/>
      <c r="D91" s="90"/>
      <c r="E91" s="90"/>
      <c r="F91" s="90"/>
      <c r="G91" s="90"/>
      <c r="H91" s="90"/>
      <c r="I91" s="87"/>
      <c r="J91" s="88"/>
      <c r="K91" s="304">
        <v>0.05</v>
      </c>
      <c r="L91" s="859">
        <f>N85*K91</f>
        <v>8174.7899919027032</v>
      </c>
      <c r="M91" s="860"/>
      <c r="N91" s="51"/>
    </row>
    <row r="92" spans="1:14" ht="15.75" thickBot="1">
      <c r="B92" s="91" t="s">
        <v>974</v>
      </c>
      <c r="C92" s="92"/>
      <c r="D92" s="92"/>
      <c r="E92" s="92"/>
      <c r="F92" s="92"/>
      <c r="G92" s="92"/>
      <c r="H92" s="92"/>
      <c r="I92" s="93"/>
      <c r="J92" s="94"/>
      <c r="K92" s="305">
        <v>0.05</v>
      </c>
      <c r="L92" s="861">
        <f>N85*K92</f>
        <v>8174.7899919027032</v>
      </c>
      <c r="M92" s="862"/>
      <c r="N92" s="51"/>
    </row>
    <row r="93" spans="1:14" ht="15.75" thickBot="1">
      <c r="B93" s="824" t="s">
        <v>953</v>
      </c>
      <c r="C93" s="825"/>
      <c r="D93" s="825"/>
      <c r="E93" s="825"/>
      <c r="F93" s="825"/>
      <c r="G93" s="825"/>
      <c r="H93" s="825"/>
      <c r="I93" s="825"/>
      <c r="J93" s="825"/>
      <c r="K93" s="825"/>
      <c r="L93" s="825"/>
      <c r="M93" s="826"/>
      <c r="N93" s="52">
        <f>L90+L91+L92</f>
        <v>49048.739951416217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212544.53978947026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0"/>
      <c r="K125" s="890"/>
      <c r="L125" s="890"/>
      <c r="M125" s="890"/>
      <c r="N125" s="891"/>
    </row>
    <row r="126" spans="2:14" ht="15.75" thickBot="1">
      <c r="B126" s="261" t="s">
        <v>2221</v>
      </c>
      <c r="C126" s="393"/>
      <c r="D126" s="393"/>
      <c r="E126" s="57"/>
      <c r="F126" s="57"/>
      <c r="G126" s="57"/>
      <c r="H126" s="57"/>
      <c r="I126" s="57"/>
      <c r="J126" s="892"/>
      <c r="K126" s="892"/>
      <c r="L126" s="892"/>
      <c r="M126" s="892"/>
      <c r="N126" s="893"/>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911"/>
      <c r="M66" s="91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ht="15" customHeight="1">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874.7045112950251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112341.77413087703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163495.79983805405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32699.159967610813</v>
      </c>
      <c r="M87" s="860"/>
      <c r="N87" s="51"/>
    </row>
    <row r="88" spans="1:14">
      <c r="B88" s="89" t="s">
        <v>973</v>
      </c>
      <c r="C88" s="90"/>
      <c r="D88" s="90"/>
      <c r="E88" s="90"/>
      <c r="F88" s="90"/>
      <c r="G88" s="90"/>
      <c r="H88" s="90"/>
      <c r="I88" s="87"/>
      <c r="J88" s="88"/>
      <c r="K88" s="304">
        <v>0.05</v>
      </c>
      <c r="L88" s="859">
        <f>N82*K88</f>
        <v>8174.7899919027032</v>
      </c>
      <c r="M88" s="860"/>
      <c r="N88" s="51"/>
    </row>
    <row r="89" spans="1:14" ht="15.75" thickBot="1">
      <c r="B89" s="91" t="s">
        <v>974</v>
      </c>
      <c r="C89" s="92"/>
      <c r="D89" s="92"/>
      <c r="E89" s="92"/>
      <c r="F89" s="92"/>
      <c r="G89" s="92"/>
      <c r="H89" s="92"/>
      <c r="I89" s="93"/>
      <c r="J89" s="94"/>
      <c r="K89" s="305">
        <v>0.05</v>
      </c>
      <c r="L89" s="861">
        <f>N82*K89</f>
        <v>8174.7899919027032</v>
      </c>
      <c r="M89" s="862"/>
      <c r="N89" s="51"/>
    </row>
    <row r="90" spans="1:14" ht="15.75" thickBot="1">
      <c r="B90" s="824" t="s">
        <v>953</v>
      </c>
      <c r="C90" s="825"/>
      <c r="D90" s="825"/>
      <c r="E90" s="825"/>
      <c r="F90" s="825"/>
      <c r="G90" s="825"/>
      <c r="H90" s="825"/>
      <c r="I90" s="825"/>
      <c r="J90" s="825"/>
      <c r="K90" s="825"/>
      <c r="L90" s="825"/>
      <c r="M90" s="826"/>
      <c r="N90" s="52">
        <f>L87+L88+L89</f>
        <v>49048.739951416217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212544.53978947026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874.7045112950251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112341.77413087703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163495.79983805405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32699.159967610813</v>
      </c>
      <c r="M87" s="860"/>
      <c r="N87" s="51"/>
    </row>
    <row r="88" spans="1:14">
      <c r="B88" s="89" t="s">
        <v>973</v>
      </c>
      <c r="C88" s="90"/>
      <c r="D88" s="90"/>
      <c r="E88" s="90"/>
      <c r="F88" s="90"/>
      <c r="G88" s="90"/>
      <c r="H88" s="90"/>
      <c r="I88" s="87"/>
      <c r="J88" s="88"/>
      <c r="K88" s="304">
        <v>0.05</v>
      </c>
      <c r="L88" s="859">
        <f>N82*K88</f>
        <v>8174.7899919027032</v>
      </c>
      <c r="M88" s="860"/>
      <c r="N88" s="51"/>
    </row>
    <row r="89" spans="1:14" ht="15.75" thickBot="1">
      <c r="B89" s="91" t="s">
        <v>974</v>
      </c>
      <c r="C89" s="92"/>
      <c r="D89" s="92"/>
      <c r="E89" s="92"/>
      <c r="F89" s="92"/>
      <c r="G89" s="92"/>
      <c r="H89" s="92"/>
      <c r="I89" s="93"/>
      <c r="J89" s="94"/>
      <c r="K89" s="305">
        <v>0.05</v>
      </c>
      <c r="L89" s="861">
        <f>N82*K89</f>
        <v>8174.7899919027032</v>
      </c>
      <c r="M89" s="862"/>
      <c r="N89" s="51"/>
    </row>
    <row r="90" spans="1:14" ht="15.75" thickBot="1">
      <c r="B90" s="824" t="s">
        <v>953</v>
      </c>
      <c r="C90" s="825"/>
      <c r="D90" s="825"/>
      <c r="E90" s="825"/>
      <c r="F90" s="825"/>
      <c r="G90" s="825"/>
      <c r="H90" s="825"/>
      <c r="I90" s="825"/>
      <c r="J90" s="825"/>
      <c r="K90" s="825"/>
      <c r="L90" s="825"/>
      <c r="M90" s="826"/>
      <c r="N90" s="52">
        <f>L87+L88+L89</f>
        <v>49048.739951416217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212544.53978947026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1293</v>
      </c>
      <c r="B65" s="46" t="str">
        <f>VLOOKUP(A65,TRANSPORTE!A6:D117,3,FALSE)</f>
        <v>Transporte de mezcla</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8</v>
      </c>
      <c r="N37" s="272">
        <f t="shared" ref="N37:N43" si="0">K37/M37</f>
        <v>17432.439333978564</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8</v>
      </c>
      <c r="N38" s="272">
        <f t="shared" si="0"/>
        <v>9921.5523498957336</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8</v>
      </c>
      <c r="N39" s="272">
        <f t="shared" si="0"/>
        <v>52990.824995526615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8</v>
      </c>
      <c r="N42" s="272">
        <f t="shared" si="0"/>
        <v>21307.132162393867</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8</v>
      </c>
      <c r="N43" s="272">
        <f t="shared" si="0"/>
        <v>9543.3632373875407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134678.02593685739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186803.94554547331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37360.789109094665</v>
      </c>
      <c r="M87" s="860"/>
      <c r="N87" s="51"/>
    </row>
    <row r="88" spans="1:14">
      <c r="B88" s="89" t="s">
        <v>973</v>
      </c>
      <c r="C88" s="90"/>
      <c r="D88" s="90"/>
      <c r="E88" s="90"/>
      <c r="F88" s="90"/>
      <c r="G88" s="90"/>
      <c r="H88" s="90"/>
      <c r="I88" s="87"/>
      <c r="J88" s="88"/>
      <c r="K88" s="304">
        <v>0.05</v>
      </c>
      <c r="L88" s="859">
        <f>N82*K88</f>
        <v>9340.1972772736663</v>
      </c>
      <c r="M88" s="860"/>
      <c r="N88" s="51"/>
    </row>
    <row r="89" spans="1:14" ht="15.75" thickBot="1">
      <c r="B89" s="91" t="s">
        <v>974</v>
      </c>
      <c r="C89" s="92"/>
      <c r="D89" s="92"/>
      <c r="E89" s="92"/>
      <c r="F89" s="92"/>
      <c r="G89" s="92"/>
      <c r="H89" s="92"/>
      <c r="I89" s="93"/>
      <c r="J89" s="94"/>
      <c r="K89" s="305">
        <v>0.05</v>
      </c>
      <c r="L89" s="861">
        <f>N82*K89</f>
        <v>9340.1972772736663</v>
      </c>
      <c r="M89" s="862"/>
      <c r="N89" s="51"/>
    </row>
    <row r="90" spans="1:14" ht="15.75" thickBot="1">
      <c r="B90" s="824" t="s">
        <v>953</v>
      </c>
      <c r="C90" s="825"/>
      <c r="D90" s="825"/>
      <c r="E90" s="825"/>
      <c r="F90" s="825"/>
      <c r="G90" s="825"/>
      <c r="H90" s="825"/>
      <c r="I90" s="825"/>
      <c r="J90" s="825"/>
      <c r="K90" s="825"/>
      <c r="L90" s="825"/>
      <c r="M90" s="826"/>
      <c r="N90" s="52">
        <f>L87+L88+L89</f>
        <v>56041.18366364199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242845.12920911529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8</v>
      </c>
      <c r="N37" s="272">
        <f t="shared" ref="N37:N43" si="0">K37/M37</f>
        <v>17432.439333978564</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8</v>
      </c>
      <c r="N38" s="272">
        <f t="shared" si="0"/>
        <v>9921.5523498957336</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8</v>
      </c>
      <c r="N39" s="272">
        <f t="shared" si="0"/>
        <v>52990.824995526615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8</v>
      </c>
      <c r="N42" s="272">
        <f t="shared" si="0"/>
        <v>21307.132162393867</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8</v>
      </c>
      <c r="N43" s="272">
        <f t="shared" si="0"/>
        <v>9543.3632373875407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134678.02593685739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127"/>
    </row>
    <row r="80" spans="1:15" ht="15.75" thickBot="1">
      <c r="B80" s="913" t="s">
        <v>953</v>
      </c>
      <c r="C80" s="867"/>
      <c r="D80" s="867"/>
      <c r="E80" s="867"/>
      <c r="F80" s="867"/>
      <c r="G80" s="867"/>
      <c r="H80" s="867"/>
      <c r="I80" s="867"/>
      <c r="J80" s="867"/>
      <c r="K80" s="867"/>
      <c r="L80" s="867"/>
      <c r="M80" s="868"/>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186803.94554547331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37360.789109094665</v>
      </c>
      <c r="M87" s="860"/>
      <c r="N87" s="51"/>
    </row>
    <row r="88" spans="1:14">
      <c r="B88" s="89" t="s">
        <v>973</v>
      </c>
      <c r="C88" s="90"/>
      <c r="D88" s="90"/>
      <c r="E88" s="90"/>
      <c r="F88" s="90"/>
      <c r="G88" s="90"/>
      <c r="H88" s="90"/>
      <c r="I88" s="87"/>
      <c r="J88" s="88"/>
      <c r="K88" s="304">
        <v>0.05</v>
      </c>
      <c r="L88" s="859">
        <f>N82*K88</f>
        <v>9340.1972772736663</v>
      </c>
      <c r="M88" s="860"/>
      <c r="N88" s="51"/>
    </row>
    <row r="89" spans="1:14" ht="15.75" thickBot="1">
      <c r="B89" s="91" t="s">
        <v>974</v>
      </c>
      <c r="C89" s="92"/>
      <c r="D89" s="92"/>
      <c r="E89" s="92"/>
      <c r="F89" s="92"/>
      <c r="G89" s="92"/>
      <c r="H89" s="92"/>
      <c r="I89" s="93"/>
      <c r="J89" s="94"/>
      <c r="K89" s="305">
        <v>0.05</v>
      </c>
      <c r="L89" s="861">
        <f>N82*K89</f>
        <v>9340.1972772736663</v>
      </c>
      <c r="M89" s="862"/>
      <c r="N89" s="51"/>
    </row>
    <row r="90" spans="1:14" ht="15.75" thickBot="1">
      <c r="B90" s="824" t="s">
        <v>953</v>
      </c>
      <c r="C90" s="825"/>
      <c r="D90" s="825"/>
      <c r="E90" s="825"/>
      <c r="F90" s="825"/>
      <c r="G90" s="825"/>
      <c r="H90" s="825"/>
      <c r="I90" s="825"/>
      <c r="J90" s="825"/>
      <c r="K90" s="825"/>
      <c r="L90" s="825"/>
      <c r="M90" s="826"/>
      <c r="N90" s="52">
        <f>L87+L88+L89</f>
        <v>56041.18366364199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242845.12920911529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8</v>
      </c>
      <c r="N37" s="272">
        <f t="shared" ref="N37:N43" si="0">K37/M37</f>
        <v>17432.439333978564</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8</v>
      </c>
      <c r="N38" s="272">
        <f t="shared" si="0"/>
        <v>9921.5523498957336</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8</v>
      </c>
      <c r="N39" s="272">
        <f t="shared" si="0"/>
        <v>52990.824995526615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8</v>
      </c>
      <c r="N42" s="272">
        <f t="shared" si="0"/>
        <v>21307.132162393867</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8</v>
      </c>
      <c r="N43" s="272">
        <f t="shared" si="0"/>
        <v>9543.3632373875407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134678.02593685739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186803.94554547331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37360.789109094665</v>
      </c>
      <c r="M87" s="860"/>
      <c r="N87" s="51"/>
    </row>
    <row r="88" spans="1:14">
      <c r="B88" s="89" t="s">
        <v>973</v>
      </c>
      <c r="C88" s="90"/>
      <c r="D88" s="90"/>
      <c r="E88" s="90"/>
      <c r="F88" s="90"/>
      <c r="G88" s="90"/>
      <c r="H88" s="90"/>
      <c r="I88" s="87"/>
      <c r="J88" s="88"/>
      <c r="K88" s="304">
        <v>0.05</v>
      </c>
      <c r="L88" s="859">
        <f>N82*K88</f>
        <v>9340.1972772736663</v>
      </c>
      <c r="M88" s="860"/>
      <c r="N88" s="51"/>
    </row>
    <row r="89" spans="1:14" ht="15.75" thickBot="1">
      <c r="B89" s="91" t="s">
        <v>974</v>
      </c>
      <c r="C89" s="92"/>
      <c r="D89" s="92"/>
      <c r="E89" s="92"/>
      <c r="F89" s="92"/>
      <c r="G89" s="92"/>
      <c r="H89" s="92"/>
      <c r="I89" s="93"/>
      <c r="J89" s="94"/>
      <c r="K89" s="305">
        <v>0.05</v>
      </c>
      <c r="L89" s="861">
        <f>N82*K89</f>
        <v>9340.1972772736663</v>
      </c>
      <c r="M89" s="862"/>
      <c r="N89" s="51"/>
    </row>
    <row r="90" spans="1:14" ht="15.75" thickBot="1">
      <c r="B90" s="824" t="s">
        <v>953</v>
      </c>
      <c r="C90" s="825"/>
      <c r="D90" s="825"/>
      <c r="E90" s="825"/>
      <c r="F90" s="825"/>
      <c r="G90" s="825"/>
      <c r="H90" s="825"/>
      <c r="I90" s="825"/>
      <c r="J90" s="825"/>
      <c r="K90" s="825"/>
      <c r="L90" s="825"/>
      <c r="M90" s="826"/>
      <c r="N90" s="52">
        <f>L87+L88+L89</f>
        <v>56041.18366364199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242845.12920911529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874.7045112950251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112341.77413087703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163495.79983805405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32699.159967610813</v>
      </c>
      <c r="M87" s="860"/>
      <c r="N87" s="51"/>
    </row>
    <row r="88" spans="1:14">
      <c r="B88" s="89" t="s">
        <v>973</v>
      </c>
      <c r="C88" s="90"/>
      <c r="D88" s="90"/>
      <c r="E88" s="90"/>
      <c r="F88" s="90"/>
      <c r="G88" s="90"/>
      <c r="H88" s="90"/>
      <c r="I88" s="87"/>
      <c r="J88" s="88"/>
      <c r="K88" s="304">
        <v>0.05</v>
      </c>
      <c r="L88" s="859">
        <f>N82*K88</f>
        <v>8174.7899919027032</v>
      </c>
      <c r="M88" s="860"/>
      <c r="N88" s="51"/>
    </row>
    <row r="89" spans="1:14" ht="15.75" thickBot="1">
      <c r="B89" s="91" t="s">
        <v>974</v>
      </c>
      <c r="C89" s="92"/>
      <c r="D89" s="92"/>
      <c r="E89" s="92"/>
      <c r="F89" s="92"/>
      <c r="G89" s="92"/>
      <c r="H89" s="92"/>
      <c r="I89" s="93"/>
      <c r="J89" s="94"/>
      <c r="K89" s="305">
        <v>0.05</v>
      </c>
      <c r="L89" s="861">
        <f>N82*K89</f>
        <v>8174.7899919027032</v>
      </c>
      <c r="M89" s="862"/>
      <c r="N89" s="51"/>
    </row>
    <row r="90" spans="1:14" ht="15.75" thickBot="1">
      <c r="B90" s="824" t="s">
        <v>953</v>
      </c>
      <c r="C90" s="825"/>
      <c r="D90" s="825"/>
      <c r="E90" s="825"/>
      <c r="F90" s="825"/>
      <c r="G90" s="825"/>
      <c r="H90" s="825"/>
      <c r="I90" s="825"/>
      <c r="J90" s="825"/>
      <c r="K90" s="825"/>
      <c r="L90" s="825"/>
      <c r="M90" s="826"/>
      <c r="N90" s="52">
        <f>L87+L88+L89</f>
        <v>49048.739951416217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212544.53978947026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127"/>
    </row>
    <row r="81" spans="1:14" ht="15.75" thickBot="1">
      <c r="B81" s="913" t="s">
        <v>953</v>
      </c>
      <c r="C81" s="867"/>
      <c r="D81" s="867"/>
      <c r="E81" s="867"/>
      <c r="F81" s="867"/>
      <c r="G81" s="867"/>
      <c r="H81" s="867"/>
      <c r="I81" s="867"/>
      <c r="J81" s="867"/>
      <c r="K81" s="867"/>
      <c r="L81" s="867"/>
      <c r="M81" s="868"/>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874.7045112950251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112341.77413087703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163495.79983805405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32699.159967610813</v>
      </c>
      <c r="M87" s="860"/>
      <c r="N87" s="51"/>
    </row>
    <row r="88" spans="1:14">
      <c r="B88" s="89" t="s">
        <v>973</v>
      </c>
      <c r="C88" s="90"/>
      <c r="D88" s="90"/>
      <c r="E88" s="90"/>
      <c r="F88" s="90"/>
      <c r="G88" s="90"/>
      <c r="H88" s="90"/>
      <c r="I88" s="87"/>
      <c r="J88" s="88"/>
      <c r="K88" s="304">
        <v>0.05</v>
      </c>
      <c r="L88" s="859">
        <f>N82*K88</f>
        <v>8174.7899919027032</v>
      </c>
      <c r="M88" s="860"/>
      <c r="N88" s="51"/>
    </row>
    <row r="89" spans="1:14" ht="15.75" thickBot="1">
      <c r="B89" s="91" t="s">
        <v>974</v>
      </c>
      <c r="C89" s="92"/>
      <c r="D89" s="92"/>
      <c r="E89" s="92"/>
      <c r="F89" s="92"/>
      <c r="G89" s="92"/>
      <c r="H89" s="92"/>
      <c r="I89" s="93"/>
      <c r="J89" s="94"/>
      <c r="K89" s="305">
        <v>0.05</v>
      </c>
      <c r="L89" s="861">
        <f>N82*K89</f>
        <v>8174.7899919027032</v>
      </c>
      <c r="M89" s="862"/>
      <c r="N89" s="51"/>
    </row>
    <row r="90" spans="1:14" ht="15.75" thickBot="1">
      <c r="B90" s="824" t="s">
        <v>953</v>
      </c>
      <c r="C90" s="825"/>
      <c r="D90" s="825"/>
      <c r="E90" s="825"/>
      <c r="F90" s="825"/>
      <c r="G90" s="825"/>
      <c r="H90" s="825"/>
      <c r="I90" s="825"/>
      <c r="J90" s="825"/>
      <c r="K90" s="825"/>
      <c r="L90" s="825"/>
      <c r="M90" s="826"/>
      <c r="N90" s="52">
        <f>L87+L88+L89</f>
        <v>49048.739951416217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212544.53978947026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8</v>
      </c>
      <c r="N37" s="272">
        <f t="shared" ref="N37:N43" si="0">K37/M37</f>
        <v>17432.439333978564</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8</v>
      </c>
      <c r="N38" s="272">
        <f t="shared" si="0"/>
        <v>9921.5523498957336</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8</v>
      </c>
      <c r="N39" s="272">
        <f t="shared" si="0"/>
        <v>52990.824995526615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8</v>
      </c>
      <c r="N42" s="272">
        <f t="shared" si="0"/>
        <v>21307.132162393867</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8</v>
      </c>
      <c r="N43" s="272">
        <f t="shared" si="0"/>
        <v>9543.3632373875407</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971.8939014389166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134678.02593685739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186803.94554547331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37360.789109094665</v>
      </c>
      <c r="M87" s="860"/>
      <c r="N87" s="51"/>
    </row>
    <row r="88" spans="1:14">
      <c r="B88" s="89" t="s">
        <v>973</v>
      </c>
      <c r="C88" s="90"/>
      <c r="D88" s="90"/>
      <c r="E88" s="90"/>
      <c r="F88" s="90"/>
      <c r="G88" s="90"/>
      <c r="H88" s="90"/>
      <c r="I88" s="87"/>
      <c r="J88" s="88"/>
      <c r="K88" s="304">
        <v>0.05</v>
      </c>
      <c r="L88" s="859">
        <f>N82*K88</f>
        <v>9340.1972772736663</v>
      </c>
      <c r="M88" s="860"/>
      <c r="N88" s="51"/>
    </row>
    <row r="89" spans="1:14" ht="15.75" thickBot="1">
      <c r="B89" s="91" t="s">
        <v>974</v>
      </c>
      <c r="C89" s="92"/>
      <c r="D89" s="92"/>
      <c r="E89" s="92"/>
      <c r="F89" s="92"/>
      <c r="G89" s="92"/>
      <c r="H89" s="92"/>
      <c r="I89" s="93"/>
      <c r="J89" s="94"/>
      <c r="K89" s="305">
        <v>0.05</v>
      </c>
      <c r="L89" s="861">
        <f>N82*K89</f>
        <v>9340.1972772736663</v>
      </c>
      <c r="M89" s="862"/>
      <c r="N89" s="51"/>
    </row>
    <row r="90" spans="1:14" ht="15.75" thickBot="1">
      <c r="B90" s="824" t="s">
        <v>953</v>
      </c>
      <c r="C90" s="825"/>
      <c r="D90" s="825"/>
      <c r="E90" s="825"/>
      <c r="F90" s="825"/>
      <c r="G90" s="825"/>
      <c r="H90" s="825"/>
      <c r="I90" s="825"/>
      <c r="J90" s="825"/>
      <c r="K90" s="825"/>
      <c r="L90" s="825"/>
      <c r="M90" s="826"/>
      <c r="N90" s="52">
        <f>L87+L88+L89</f>
        <v>56041.18366364199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242845.12920911529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874.7045112950251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112341.77413087703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42.103188723829568</v>
      </c>
      <c r="N54" s="272">
        <f>K54*M54</f>
        <v>1052.5797180957393</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39307.594461853951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163495.79983805405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32699.159967610813</v>
      </c>
      <c r="M87" s="860"/>
      <c r="N87" s="51"/>
    </row>
    <row r="88" spans="1:14">
      <c r="B88" s="89" t="s">
        <v>973</v>
      </c>
      <c r="C88" s="90"/>
      <c r="D88" s="90"/>
      <c r="E88" s="90"/>
      <c r="F88" s="90"/>
      <c r="G88" s="90"/>
      <c r="H88" s="90"/>
      <c r="I88" s="87"/>
      <c r="J88" s="88"/>
      <c r="K88" s="304">
        <v>0.05</v>
      </c>
      <c r="L88" s="859">
        <f>N82*K88</f>
        <v>8174.7899919027032</v>
      </c>
      <c r="M88" s="860"/>
      <c r="N88" s="51"/>
    </row>
    <row r="89" spans="1:14" ht="15.75" thickBot="1">
      <c r="B89" s="91" t="s">
        <v>974</v>
      </c>
      <c r="C89" s="92"/>
      <c r="D89" s="92"/>
      <c r="E89" s="92"/>
      <c r="F89" s="92"/>
      <c r="G89" s="92"/>
      <c r="H89" s="92"/>
      <c r="I89" s="93"/>
      <c r="J89" s="94"/>
      <c r="K89" s="305">
        <v>0.05</v>
      </c>
      <c r="L89" s="861">
        <f>N82*K89</f>
        <v>8174.7899919027032</v>
      </c>
      <c r="M89" s="862"/>
      <c r="N89" s="51"/>
    </row>
    <row r="90" spans="1:14" ht="15.75" thickBot="1">
      <c r="B90" s="824" t="s">
        <v>953</v>
      </c>
      <c r="C90" s="825"/>
      <c r="D90" s="825"/>
      <c r="E90" s="825"/>
      <c r="F90" s="825"/>
      <c r="G90" s="825"/>
      <c r="H90" s="825"/>
      <c r="I90" s="825"/>
      <c r="J90" s="825"/>
      <c r="K90" s="825"/>
      <c r="L90" s="825"/>
      <c r="M90" s="826"/>
      <c r="N90" s="52">
        <f>L87+L88+L89</f>
        <v>49048.739951416217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212544.53978947026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150</v>
      </c>
      <c r="B36" s="873" t="str">
        <f>VLOOKUP(A36,EQUIPOS!A6:D154,3,FALSE)</f>
        <v>Cargador : Potencia en el volante 125 hp, Clasificación de RPM del motor 2300.</v>
      </c>
      <c r="C36" s="874"/>
      <c r="D36" s="874"/>
      <c r="E36" s="874"/>
      <c r="F36" s="874"/>
      <c r="G36" s="874"/>
      <c r="H36" s="875"/>
      <c r="I36" s="267"/>
      <c r="J36" s="268"/>
      <c r="K36" s="269">
        <f>VLOOKUP(A36,EQUIPOS!A6:D163,4,FALSE)</f>
        <v>117845.33714598733</v>
      </c>
      <c r="L36" s="270"/>
      <c r="M36" s="271">
        <v>30</v>
      </c>
      <c r="N36" s="272">
        <f>K36/M36</f>
        <v>3928.1779048662443</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166</v>
      </c>
      <c r="B38" s="873" t="str">
        <f>VLOOKUP(A38,EQUIPOS!A8:D154,3,FALSE)</f>
        <v>Compactador de Rodillo POTENCIA: 99HP, PESO: 8 ton</v>
      </c>
      <c r="C38" s="874"/>
      <c r="D38" s="874"/>
      <c r="E38" s="874"/>
      <c r="F38" s="874"/>
      <c r="G38" s="874"/>
      <c r="H38" s="875"/>
      <c r="I38" s="267"/>
      <c r="J38" s="268"/>
      <c r="K38" s="269">
        <f>VLOOKUP(A38,EQUIPOS!A8:D165,4,FALSE)</f>
        <v>79372.418799165869</v>
      </c>
      <c r="L38" s="270"/>
      <c r="M38" s="271">
        <v>10</v>
      </c>
      <c r="N38" s="272">
        <f t="shared" si="0"/>
        <v>7937.2418799165871</v>
      </c>
    </row>
    <row r="39" spans="1:14">
      <c r="A39" t="s">
        <v>284</v>
      </c>
      <c r="B39" s="873" t="str">
        <f>VLOOKUP(A39,EQUIPOS!A9:D154,3,FALSE)</f>
        <v>Planta de asfalto en caliente</v>
      </c>
      <c r="C39" s="874"/>
      <c r="D39" s="874"/>
      <c r="E39" s="874"/>
      <c r="F39" s="874"/>
      <c r="G39" s="874"/>
      <c r="H39" s="875"/>
      <c r="I39" s="267"/>
      <c r="J39" s="268"/>
      <c r="K39" s="269">
        <f>VLOOKUP(A39,EQUIPOS!A9:D166,4,FALSE)</f>
        <v>423926.59996421292</v>
      </c>
      <c r="L39" s="270"/>
      <c r="M39" s="271">
        <v>10</v>
      </c>
      <c r="N39" s="272">
        <f t="shared" si="0"/>
        <v>42392.659996421295</v>
      </c>
    </row>
    <row r="40" spans="1:14">
      <c r="A40" t="s">
        <v>290</v>
      </c>
      <c r="B40" s="873" t="str">
        <f>VLOOKUP(A40,EQUIPOS!A10:D154,3,FALSE)</f>
        <v>Planta trituradora</v>
      </c>
      <c r="C40" s="874"/>
      <c r="D40" s="874"/>
      <c r="E40" s="874"/>
      <c r="F40" s="874"/>
      <c r="G40" s="874"/>
      <c r="H40" s="875"/>
      <c r="I40" s="267"/>
      <c r="J40" s="268"/>
      <c r="K40" s="269">
        <f>VLOOKUP(A40,EQUIPOS!A10:D167,4,FALSE)</f>
        <v>379454.16797960881</v>
      </c>
      <c r="L40" s="270"/>
      <c r="M40" s="271">
        <v>30</v>
      </c>
      <c r="N40" s="272">
        <f t="shared" si="0"/>
        <v>12648.47226598696</v>
      </c>
    </row>
    <row r="41" spans="1:14">
      <c r="A41" t="s">
        <v>314</v>
      </c>
      <c r="B41" s="873" t="str">
        <f>VLOOKUP(A41,EQUIPOS!A11:D155,3,FALSE)</f>
        <v xml:space="preserve">Retroexcavadora E-200 sobre orugas
</v>
      </c>
      <c r="C41" s="874"/>
      <c r="D41" s="874"/>
      <c r="E41" s="874"/>
      <c r="F41" s="874"/>
      <c r="G41" s="874"/>
      <c r="H41" s="875"/>
      <c r="I41" s="267"/>
      <c r="J41" s="268"/>
      <c r="K41" s="269">
        <f>VLOOKUP(A41,EQUIPOS!A11:D168,4,FALSE)</f>
        <v>178025.09356148803</v>
      </c>
      <c r="L41" s="270"/>
      <c r="M41" s="271">
        <v>30</v>
      </c>
      <c r="N41" s="272">
        <f t="shared" si="0"/>
        <v>5934.1697853829346</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67"/>
      <c r="J42" s="268"/>
      <c r="K42" s="269">
        <f>VLOOKUP(A42,EQUIPOS!A12:D169,4,FALSE)</f>
        <v>170457.05729915094</v>
      </c>
      <c r="L42" s="270"/>
      <c r="M42" s="271">
        <v>10</v>
      </c>
      <c r="N42" s="272">
        <f t="shared" si="0"/>
        <v>17045.705729915095</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320"/>
      <c r="C44" s="321"/>
      <c r="D44" s="321"/>
      <c r="E44" s="321"/>
      <c r="F44" s="321"/>
      <c r="G44" s="321"/>
      <c r="H44" s="322"/>
      <c r="I44" s="267"/>
      <c r="J44" s="268"/>
      <c r="K44" s="269"/>
      <c r="L44" s="270"/>
      <c r="M44" s="271"/>
      <c r="N44" s="272"/>
    </row>
    <row r="45" spans="1:14">
      <c r="B45" s="873"/>
      <c r="C45" s="874"/>
      <c r="D45" s="874"/>
      <c r="E45" s="874"/>
      <c r="F45" s="874"/>
      <c r="G45" s="874"/>
      <c r="H45" s="875"/>
      <c r="I45" s="876"/>
      <c r="J45" s="877"/>
      <c r="K45" s="269"/>
      <c r="L45" s="878"/>
      <c r="M45" s="879"/>
      <c r="N45" s="272"/>
    </row>
    <row r="46" spans="1:14">
      <c r="B46" s="873"/>
      <c r="C46" s="874"/>
      <c r="D46" s="874"/>
      <c r="E46" s="880"/>
      <c r="F46" s="874"/>
      <c r="G46" s="874"/>
      <c r="H46" s="875"/>
      <c r="I46" s="36"/>
      <c r="J46" s="37"/>
      <c r="K46" s="274"/>
      <c r="L46" s="276"/>
      <c r="M46" s="277"/>
      <c r="N46" s="278"/>
    </row>
    <row r="47" spans="1:14">
      <c r="B47" s="881" t="s">
        <v>952</v>
      </c>
      <c r="C47" s="882"/>
      <c r="D47" s="882"/>
      <c r="E47" s="38"/>
      <c r="F47" s="39"/>
      <c r="G47" s="39"/>
      <c r="H47" s="40"/>
      <c r="I47" s="36"/>
      <c r="J47" s="37"/>
      <c r="K47" s="279"/>
      <c r="L47" s="276"/>
      <c r="M47" s="401">
        <v>0.1</v>
      </c>
      <c r="N47" s="344">
        <f>N81*M47</f>
        <v>874.7045112950251</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112341.77413087703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27325.010531255866</v>
      </c>
      <c r="N54" s="272">
        <f>K54*M54</f>
        <v>38255.014743758213</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42.103188723829568</v>
      </c>
      <c r="N55" s="272">
        <f>K55*M55</f>
        <v>1052.5797180957393</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6"/>
      <c r="C58" s="907"/>
      <c r="D58" s="907"/>
      <c r="E58" s="907"/>
      <c r="F58" s="907"/>
      <c r="G58" s="907"/>
      <c r="H58" s="907"/>
      <c r="I58" s="877"/>
      <c r="J58" s="42"/>
      <c r="K58" s="44"/>
      <c r="L58" s="908"/>
      <c r="M58" s="909"/>
      <c r="N58" s="45"/>
    </row>
    <row r="59" spans="1:14" ht="15.75" thickBot="1">
      <c r="B59" s="824" t="s">
        <v>953</v>
      </c>
      <c r="C59" s="825"/>
      <c r="D59" s="825"/>
      <c r="E59" s="825"/>
      <c r="F59" s="825"/>
      <c r="G59" s="825"/>
      <c r="H59" s="825"/>
      <c r="I59" s="825"/>
      <c r="J59" s="825"/>
      <c r="K59" s="825"/>
      <c r="L59" s="825"/>
      <c r="M59" s="826"/>
      <c r="N59" s="394">
        <f>SUM(N54:N58)</f>
        <v>39307.594461853951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11">
        <f>VLOOKUP(A64,TRANSPORTE!A5:D117,4,FALSE)</f>
        <v>1169.5796725935127</v>
      </c>
      <c r="M64" s="912"/>
      <c r="N64" s="287">
        <f>K64*L64</f>
        <v>1637.4115416309176</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11">
        <f>VLOOKUP(A65,TRANSPORTE!A6:D117,4,FALSE)</f>
        <v>1169.5796725935127</v>
      </c>
      <c r="M65" s="912"/>
      <c r="N65" s="287">
        <f>K65*L65</f>
        <v>1461.9745907418908</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3099.3861323728083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163495.79983805405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32699.159967610813</v>
      </c>
      <c r="M88" s="860"/>
      <c r="N88" s="51"/>
    </row>
    <row r="89" spans="1:14">
      <c r="B89" s="89" t="s">
        <v>973</v>
      </c>
      <c r="C89" s="90"/>
      <c r="D89" s="90"/>
      <c r="E89" s="90"/>
      <c r="F89" s="90"/>
      <c r="G89" s="90"/>
      <c r="H89" s="90"/>
      <c r="I89" s="87"/>
      <c r="J89" s="88"/>
      <c r="K89" s="304">
        <v>0.05</v>
      </c>
      <c r="L89" s="859">
        <f>N83*K89</f>
        <v>8174.7899919027032</v>
      </c>
      <c r="M89" s="860"/>
      <c r="N89" s="51"/>
    </row>
    <row r="90" spans="1:14" ht="15.75" thickBot="1">
      <c r="B90" s="91" t="s">
        <v>974</v>
      </c>
      <c r="C90" s="92"/>
      <c r="D90" s="92"/>
      <c r="E90" s="92"/>
      <c r="F90" s="92"/>
      <c r="G90" s="92"/>
      <c r="H90" s="92"/>
      <c r="I90" s="93"/>
      <c r="J90" s="94"/>
      <c r="K90" s="305">
        <v>0.05</v>
      </c>
      <c r="L90" s="861">
        <f>N83*K90</f>
        <v>8174.7899919027032</v>
      </c>
      <c r="M90" s="862"/>
      <c r="N90" s="51"/>
    </row>
    <row r="91" spans="1:14" ht="15.75" thickBot="1">
      <c r="B91" s="824" t="s">
        <v>953</v>
      </c>
      <c r="C91" s="825"/>
      <c r="D91" s="825"/>
      <c r="E91" s="825"/>
      <c r="F91" s="825"/>
      <c r="G91" s="825"/>
      <c r="H91" s="825"/>
      <c r="I91" s="825"/>
      <c r="J91" s="825"/>
      <c r="K91" s="825"/>
      <c r="L91" s="825"/>
      <c r="M91" s="826"/>
      <c r="N91" s="52">
        <f>L88+L89+L90</f>
        <v>49048.739951416217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212544.53978947026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7" t="s">
        <v>2218</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2219</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0"/>
      <c r="K123" s="890"/>
      <c r="L123" s="890"/>
      <c r="M123" s="890"/>
      <c r="N123" s="891"/>
    </row>
    <row r="124" spans="2:14" ht="15.75" thickBot="1">
      <c r="B124" s="261" t="s">
        <v>2221</v>
      </c>
      <c r="C124" s="393"/>
      <c r="D124" s="393"/>
      <c r="E124" s="57"/>
      <c r="F124" s="57"/>
      <c r="G124" s="57"/>
      <c r="H124" s="57"/>
      <c r="I124" s="57"/>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148</v>
      </c>
      <c r="B36" s="873" t="str">
        <f>VLOOKUP(A36,EQUIPOS!A6:D154,3,FALSE)</f>
        <v>Cargador : Potencia en el volante 110 hp, Clasificación de RPM del motor 2300.</v>
      </c>
      <c r="C36" s="874"/>
      <c r="D36" s="874"/>
      <c r="E36" s="874"/>
      <c r="F36" s="874"/>
      <c r="G36" s="874"/>
      <c r="H36" s="875"/>
      <c r="I36" s="267"/>
      <c r="J36" s="268"/>
      <c r="K36" s="269">
        <f>VLOOKUP(A36,EQUIPOS!A6:D163,4,FALSE)</f>
        <v>101451.66416693035</v>
      </c>
      <c r="L36" s="270"/>
      <c r="M36" s="271">
        <v>30</v>
      </c>
      <c r="N36" s="272">
        <f>K36/M36</f>
        <v>3381.7221388976782</v>
      </c>
    </row>
    <row r="37" spans="1:14">
      <c r="A37" s="113" t="s">
        <v>173</v>
      </c>
      <c r="B37" s="873" t="str">
        <f>VLOOKUP(A37,EQUIPOS!A7:D154,3,FALSE)</f>
        <v>Compactador neumático de Potencia 70 HP, peso de 13 ton</v>
      </c>
      <c r="C37" s="874"/>
      <c r="D37" s="874"/>
      <c r="E37" s="874"/>
      <c r="F37" s="874"/>
      <c r="G37" s="874"/>
      <c r="H37" s="875"/>
      <c r="I37" s="267"/>
      <c r="J37" s="268"/>
      <c r="K37" s="269">
        <f>VLOOKUP(A37,EQUIPOS!A7:D164,4,FALSE)</f>
        <v>139459.51467182851</v>
      </c>
      <c r="L37" s="270"/>
      <c r="M37" s="271">
        <v>10</v>
      </c>
      <c r="N37" s="272">
        <f t="shared" ref="N37:N43" si="0">K37/M37</f>
        <v>13945.951467182851</v>
      </c>
    </row>
    <row r="38" spans="1:14">
      <c r="A38" t="s">
        <v>284</v>
      </c>
      <c r="B38" s="873" t="str">
        <f>VLOOKUP(A38,EQUIPOS!A8:D154,3,FALSE)</f>
        <v>Planta de asfalto en caliente</v>
      </c>
      <c r="C38" s="874"/>
      <c r="D38" s="874"/>
      <c r="E38" s="874"/>
      <c r="F38" s="874"/>
      <c r="G38" s="874"/>
      <c r="H38" s="875"/>
      <c r="I38" s="267"/>
      <c r="J38" s="268"/>
      <c r="K38" s="269">
        <f>VLOOKUP(A38,EQUIPOS!A8:D165,4,FALSE)</f>
        <v>423926.59996421292</v>
      </c>
      <c r="L38" s="270"/>
      <c r="M38" s="271">
        <v>10</v>
      </c>
      <c r="N38" s="272">
        <f t="shared" si="0"/>
        <v>42392.659996421295</v>
      </c>
    </row>
    <row r="39" spans="1:14">
      <c r="A39" t="s">
        <v>290</v>
      </c>
      <c r="B39" s="873" t="str">
        <f>VLOOKUP(A39,EQUIPOS!A9:D154,3,FALSE)</f>
        <v>Planta trituradora</v>
      </c>
      <c r="C39" s="874"/>
      <c r="D39" s="874"/>
      <c r="E39" s="874"/>
      <c r="F39" s="874"/>
      <c r="G39" s="874"/>
      <c r="H39" s="875"/>
      <c r="I39" s="267"/>
      <c r="J39" s="268"/>
      <c r="K39" s="269">
        <f>VLOOKUP(A39,EQUIPOS!A9:D166,4,FALSE)</f>
        <v>379454.16797960881</v>
      </c>
      <c r="L39" s="270"/>
      <c r="M39" s="271">
        <v>30</v>
      </c>
      <c r="N39" s="272">
        <f t="shared" si="0"/>
        <v>12648.47226598696</v>
      </c>
    </row>
    <row r="40" spans="1:14">
      <c r="A40" t="s">
        <v>316</v>
      </c>
      <c r="B40" s="873" t="str">
        <f>VLOOKUP(A40,EQUIPOS!A10:D154,3,FALSE)</f>
        <v>Retroexcavadora Tipo E-200 o  Equivalente</v>
      </c>
      <c r="C40" s="874"/>
      <c r="D40" s="874"/>
      <c r="E40" s="874"/>
      <c r="F40" s="874"/>
      <c r="G40" s="874"/>
      <c r="H40" s="875"/>
      <c r="I40" s="267"/>
      <c r="J40" s="268"/>
      <c r="K40" s="269">
        <f>VLOOKUP(A40,EQUIPOS!A10:D167,4,FALSE)</f>
        <v>198327.51134287158</v>
      </c>
      <c r="L40" s="270"/>
      <c r="M40" s="271">
        <v>30</v>
      </c>
      <c r="N40" s="272">
        <f t="shared" si="0"/>
        <v>6610.9170447623865</v>
      </c>
    </row>
    <row r="41" spans="1:14">
      <c r="A41" t="s">
        <v>358</v>
      </c>
      <c r="B41" s="873" t="str">
        <f>VLOOKUP(A41,EQUIPOS!A11:D155,3,FALSE)</f>
        <v xml:space="preserve">Terminadora de asfalto (Finisher), potencia en el volante 174 HP, R=20M3/H, velocidad de desplazamiento 114 m/min
</v>
      </c>
      <c r="C41" s="874"/>
      <c r="D41" s="874"/>
      <c r="E41" s="874"/>
      <c r="F41" s="874"/>
      <c r="G41" s="874"/>
      <c r="H41" s="875"/>
      <c r="I41" s="267"/>
      <c r="J41" s="268"/>
      <c r="K41" s="269">
        <f>VLOOKUP(A41,EQUIPOS!A11:D168,4,FALSE)</f>
        <v>170457.05729915094</v>
      </c>
      <c r="L41" s="270"/>
      <c r="M41" s="271">
        <v>10</v>
      </c>
      <c r="N41" s="272">
        <f t="shared" si="0"/>
        <v>17045.705729915095</v>
      </c>
    </row>
    <row r="42" spans="1:14">
      <c r="A42" t="s">
        <v>166</v>
      </c>
      <c r="B42" s="873" t="str">
        <f>VLOOKUP(A42,EQUIPOS!A12:D156,3,FALSE)</f>
        <v>Compactador de Rodillo POTENCIA: 99HP, PESO: 8 ton</v>
      </c>
      <c r="C42" s="874"/>
      <c r="D42" s="874"/>
      <c r="E42" s="874"/>
      <c r="F42" s="874"/>
      <c r="G42" s="874"/>
      <c r="H42" s="875"/>
      <c r="I42" s="267"/>
      <c r="J42" s="268"/>
      <c r="K42" s="269">
        <f>VLOOKUP(A42,EQUIPOS!A12:D169,4,FALSE)</f>
        <v>79372.418799165869</v>
      </c>
      <c r="L42" s="270"/>
      <c r="M42" s="271">
        <v>10</v>
      </c>
      <c r="N42" s="272">
        <f t="shared" si="0"/>
        <v>7937.2418799165871</v>
      </c>
    </row>
    <row r="43" spans="1:14">
      <c r="A43" t="s">
        <v>373</v>
      </c>
      <c r="B43" s="873" t="str">
        <f>VLOOKUP(A43,EQUIPOS!A13:D157,3,FALSE)</f>
        <v>Volqueta 6 m3</v>
      </c>
      <c r="C43" s="874"/>
      <c r="D43" s="874"/>
      <c r="E43" s="874"/>
      <c r="F43" s="874"/>
      <c r="G43" s="874"/>
      <c r="H43" s="875"/>
      <c r="I43" s="267"/>
      <c r="J43" s="268"/>
      <c r="K43" s="269">
        <f>VLOOKUP(A43,EQUIPOS!A13:D170,4,FALSE)</f>
        <v>76346.905899100326</v>
      </c>
      <c r="L43" s="270"/>
      <c r="M43" s="271">
        <v>10</v>
      </c>
      <c r="N43" s="272">
        <f t="shared" si="0"/>
        <v>7634.6905899100329</v>
      </c>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1141.4201203310449</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112738.78123332394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27325.010531255866</v>
      </c>
      <c r="N53" s="272">
        <f>K53*M53</f>
        <v>38255.014743758213</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38255.014743758213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11">
        <f>VLOOKUP(A63,TRANSPORTE!A5:D117,4,FALSE)</f>
        <v>1169.5796725935127</v>
      </c>
      <c r="M63" s="912"/>
      <c r="N63" s="287">
        <f>K63*L63</f>
        <v>1637.4115416309176</v>
      </c>
    </row>
    <row r="64" spans="1:14">
      <c r="A64" t="s">
        <v>1293</v>
      </c>
      <c r="B64" s="46" t="str">
        <f>VLOOKUP(A64,TRANSPORTE!A6:D117,3,FALSE)</f>
        <v>Transporte de mezcla</v>
      </c>
      <c r="C64" s="47"/>
      <c r="D64" s="47"/>
      <c r="E64" s="47"/>
      <c r="F64" s="47"/>
      <c r="G64" s="47"/>
      <c r="H64" s="311" t="s">
        <v>1468</v>
      </c>
      <c r="I64" s="279">
        <v>1.25</v>
      </c>
      <c r="J64" s="286">
        <v>1</v>
      </c>
      <c r="K64" s="279">
        <f>I64*J64</f>
        <v>1.25</v>
      </c>
      <c r="L64" s="911">
        <f>VLOOKUP(A64,TRANSPORTE!A6:D117,4,FALSE)</f>
        <v>1169.5796725935127</v>
      </c>
      <c r="M64" s="912"/>
      <c r="N64" s="287">
        <f>K64*L64</f>
        <v>1461.9745907418908</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3099.3861323728083</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165507.38331276542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33101.476662553083</v>
      </c>
      <c r="M87" s="860"/>
      <c r="N87" s="51"/>
    </row>
    <row r="88" spans="1:14">
      <c r="B88" s="89" t="s">
        <v>973</v>
      </c>
      <c r="C88" s="90"/>
      <c r="D88" s="90"/>
      <c r="E88" s="90"/>
      <c r="F88" s="90"/>
      <c r="G88" s="90"/>
      <c r="H88" s="90"/>
      <c r="I88" s="87"/>
      <c r="J88" s="88"/>
      <c r="K88" s="304">
        <v>0.05</v>
      </c>
      <c r="L88" s="859">
        <f>N82*K88</f>
        <v>8275.3691656382707</v>
      </c>
      <c r="M88" s="860"/>
      <c r="N88" s="51"/>
    </row>
    <row r="89" spans="1:14" ht="15.75" thickBot="1">
      <c r="B89" s="91" t="s">
        <v>974</v>
      </c>
      <c r="C89" s="92"/>
      <c r="D89" s="92"/>
      <c r="E89" s="92"/>
      <c r="F89" s="92"/>
      <c r="G89" s="92"/>
      <c r="H89" s="92"/>
      <c r="I89" s="93"/>
      <c r="J89" s="94"/>
      <c r="K89" s="305">
        <v>0.05</v>
      </c>
      <c r="L89" s="861">
        <f>N82*K89</f>
        <v>8275.3691656382707</v>
      </c>
      <c r="M89" s="862"/>
      <c r="N89" s="51"/>
    </row>
    <row r="90" spans="1:14" ht="15.75" thickBot="1">
      <c r="B90" s="824" t="s">
        <v>953</v>
      </c>
      <c r="C90" s="825"/>
      <c r="D90" s="825"/>
      <c r="E90" s="825"/>
      <c r="F90" s="825"/>
      <c r="G90" s="825"/>
      <c r="H90" s="825"/>
      <c r="I90" s="825"/>
      <c r="J90" s="825"/>
      <c r="K90" s="825"/>
      <c r="L90" s="825"/>
      <c r="M90" s="826"/>
      <c r="N90" s="52">
        <f>L87+L88+L89</f>
        <v>49652.214993829628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215159.59830659506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117</v>
      </c>
      <c r="B36" s="873" t="str">
        <f>VLOOKUP(A36,EQUIPOS!A6:D154,3,FALSE)</f>
        <v xml:space="preserve">Barredora mecánica de cepillo de 3658 mm ; 6 m3 </v>
      </c>
      <c r="C36" s="874"/>
      <c r="D36" s="874"/>
      <c r="E36" s="874"/>
      <c r="F36" s="874"/>
      <c r="G36" s="874"/>
      <c r="H36" s="875"/>
      <c r="I36" s="267"/>
      <c r="J36" s="268"/>
      <c r="K36" s="269">
        <f>VLOOKUP(A36,EQUIPOS!A6:D163,4,FALSE)</f>
        <v>51650.42535645004</v>
      </c>
      <c r="L36" s="270"/>
      <c r="M36" s="271">
        <v>150</v>
      </c>
      <c r="N36" s="272">
        <f>K36/M36</f>
        <v>344.33616904300027</v>
      </c>
    </row>
    <row r="37" spans="1:14">
      <c r="A37" s="113" t="s">
        <v>148</v>
      </c>
      <c r="B37" s="873" t="str">
        <f>VLOOKUP(A37,EQUIPOS!A7:D154,3,FALSE)</f>
        <v>Cargador : Potencia en el volante 110 hp, Clasificación de RPM del motor 2300.</v>
      </c>
      <c r="C37" s="874"/>
      <c r="D37" s="874"/>
      <c r="E37" s="874"/>
      <c r="F37" s="874"/>
      <c r="G37" s="874"/>
      <c r="H37" s="875"/>
      <c r="I37" s="267"/>
      <c r="J37" s="268"/>
      <c r="K37" s="269">
        <f>VLOOKUP(A37,EQUIPOS!A7:D164,4,FALSE)</f>
        <v>101451.66416693035</v>
      </c>
      <c r="L37" s="270"/>
      <c r="M37" s="271">
        <v>150</v>
      </c>
      <c r="N37" s="272">
        <f>K37/M37</f>
        <v>676.34442777953564</v>
      </c>
    </row>
    <row r="38" spans="1:14">
      <c r="A38" t="s">
        <v>236</v>
      </c>
      <c r="B38" s="873" t="str">
        <f>VLOOKUP(A38,EQUIPOS!A8:D154,3,FALSE)</f>
        <v>Fresadora de pavimento, potencia 255 HP, peso 19 Ton, PROFUNDIDAD DE CORTE 305 mm</v>
      </c>
      <c r="C38" s="874"/>
      <c r="D38" s="874"/>
      <c r="E38" s="874"/>
      <c r="F38" s="874"/>
      <c r="G38" s="874"/>
      <c r="H38" s="875"/>
      <c r="I38" s="267"/>
      <c r="J38" s="268"/>
      <c r="K38" s="269">
        <f>VLOOKUP(A38,EQUIPOS!A8:D165,4,FALSE)</f>
        <v>261963.99079353551</v>
      </c>
      <c r="L38" s="270"/>
      <c r="M38" s="271">
        <v>150</v>
      </c>
      <c r="N38" s="272">
        <f>K38/M38</f>
        <v>1746.4266052902367</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1.8043666666666667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2768.9115687794392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11">
        <f>VLOOKUP(A58,TRANSPORTE!A5:D117,4,FALSE)</f>
        <v>1169.5796725935127</v>
      </c>
      <c r="M58" s="912"/>
      <c r="N58" s="287">
        <f>K58*L58</f>
        <v>152.04535743715664</v>
      </c>
    </row>
    <row r="59" spans="1:14">
      <c r="B59" s="46"/>
      <c r="C59" s="47"/>
      <c r="D59" s="47"/>
      <c r="E59" s="47"/>
      <c r="F59" s="47"/>
      <c r="G59" s="47"/>
      <c r="H59" s="311"/>
      <c r="I59" s="279"/>
      <c r="J59" s="286"/>
      <c r="K59" s="279"/>
      <c r="L59" s="911"/>
      <c r="M59" s="91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152.04535743715664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3101.3935928832625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620.27871857665252</v>
      </c>
      <c r="M82" s="860"/>
      <c r="N82" s="51"/>
    </row>
    <row r="83" spans="1:14">
      <c r="B83" s="89" t="s">
        <v>973</v>
      </c>
      <c r="C83" s="90"/>
      <c r="D83" s="90"/>
      <c r="E83" s="90"/>
      <c r="F83" s="90"/>
      <c r="G83" s="90"/>
      <c r="H83" s="90"/>
      <c r="I83" s="87"/>
      <c r="J83" s="88"/>
      <c r="K83" s="304">
        <v>0.05</v>
      </c>
      <c r="L83" s="859">
        <f>N77*K83</f>
        <v>155.06967964416313</v>
      </c>
      <c r="M83" s="860"/>
      <c r="N83" s="51"/>
    </row>
    <row r="84" spans="1:14" ht="15.75" thickBot="1">
      <c r="B84" s="91" t="s">
        <v>974</v>
      </c>
      <c r="C84" s="92"/>
      <c r="D84" s="92"/>
      <c r="E84" s="92"/>
      <c r="F84" s="92"/>
      <c r="G84" s="92"/>
      <c r="H84" s="92"/>
      <c r="I84" s="93"/>
      <c r="J84" s="94"/>
      <c r="K84" s="305">
        <v>0.05</v>
      </c>
      <c r="L84" s="861">
        <f>N77*K84</f>
        <v>155.06967964416313</v>
      </c>
      <c r="M84" s="862"/>
      <c r="N84" s="51"/>
    </row>
    <row r="85" spans="1:14" ht="15.75" thickBot="1">
      <c r="B85" s="824" t="s">
        <v>953</v>
      </c>
      <c r="C85" s="825"/>
      <c r="D85" s="825"/>
      <c r="E85" s="825"/>
      <c r="F85" s="825"/>
      <c r="G85" s="825"/>
      <c r="H85" s="825"/>
      <c r="I85" s="825"/>
      <c r="J85" s="825"/>
      <c r="K85" s="825"/>
      <c r="L85" s="825"/>
      <c r="M85" s="826"/>
      <c r="N85" s="52">
        <f>L82+L83+L84</f>
        <v>930.41807786497873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4031.8116707482413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117</v>
      </c>
      <c r="B36" s="873" t="str">
        <f>VLOOKUP(A36,EQUIPOS!A6:D154,3,FALSE)</f>
        <v xml:space="preserve">Barredora mecánica de cepillo de 3658 mm ; 6 m3 </v>
      </c>
      <c r="C36" s="874"/>
      <c r="D36" s="874"/>
      <c r="E36" s="874"/>
      <c r="F36" s="874"/>
      <c r="G36" s="874"/>
      <c r="H36" s="875"/>
      <c r="I36" s="267"/>
      <c r="J36" s="268"/>
      <c r="K36" s="269">
        <f>VLOOKUP(A36,EQUIPOS!A6:D163,4,FALSE)</f>
        <v>51650.42535645004</v>
      </c>
      <c r="L36" s="270"/>
      <c r="M36" s="271">
        <v>300</v>
      </c>
      <c r="N36" s="272">
        <f>K36/M36</f>
        <v>172.16808452150013</v>
      </c>
    </row>
    <row r="37" spans="1:14">
      <c r="A37" s="113" t="s">
        <v>148</v>
      </c>
      <c r="B37" s="873" t="str">
        <f>VLOOKUP(A37,EQUIPOS!A7:D154,3,FALSE)</f>
        <v>Cargador : Potencia en el volante 110 hp, Clasificación de RPM del motor 2300.</v>
      </c>
      <c r="C37" s="874"/>
      <c r="D37" s="874"/>
      <c r="E37" s="874"/>
      <c r="F37" s="874"/>
      <c r="G37" s="874"/>
      <c r="H37" s="875"/>
      <c r="I37" s="267"/>
      <c r="J37" s="268"/>
      <c r="K37" s="269">
        <f>VLOOKUP(A37,EQUIPOS!A7:D164,4,FALSE)</f>
        <v>101451.66416693035</v>
      </c>
      <c r="L37" s="270"/>
      <c r="M37" s="271">
        <v>300</v>
      </c>
      <c r="N37" s="272">
        <f>K37/M37</f>
        <v>338.17221388976782</v>
      </c>
    </row>
    <row r="38" spans="1:14">
      <c r="A38" t="s">
        <v>236</v>
      </c>
      <c r="B38" s="873" t="str">
        <f>VLOOKUP(A38,EQUIPOS!A8:D154,3,FALSE)</f>
        <v>Fresadora de pavimento, potencia 255 HP, peso 19 Ton, PROFUNDIDAD DE CORTE 305 mm</v>
      </c>
      <c r="C38" s="874"/>
      <c r="D38" s="874"/>
      <c r="E38" s="874"/>
      <c r="F38" s="874"/>
      <c r="G38" s="874"/>
      <c r="H38" s="875"/>
      <c r="I38" s="267"/>
      <c r="J38" s="268"/>
      <c r="K38" s="269">
        <f>VLOOKUP(A38,EQUIPOS!A8:D165,4,FALSE)</f>
        <v>261963.99079353551</v>
      </c>
      <c r="L38" s="270"/>
      <c r="M38" s="271">
        <v>300</v>
      </c>
      <c r="N38" s="272">
        <f>K38/M38</f>
        <v>873.21330264511835</v>
      </c>
    </row>
    <row r="39" spans="1:14">
      <c r="B39" s="873"/>
      <c r="C39" s="874"/>
      <c r="D39" s="874"/>
      <c r="E39" s="874"/>
      <c r="F39" s="874"/>
      <c r="G39" s="874"/>
      <c r="H39" s="875"/>
      <c r="I39" s="876"/>
      <c r="J39" s="877"/>
      <c r="K39" s="269"/>
      <c r="L39" s="878"/>
      <c r="M39" s="879"/>
      <c r="N39" s="272"/>
    </row>
    <row r="40" spans="1:14">
      <c r="B40" s="873"/>
      <c r="C40" s="874"/>
      <c r="D40" s="874"/>
      <c r="E40" s="880"/>
      <c r="F40" s="874"/>
      <c r="G40" s="874"/>
      <c r="H40" s="875"/>
      <c r="I40" s="36"/>
      <c r="J40" s="37"/>
      <c r="K40" s="274"/>
      <c r="L40" s="276"/>
      <c r="M40" s="277"/>
      <c r="N40" s="278"/>
    </row>
    <row r="41" spans="1:14">
      <c r="B41" s="881" t="s">
        <v>952</v>
      </c>
      <c r="C41" s="882"/>
      <c r="D41" s="882"/>
      <c r="E41" s="38"/>
      <c r="F41" s="39"/>
      <c r="G41" s="39"/>
      <c r="H41" s="40"/>
      <c r="I41" s="36"/>
      <c r="J41" s="37"/>
      <c r="K41" s="279"/>
      <c r="L41" s="276"/>
      <c r="M41" s="401">
        <v>0.01</v>
      </c>
      <c r="N41" s="344">
        <f>N75*M41</f>
        <v>0.90218333333333334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1384.4557843897196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11">
        <f>VLOOKUP(A58,TRANSPORTE!A5:D117,4,FALSE)</f>
        <v>1169.5796725935127</v>
      </c>
      <c r="M58" s="912"/>
      <c r="N58" s="287">
        <f>K58*L58</f>
        <v>76.022678718578319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76.022678718578319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1550.6967964416312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310.13935928832626</v>
      </c>
      <c r="M82" s="860"/>
      <c r="N82" s="51"/>
    </row>
    <row r="83" spans="1:14">
      <c r="B83" s="89" t="s">
        <v>973</v>
      </c>
      <c r="C83" s="90"/>
      <c r="D83" s="90"/>
      <c r="E83" s="90"/>
      <c r="F83" s="90"/>
      <c r="G83" s="90"/>
      <c r="H83" s="90"/>
      <c r="I83" s="87"/>
      <c r="J83" s="88"/>
      <c r="K83" s="304">
        <v>0.05</v>
      </c>
      <c r="L83" s="859">
        <f>N77*K83</f>
        <v>77.534839822081565</v>
      </c>
      <c r="M83" s="860"/>
      <c r="N83" s="51"/>
    </row>
    <row r="84" spans="1:14" ht="15.75" thickBot="1">
      <c r="B84" s="91" t="s">
        <v>974</v>
      </c>
      <c r="C84" s="92"/>
      <c r="D84" s="92"/>
      <c r="E84" s="92"/>
      <c r="F84" s="92"/>
      <c r="G84" s="92"/>
      <c r="H84" s="92"/>
      <c r="I84" s="93"/>
      <c r="J84" s="94"/>
      <c r="K84" s="305">
        <v>0.05</v>
      </c>
      <c r="L84" s="861">
        <f>N77*K84</f>
        <v>77.534839822081565</v>
      </c>
      <c r="M84" s="862"/>
      <c r="N84" s="51"/>
    </row>
    <row r="85" spans="1:14" ht="15.75" thickBot="1">
      <c r="B85" s="824" t="s">
        <v>953</v>
      </c>
      <c r="C85" s="825"/>
      <c r="D85" s="825"/>
      <c r="E85" s="825"/>
      <c r="F85" s="825"/>
      <c r="G85" s="825"/>
      <c r="H85" s="825"/>
      <c r="I85" s="825"/>
      <c r="J85" s="825"/>
      <c r="K85" s="825"/>
      <c r="L85" s="825"/>
      <c r="M85" s="826"/>
      <c r="N85" s="52">
        <f>L82+L83+L84</f>
        <v>465.20903893248936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2015.9058353741207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18</v>
      </c>
      <c r="N36" s="272">
        <f>K36/M36</f>
        <v>2866.4877043472734</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69153.289655117347</v>
      </c>
      <c r="L37" s="270"/>
      <c r="M37" s="271">
        <v>18</v>
      </c>
      <c r="N37" s="272">
        <f>K37/M37</f>
        <v>3841.849425284297</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18</v>
      </c>
      <c r="N38" s="272">
        <f>K38/M38</f>
        <v>6831.6099936401242</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331274.02178189839</v>
      </c>
      <c r="L39" s="878">
        <v>18</v>
      </c>
      <c r="M39" s="879"/>
      <c r="N39" s="272">
        <f>K39/L39</f>
        <v>18404.112321216577</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106254.51726525257</v>
      </c>
      <c r="L40" s="276"/>
      <c r="M40" s="277">
        <v>18</v>
      </c>
      <c r="N40" s="272">
        <f>K40/M40</f>
        <v>5903.0287369584757</v>
      </c>
    </row>
    <row r="41" spans="1:14">
      <c r="B41" s="881" t="s">
        <v>952</v>
      </c>
      <c r="C41" s="882"/>
      <c r="D41" s="882"/>
      <c r="E41" s="38"/>
      <c r="F41" s="39"/>
      <c r="G41" s="39"/>
      <c r="H41" s="40"/>
      <c r="I41" s="36"/>
      <c r="J41" s="37"/>
      <c r="K41" s="279"/>
      <c r="L41" s="276"/>
      <c r="M41" s="401">
        <v>0.01</v>
      </c>
      <c r="N41" s="344">
        <f>N75*M41</f>
        <v>29.963350251000556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37877.051531697754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51765.034679040094</v>
      </c>
      <c r="N48" s="272">
        <f>K48*M48</f>
        <v>1811.7762137664035</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61080.359487731068</v>
      </c>
      <c r="N49" s="272">
        <f>K49*M49</f>
        <v>15270.089871932767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6"/>
      <c r="C52" s="907"/>
      <c r="D52" s="907"/>
      <c r="E52" s="907"/>
      <c r="F52" s="907"/>
      <c r="G52" s="907"/>
      <c r="H52" s="907"/>
      <c r="I52" s="877"/>
      <c r="J52" s="42"/>
      <c r="K52" s="44"/>
      <c r="L52" s="908"/>
      <c r="M52" s="909"/>
      <c r="N52" s="45"/>
    </row>
    <row r="53" spans="1:14" ht="15.75" thickBot="1">
      <c r="B53" s="824" t="s">
        <v>953</v>
      </c>
      <c r="C53" s="825"/>
      <c r="D53" s="825"/>
      <c r="E53" s="825"/>
      <c r="F53" s="825"/>
      <c r="G53" s="825"/>
      <c r="H53" s="825"/>
      <c r="I53" s="825"/>
      <c r="J53" s="825"/>
      <c r="K53" s="825"/>
      <c r="L53" s="825"/>
      <c r="M53" s="826"/>
      <c r="N53" s="394">
        <f>SUM(N48:N52)</f>
        <v>17081.86608569917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11">
        <f>VLOOKUP(A58,TRANSPORTE!A5:D117,4,FALSE)</f>
        <v>1169.5796725935127</v>
      </c>
      <c r="M58" s="912"/>
      <c r="N58" s="287">
        <f>K58*L58</f>
        <v>333.33020668915117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333.33020668915117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58288.582849186132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11657.716569837226</v>
      </c>
      <c r="M82" s="860"/>
      <c r="N82" s="51"/>
    </row>
    <row r="83" spans="1:14">
      <c r="B83" s="89" t="s">
        <v>973</v>
      </c>
      <c r="C83" s="90"/>
      <c r="D83" s="90"/>
      <c r="E83" s="90"/>
      <c r="F83" s="90"/>
      <c r="G83" s="90"/>
      <c r="H83" s="90"/>
      <c r="I83" s="87"/>
      <c r="J83" s="88"/>
      <c r="K83" s="304">
        <v>0.05</v>
      </c>
      <c r="L83" s="859">
        <f>N77*K83</f>
        <v>2914.4291424593066</v>
      </c>
      <c r="M83" s="860"/>
      <c r="N83" s="51"/>
    </row>
    <row r="84" spans="1:14" ht="15.75" thickBot="1">
      <c r="B84" s="91" t="s">
        <v>974</v>
      </c>
      <c r="C84" s="92"/>
      <c r="D84" s="92"/>
      <c r="E84" s="92"/>
      <c r="F84" s="92"/>
      <c r="G84" s="92"/>
      <c r="H84" s="92"/>
      <c r="I84" s="93"/>
      <c r="J84" s="94"/>
      <c r="K84" s="305">
        <v>0.05</v>
      </c>
      <c r="L84" s="861">
        <f>N77*K84</f>
        <v>2914.4291424593066</v>
      </c>
      <c r="M84" s="862"/>
      <c r="N84" s="51"/>
    </row>
    <row r="85" spans="1:14" ht="15.75" thickBot="1">
      <c r="B85" s="824" t="s">
        <v>953</v>
      </c>
      <c r="C85" s="825"/>
      <c r="D85" s="825"/>
      <c r="E85" s="825"/>
      <c r="F85" s="825"/>
      <c r="G85" s="825"/>
      <c r="H85" s="825"/>
      <c r="I85" s="825"/>
      <c r="J85" s="825"/>
      <c r="K85" s="825"/>
      <c r="L85" s="825"/>
      <c r="M85" s="826"/>
      <c r="N85" s="52">
        <f>L82+L83+L84</f>
        <v>17486.57485475584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75775.157703941979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7" t="s">
        <v>2218</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2219</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0"/>
      <c r="K117" s="890"/>
      <c r="L117" s="890"/>
      <c r="M117" s="890"/>
      <c r="N117" s="891"/>
    </row>
    <row r="118" spans="2:14" ht="15.75" thickBot="1">
      <c r="B118" s="261" t="s">
        <v>2221</v>
      </c>
      <c r="C118" s="393"/>
      <c r="D118" s="393"/>
      <c r="E118" s="57"/>
      <c r="F118" s="57"/>
      <c r="G118" s="57"/>
      <c r="H118" s="57"/>
      <c r="I118" s="57"/>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12</v>
      </c>
      <c r="N36" s="272">
        <f>K36/M36</f>
        <v>4299.7315565209101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69153.289655117347</v>
      </c>
      <c r="L37" s="270"/>
      <c r="M37" s="271">
        <v>12</v>
      </c>
      <c r="N37" s="272">
        <f>K37/M37</f>
        <v>5762.7741379264453</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122968.97988552223</v>
      </c>
      <c r="L38" s="270"/>
      <c r="M38" s="271">
        <v>12</v>
      </c>
      <c r="N38" s="272">
        <f>K38/M38</f>
        <v>10247.414990460185</v>
      </c>
    </row>
    <row r="39" spans="1:14">
      <c r="A39" s="113" t="s">
        <v>299</v>
      </c>
      <c r="B39" s="873" t="str">
        <f>VLOOKUP(A39,EQUIPOS!A7:D154,3,FALSE)</f>
        <v xml:space="preserve">Recicladora, potencia 430HP </v>
      </c>
      <c r="C39" s="874"/>
      <c r="D39" s="874"/>
      <c r="E39" s="874"/>
      <c r="F39" s="874"/>
      <c r="G39" s="874"/>
      <c r="H39" s="875"/>
      <c r="I39" s="267"/>
      <c r="J39" s="268"/>
      <c r="K39" s="269">
        <f>VLOOKUP(A39,EQUIPOS!A7:D164,4,FALSE)</f>
        <v>331274.02178189839</v>
      </c>
      <c r="L39" s="270"/>
      <c r="M39" s="271">
        <v>12</v>
      </c>
      <c r="N39" s="272">
        <f>K39/M39</f>
        <v>27606.168481824865</v>
      </c>
    </row>
    <row r="40" spans="1:14">
      <c r="A40" t="s">
        <v>365</v>
      </c>
      <c r="B40" s="873" t="str">
        <f>VLOOKUP(A40,EQUIPOS!A8:D154,3,FALSE)</f>
        <v xml:space="preserve">Vibrocompatador, potencia 153 HP, peso 10 Ton. </v>
      </c>
      <c r="C40" s="874"/>
      <c r="D40" s="874"/>
      <c r="E40" s="874"/>
      <c r="F40" s="874"/>
      <c r="G40" s="874"/>
      <c r="H40" s="875"/>
      <c r="I40" s="267"/>
      <c r="J40" s="268"/>
      <c r="K40" s="269">
        <f>VLOOKUP(A40,EQUIPOS!A8:D165,4,FALSE)</f>
        <v>106254.51726525257</v>
      </c>
      <c r="L40" s="270"/>
      <c r="M40" s="271">
        <v>12</v>
      </c>
      <c r="N40" s="272">
        <f>K40/M40</f>
        <v>8854.5431054377132</v>
      </c>
    </row>
    <row r="41" spans="1:14">
      <c r="B41" s="873"/>
      <c r="C41" s="874"/>
      <c r="D41" s="874"/>
      <c r="E41" s="874"/>
      <c r="F41" s="874"/>
      <c r="G41" s="874"/>
      <c r="H41" s="875"/>
      <c r="I41" s="876"/>
      <c r="J41" s="877"/>
      <c r="K41" s="269"/>
      <c r="L41" s="878"/>
      <c r="M41" s="879"/>
      <c r="N41" s="272"/>
    </row>
    <row r="42" spans="1:14">
      <c r="B42" s="873"/>
      <c r="C42" s="874"/>
      <c r="D42" s="874"/>
      <c r="E42" s="880"/>
      <c r="F42" s="874"/>
      <c r="G42" s="874"/>
      <c r="H42" s="875"/>
      <c r="I42" s="36"/>
      <c r="J42" s="37"/>
      <c r="K42" s="274"/>
      <c r="L42" s="276"/>
      <c r="M42" s="277"/>
      <c r="N42" s="278"/>
    </row>
    <row r="43" spans="1:14">
      <c r="B43" s="881" t="s">
        <v>952</v>
      </c>
      <c r="C43" s="959"/>
      <c r="D43" s="959"/>
      <c r="E43" s="38"/>
      <c r="F43" s="39"/>
      <c r="G43" s="39"/>
      <c r="H43" s="40"/>
      <c r="I43" s="36"/>
      <c r="J43" s="37"/>
      <c r="K43" s="279"/>
      <c r="L43" s="276"/>
      <c r="M43" s="401">
        <v>0.1</v>
      </c>
      <c r="N43" s="344">
        <f>N77*M43</f>
        <v>449.45025376500837</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57220.082525935126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42.103188723829568</v>
      </c>
      <c r="N50" s="272">
        <f>K50*M50</f>
        <v>3157.7391542872174</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557.60416934455714</v>
      </c>
      <c r="N51" s="272">
        <f>K51*M51</f>
        <v>724.88542014792426</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6"/>
      <c r="C54" s="907"/>
      <c r="D54" s="907"/>
      <c r="E54" s="907"/>
      <c r="F54" s="907"/>
      <c r="G54" s="907"/>
      <c r="H54" s="907"/>
      <c r="I54" s="877"/>
      <c r="J54" s="42"/>
      <c r="K54" s="44"/>
      <c r="L54" s="908"/>
      <c r="M54" s="909"/>
      <c r="N54" s="45"/>
    </row>
    <row r="55" spans="1:14" ht="15.75" thickBot="1">
      <c r="B55" s="824" t="s">
        <v>953</v>
      </c>
      <c r="C55" s="825"/>
      <c r="D55" s="825"/>
      <c r="E55" s="825"/>
      <c r="F55" s="825"/>
      <c r="G55" s="825"/>
      <c r="H55" s="825"/>
      <c r="I55" s="825"/>
      <c r="J55" s="825"/>
      <c r="K55" s="825"/>
      <c r="L55" s="825"/>
      <c r="M55" s="826"/>
      <c r="N55" s="394">
        <f>SUM(N50:N54)</f>
        <v>3882.6245744351418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65597.209638020344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13119.44192760407</v>
      </c>
      <c r="M84" s="860"/>
      <c r="N84" s="51"/>
    </row>
    <row r="85" spans="1:14">
      <c r="B85" s="89" t="s">
        <v>973</v>
      </c>
      <c r="C85" s="90"/>
      <c r="D85" s="90"/>
      <c r="E85" s="90"/>
      <c r="F85" s="90"/>
      <c r="G85" s="90"/>
      <c r="H85" s="90"/>
      <c r="I85" s="87"/>
      <c r="J85" s="88"/>
      <c r="K85" s="304">
        <v>0.05</v>
      </c>
      <c r="L85" s="859">
        <f>N79*K85</f>
        <v>3279.8604819010175</v>
      </c>
      <c r="M85" s="860"/>
      <c r="N85" s="51"/>
    </row>
    <row r="86" spans="1:14" ht="15.75" thickBot="1">
      <c r="B86" s="91" t="s">
        <v>974</v>
      </c>
      <c r="C86" s="92"/>
      <c r="D86" s="92"/>
      <c r="E86" s="92"/>
      <c r="F86" s="92"/>
      <c r="G86" s="92"/>
      <c r="H86" s="92"/>
      <c r="I86" s="93"/>
      <c r="J86" s="94"/>
      <c r="K86" s="305">
        <v>0.05</v>
      </c>
      <c r="L86" s="861">
        <f>N79*K86</f>
        <v>3279.8604819010175</v>
      </c>
      <c r="M86" s="862"/>
      <c r="N86" s="51"/>
    </row>
    <row r="87" spans="1:14" ht="15.75" thickBot="1">
      <c r="B87" s="824" t="s">
        <v>953</v>
      </c>
      <c r="C87" s="825"/>
      <c r="D87" s="825"/>
      <c r="E87" s="825"/>
      <c r="F87" s="825"/>
      <c r="G87" s="825"/>
      <c r="H87" s="825"/>
      <c r="I87" s="825"/>
      <c r="J87" s="825"/>
      <c r="K87" s="825"/>
      <c r="L87" s="825"/>
      <c r="M87" s="826"/>
      <c r="N87" s="52">
        <f>L84+L85+L86</f>
        <v>19679.162891406104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85276.372529426444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7" t="s">
        <v>2218</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2219</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0"/>
      <c r="K119" s="890"/>
      <c r="L119" s="890"/>
      <c r="M119" s="890"/>
      <c r="N119" s="891"/>
    </row>
    <row r="120" spans="2:14" ht="15.75" thickBot="1">
      <c r="B120" s="261" t="s">
        <v>2221</v>
      </c>
      <c r="C120" s="393"/>
      <c r="D120" s="393"/>
      <c r="E120" s="57"/>
      <c r="F120" s="57"/>
      <c r="G120" s="57"/>
      <c r="H120" s="57"/>
      <c r="I120" s="57"/>
      <c r="J120" s="892"/>
      <c r="K120" s="892"/>
      <c r="L120" s="892"/>
      <c r="M120" s="892"/>
      <c r="N120" s="893"/>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18</v>
      </c>
      <c r="N36" s="272">
        <f>K36/M36</f>
        <v>2866.4877043472734</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69153.289655117347</v>
      </c>
      <c r="L37" s="270"/>
      <c r="M37" s="271">
        <v>18</v>
      </c>
      <c r="N37" s="272">
        <f>K37/M37</f>
        <v>3841.849425284297</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18</v>
      </c>
      <c r="N38" s="272">
        <f>K38/M38</f>
        <v>6831.6099936401242</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331274.02178189839</v>
      </c>
      <c r="L39" s="878">
        <v>18</v>
      </c>
      <c r="M39" s="879"/>
      <c r="N39" s="272">
        <f>K39/L39</f>
        <v>18404.112321216577</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106254.51726525257</v>
      </c>
      <c r="L40" s="276"/>
      <c r="M40" s="277">
        <v>18</v>
      </c>
      <c r="N40" s="272">
        <f>K40/M40</f>
        <v>5903.0287369584757</v>
      </c>
    </row>
    <row r="41" spans="1:14">
      <c r="B41" s="320"/>
      <c r="C41" s="321"/>
      <c r="D41" s="321"/>
      <c r="E41" s="321"/>
      <c r="F41" s="323"/>
      <c r="G41" s="323"/>
      <c r="H41" s="125"/>
      <c r="I41" s="36"/>
      <c r="J41" s="37"/>
      <c r="K41" s="274"/>
      <c r="L41" s="276"/>
      <c r="M41" s="277"/>
      <c r="N41" s="272"/>
    </row>
    <row r="42" spans="1:14">
      <c r="B42" s="881" t="s">
        <v>952</v>
      </c>
      <c r="C42" s="882"/>
      <c r="D42" s="882"/>
      <c r="E42" s="38"/>
      <c r="F42" s="39"/>
      <c r="G42" s="39"/>
      <c r="H42" s="40"/>
      <c r="I42" s="36"/>
      <c r="J42" s="37"/>
      <c r="K42" s="279"/>
      <c r="L42" s="276"/>
      <c r="M42" s="401">
        <v>0.01</v>
      </c>
      <c r="N42" s="344">
        <f>N76*M42</f>
        <v>29.963350251000556</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37877.051531697754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438701.96379830345</v>
      </c>
      <c r="N49" s="272">
        <f>K49*M49</f>
        <v>67121.400461140423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67121.400461140423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1">
        <f>VLOOKUP(A59,TRANSPORTE!A5:D117,4,FALSE)</f>
        <v>1169.5796725935127</v>
      </c>
      <c r="M59" s="912"/>
      <c r="N59" s="287">
        <f>K59*L59</f>
        <v>178.94568990680744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178.94568990680744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108173.73270784503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21634.746541569009</v>
      </c>
      <c r="M83" s="860"/>
      <c r="N83" s="51"/>
    </row>
    <row r="84" spans="1:14">
      <c r="B84" s="89" t="s">
        <v>973</v>
      </c>
      <c r="C84" s="90"/>
      <c r="D84" s="90"/>
      <c r="E84" s="90"/>
      <c r="F84" s="90"/>
      <c r="G84" s="90"/>
      <c r="H84" s="90"/>
      <c r="I84" s="87"/>
      <c r="J84" s="88"/>
      <c r="K84" s="304">
        <v>0.05</v>
      </c>
      <c r="L84" s="859">
        <f>N78*K84</f>
        <v>5408.6866353922524</v>
      </c>
      <c r="M84" s="860"/>
      <c r="N84" s="51"/>
    </row>
    <row r="85" spans="1:14" ht="15.75" thickBot="1">
      <c r="B85" s="91" t="s">
        <v>974</v>
      </c>
      <c r="C85" s="92"/>
      <c r="D85" s="92"/>
      <c r="E85" s="92"/>
      <c r="F85" s="92"/>
      <c r="G85" s="92"/>
      <c r="H85" s="92"/>
      <c r="I85" s="93"/>
      <c r="J85" s="94"/>
      <c r="K85" s="305">
        <v>0.05</v>
      </c>
      <c r="L85" s="861">
        <f>N78*K85</f>
        <v>5408.6866353922524</v>
      </c>
      <c r="M85" s="862"/>
      <c r="N85" s="51"/>
    </row>
    <row r="86" spans="1:14" ht="15.75" thickBot="1">
      <c r="B86" s="824" t="s">
        <v>953</v>
      </c>
      <c r="C86" s="825"/>
      <c r="D86" s="825"/>
      <c r="E86" s="825"/>
      <c r="F86" s="825"/>
      <c r="G86" s="825"/>
      <c r="H86" s="825"/>
      <c r="I86" s="825"/>
      <c r="J86" s="825"/>
      <c r="K86" s="825"/>
      <c r="L86" s="825"/>
      <c r="M86" s="826"/>
      <c r="N86" s="52">
        <f>L83+L84+L85</f>
        <v>32452.119812353514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140625.85252019856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18</v>
      </c>
      <c r="N36" s="272">
        <f>K36/M36</f>
        <v>2866.4877043472734</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69153.289655117347</v>
      </c>
      <c r="L37" s="270"/>
      <c r="M37" s="271">
        <v>18</v>
      </c>
      <c r="N37" s="272">
        <f>K37/M37</f>
        <v>3841.849425284297</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18</v>
      </c>
      <c r="N38" s="272">
        <f>K38/M38</f>
        <v>6831.6099936401242</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331274.02178189839</v>
      </c>
      <c r="L39" s="878">
        <v>18</v>
      </c>
      <c r="M39" s="879"/>
      <c r="N39" s="272">
        <f>K39/L39</f>
        <v>18404.112321216577</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106254.51726525257</v>
      </c>
      <c r="L40" s="276"/>
      <c r="M40" s="277">
        <v>18</v>
      </c>
      <c r="N40" s="272">
        <f>K40/M40</f>
        <v>5903.0287369584757</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29.963350251000556</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37877.051531697754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410610.47764370439</v>
      </c>
      <c r="N49" s="272">
        <f>K49*M49</f>
        <v>62823.403079486772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62823.403079486772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1">
        <f>VLOOKUP(A59,TRANSPORTE!A5:D117,4,FALSE)</f>
        <v>1169.5796725935127</v>
      </c>
      <c r="M59" s="912"/>
      <c r="N59" s="287">
        <f>K59*L59</f>
        <v>178.94568990680744</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178.94568990680744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103875.73532619138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20775.147065238278</v>
      </c>
      <c r="M83" s="860"/>
      <c r="N83" s="51"/>
    </row>
    <row r="84" spans="1:14">
      <c r="B84" s="89" t="s">
        <v>973</v>
      </c>
      <c r="C84" s="90"/>
      <c r="D84" s="90"/>
      <c r="E84" s="90"/>
      <c r="F84" s="90"/>
      <c r="G84" s="90"/>
      <c r="H84" s="90"/>
      <c r="I84" s="87"/>
      <c r="J84" s="88"/>
      <c r="K84" s="304">
        <v>0.05</v>
      </c>
      <c r="L84" s="859">
        <f>N78*K84</f>
        <v>5193.7867663095694</v>
      </c>
      <c r="M84" s="860"/>
      <c r="N84" s="51"/>
    </row>
    <row r="85" spans="1:14" ht="15.75" thickBot="1">
      <c r="B85" s="91" t="s">
        <v>974</v>
      </c>
      <c r="C85" s="92"/>
      <c r="D85" s="92"/>
      <c r="E85" s="92"/>
      <c r="F85" s="92"/>
      <c r="G85" s="92"/>
      <c r="H85" s="92"/>
      <c r="I85" s="93"/>
      <c r="J85" s="94"/>
      <c r="K85" s="305">
        <v>0.05</v>
      </c>
      <c r="L85" s="861">
        <f>N78*K85</f>
        <v>5193.7867663095694</v>
      </c>
      <c r="M85" s="862"/>
      <c r="N85" s="51"/>
    </row>
    <row r="86" spans="1:14" ht="15.75" thickBot="1">
      <c r="B86" s="824" t="s">
        <v>953</v>
      </c>
      <c r="C86" s="825"/>
      <c r="D86" s="825"/>
      <c r="E86" s="825"/>
      <c r="F86" s="825"/>
      <c r="G86" s="825"/>
      <c r="H86" s="825"/>
      <c r="I86" s="825"/>
      <c r="J86" s="825"/>
      <c r="K86" s="825"/>
      <c r="L86" s="825"/>
      <c r="M86" s="826"/>
      <c r="N86" s="52">
        <f>L83+L84+L85</f>
        <v>31162.720597857413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135038.45592404879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15</v>
      </c>
      <c r="N36" s="272">
        <f>K36/M36</f>
        <v>3439.7852452167281</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69153.289655117347</v>
      </c>
      <c r="L37" s="270"/>
      <c r="M37" s="271">
        <v>15</v>
      </c>
      <c r="N37" s="272">
        <f>K37/M37</f>
        <v>4610.2193103411564</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15</v>
      </c>
      <c r="N38" s="272">
        <f>K38/M38</f>
        <v>8197.9319923681487</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331274.02178189839</v>
      </c>
      <c r="L39" s="878">
        <v>15</v>
      </c>
      <c r="M39" s="879"/>
      <c r="N39" s="272">
        <f>K39/L39</f>
        <v>22084.934785459893</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106254.51726525257</v>
      </c>
      <c r="L40" s="276"/>
      <c r="M40" s="277">
        <v>15</v>
      </c>
      <c r="N40" s="272">
        <f>K40/M40</f>
        <v>7083.6344843501711</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35.956020301200674</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45452.461838037299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438701.96379830345</v>
      </c>
      <c r="N49" s="272">
        <f>K49*M49</f>
        <v>67121.400461140423</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67121.400461140423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11">
        <f>VLOOKUP(A59,TRANSPORTE!A5:D117,4,FALSE)</f>
        <v>1169.5796725935127</v>
      </c>
      <c r="M59" s="912"/>
      <c r="N59" s="287">
        <f>K59*L59</f>
        <v>178.94568990680744</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178.94568990680744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116348.41001920459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23269.682003840921</v>
      </c>
      <c r="M83" s="860"/>
      <c r="N83" s="51"/>
    </row>
    <row r="84" spans="1:14">
      <c r="B84" s="89" t="s">
        <v>973</v>
      </c>
      <c r="C84" s="90"/>
      <c r="D84" s="90"/>
      <c r="E84" s="90"/>
      <c r="F84" s="90"/>
      <c r="G84" s="90"/>
      <c r="H84" s="90"/>
      <c r="I84" s="87"/>
      <c r="J84" s="88"/>
      <c r="K84" s="304">
        <v>0.05</v>
      </c>
      <c r="L84" s="859">
        <f>N78*K84</f>
        <v>5817.4205009602301</v>
      </c>
      <c r="M84" s="860"/>
      <c r="N84" s="51"/>
    </row>
    <row r="85" spans="1:14" ht="15.75" thickBot="1">
      <c r="B85" s="91" t="s">
        <v>974</v>
      </c>
      <c r="C85" s="92"/>
      <c r="D85" s="92"/>
      <c r="E85" s="92"/>
      <c r="F85" s="92"/>
      <c r="G85" s="92"/>
      <c r="H85" s="92"/>
      <c r="I85" s="93"/>
      <c r="J85" s="94"/>
      <c r="K85" s="305">
        <v>0.05</v>
      </c>
      <c r="L85" s="861">
        <f>N78*K85</f>
        <v>5817.4205009602301</v>
      </c>
      <c r="M85" s="862"/>
      <c r="N85" s="51"/>
    </row>
    <row r="86" spans="1:14" ht="15.75" thickBot="1">
      <c r="B86" s="824" t="s">
        <v>953</v>
      </c>
      <c r="C86" s="825"/>
      <c r="D86" s="825"/>
      <c r="E86" s="825"/>
      <c r="F86" s="825"/>
      <c r="G86" s="825"/>
      <c r="H86" s="825"/>
      <c r="I86" s="825"/>
      <c r="J86" s="825"/>
      <c r="K86" s="825"/>
      <c r="L86" s="825"/>
      <c r="M86" s="826"/>
      <c r="N86" s="52">
        <f>L83+L84+L85</f>
        <v>34904.523005761381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151252.93302496598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271">
        <v>15</v>
      </c>
      <c r="N36" s="272">
        <f>K36/M36</f>
        <v>3439.7852452167281</v>
      </c>
    </row>
    <row r="37" spans="1:14">
      <c r="A37" s="113" t="s">
        <v>154</v>
      </c>
      <c r="B37" s="873" t="str">
        <f>VLOOKUP(A37,EQUIPOS!A7:D154,3,FALSE)</f>
        <v>Carrotanque Irrigador de asfalto, 1000 GALONES DE CAPACIDAD</v>
      </c>
      <c r="C37" s="874"/>
      <c r="D37" s="874"/>
      <c r="E37" s="874"/>
      <c r="F37" s="874"/>
      <c r="G37" s="874"/>
      <c r="H37" s="875"/>
      <c r="I37" s="267"/>
      <c r="J37" s="268"/>
      <c r="K37" s="269">
        <f>VLOOKUP(A37,EQUIPOS!A7:D164,4,FALSE)</f>
        <v>69153.289655117347</v>
      </c>
      <c r="L37" s="270"/>
      <c r="M37" s="271">
        <v>15</v>
      </c>
      <c r="N37" s="272">
        <f>K37/M37</f>
        <v>4610.2193103411564</v>
      </c>
    </row>
    <row r="38" spans="1:14">
      <c r="A38" t="s">
        <v>269</v>
      </c>
      <c r="B38" s="873" t="str">
        <f>VLOOKUP(A38,EQUIPOS!A8:D154,3,FALSE)</f>
        <v>Motoniveladora  potencia 215 HP, ancho de cuchilla 4,27 m, peso 18 ton.</v>
      </c>
      <c r="C38" s="874"/>
      <c r="D38" s="874"/>
      <c r="E38" s="874"/>
      <c r="F38" s="874"/>
      <c r="G38" s="874"/>
      <c r="H38" s="875"/>
      <c r="I38" s="267"/>
      <c r="J38" s="268"/>
      <c r="K38" s="269">
        <f>VLOOKUP(A38,EQUIPOS!A8:D165,4,FALSE)</f>
        <v>122968.97988552223</v>
      </c>
      <c r="L38" s="270"/>
      <c r="M38" s="271">
        <v>15</v>
      </c>
      <c r="N38" s="272">
        <f>K38/M38</f>
        <v>8197.9319923681487</v>
      </c>
    </row>
    <row r="39" spans="1:14">
      <c r="A39" t="s">
        <v>299</v>
      </c>
      <c r="B39" s="873" t="str">
        <f>VLOOKUP(A39,EQUIPOS!A9:D154,3,FALSE)</f>
        <v xml:space="preserve">Recicladora, potencia 430HP </v>
      </c>
      <c r="C39" s="874"/>
      <c r="D39" s="874"/>
      <c r="E39" s="874"/>
      <c r="F39" s="874"/>
      <c r="G39" s="874"/>
      <c r="H39" s="875"/>
      <c r="I39" s="876"/>
      <c r="J39" s="877"/>
      <c r="K39" s="269">
        <f>VLOOKUP(A39,EQUIPOS!A9:D166,4,FALSE)</f>
        <v>331274.02178189839</v>
      </c>
      <c r="L39" s="878">
        <v>15</v>
      </c>
      <c r="M39" s="879"/>
      <c r="N39" s="272">
        <f>K39/L39</f>
        <v>22084.934785459893</v>
      </c>
    </row>
    <row r="40" spans="1:14">
      <c r="A40" t="s">
        <v>365</v>
      </c>
      <c r="B40" s="873" t="str">
        <f>VLOOKUP(A40,EQUIPOS!A10:D154,3,FALSE)</f>
        <v xml:space="preserve">Vibrocompatador, potencia 153 HP, peso 10 Ton. </v>
      </c>
      <c r="C40" s="874"/>
      <c r="D40" s="874"/>
      <c r="E40" s="874"/>
      <c r="F40" s="874"/>
      <c r="G40" s="874"/>
      <c r="H40" s="875"/>
      <c r="I40" s="36"/>
      <c r="J40" s="37"/>
      <c r="K40" s="269">
        <f>VLOOKUP(A40,EQUIPOS!A10:D167,4,FALSE)</f>
        <v>106254.51726525257</v>
      </c>
      <c r="L40" s="276"/>
      <c r="M40" s="277">
        <v>15</v>
      </c>
      <c r="N40" s="272">
        <f>K40/M40</f>
        <v>7083.6344843501711</v>
      </c>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35.956020301200674</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45452.461838037299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410610.47764370439</v>
      </c>
      <c r="N49" s="272">
        <f>K49*M49</f>
        <v>62823.403079486772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62823.403079486772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11">
        <f>VLOOKUP(A59,TRANSPORTE!A5:D117,4,FALSE)</f>
        <v>1169.5796725935127</v>
      </c>
      <c r="M59" s="912"/>
      <c r="N59" s="287">
        <f>K59*L59</f>
        <v>178.94568990680744</v>
      </c>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178.94568990680744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112050.41263755094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22410.082527510189</v>
      </c>
      <c r="M83" s="860"/>
      <c r="N83" s="51"/>
    </row>
    <row r="84" spans="1:14">
      <c r="B84" s="89" t="s">
        <v>973</v>
      </c>
      <c r="C84" s="90"/>
      <c r="D84" s="90"/>
      <c r="E84" s="90"/>
      <c r="F84" s="90"/>
      <c r="G84" s="90"/>
      <c r="H84" s="90"/>
      <c r="I84" s="87"/>
      <c r="J84" s="88"/>
      <c r="K84" s="304">
        <v>0.05</v>
      </c>
      <c r="L84" s="859">
        <f>N78*K84</f>
        <v>5602.5206318775472</v>
      </c>
      <c r="M84" s="860"/>
      <c r="N84" s="51"/>
    </row>
    <row r="85" spans="1:14" ht="15.75" thickBot="1">
      <c r="B85" s="91" t="s">
        <v>974</v>
      </c>
      <c r="C85" s="92"/>
      <c r="D85" s="92"/>
      <c r="E85" s="92"/>
      <c r="F85" s="92"/>
      <c r="G85" s="92"/>
      <c r="H85" s="92"/>
      <c r="I85" s="93"/>
      <c r="J85" s="94"/>
      <c r="K85" s="305">
        <v>0.05</v>
      </c>
      <c r="L85" s="861">
        <f>N78*K85</f>
        <v>5602.5206318775472</v>
      </c>
      <c r="M85" s="862"/>
      <c r="N85" s="51"/>
    </row>
    <row r="86" spans="1:14" ht="15.75" thickBot="1">
      <c r="B86" s="824" t="s">
        <v>953</v>
      </c>
      <c r="C86" s="825"/>
      <c r="D86" s="825"/>
      <c r="E86" s="825"/>
      <c r="F86" s="825"/>
      <c r="G86" s="825"/>
      <c r="H86" s="825"/>
      <c r="I86" s="825"/>
      <c r="J86" s="825"/>
      <c r="K86" s="825"/>
      <c r="L86" s="825"/>
      <c r="M86" s="826"/>
      <c r="N86" s="52">
        <f>L83+L84+L85</f>
        <v>33615.12379126528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145665.53642881621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t="s">
        <v>952</v>
      </c>
      <c r="C42" s="882"/>
      <c r="D42" s="882"/>
      <c r="E42" s="38"/>
      <c r="F42" s="39"/>
      <c r="G42" s="39"/>
      <c r="H42" s="40"/>
      <c r="I42" s="36"/>
      <c r="J42" s="37"/>
      <c r="K42" s="279"/>
      <c r="L42" s="276"/>
      <c r="M42" s="401">
        <v>0.01</v>
      </c>
      <c r="N42" s="344">
        <f>N76*M42</f>
        <v>4.3147224361440797</v>
      </c>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4278.6097700033342</v>
      </c>
      <c r="N49" s="272">
        <f>K49*M49</f>
        <v>4513.9333073535172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4513.9333073535172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4949.7202734040693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989.94405468081391</v>
      </c>
      <c r="M83" s="860"/>
      <c r="N83" s="51"/>
    </row>
    <row r="84" spans="1:14">
      <c r="B84" s="89" t="s">
        <v>973</v>
      </c>
      <c r="C84" s="90"/>
      <c r="D84" s="90"/>
      <c r="E84" s="90"/>
      <c r="F84" s="90"/>
      <c r="G84" s="90"/>
      <c r="H84" s="90"/>
      <c r="I84" s="87"/>
      <c r="J84" s="88"/>
      <c r="K84" s="304">
        <v>0.05</v>
      </c>
      <c r="L84" s="859">
        <f>N78*K84</f>
        <v>247.48601367020348</v>
      </c>
      <c r="M84" s="860"/>
      <c r="N84" s="51"/>
    </row>
    <row r="85" spans="1:14" ht="15.75" thickBot="1">
      <c r="B85" s="91" t="s">
        <v>974</v>
      </c>
      <c r="C85" s="92"/>
      <c r="D85" s="92"/>
      <c r="E85" s="92"/>
      <c r="F85" s="92"/>
      <c r="G85" s="92"/>
      <c r="H85" s="92"/>
      <c r="I85" s="93"/>
      <c r="J85" s="94"/>
      <c r="K85" s="305">
        <v>0.05</v>
      </c>
      <c r="L85" s="861">
        <f>N78*K85</f>
        <v>247.48601367020348</v>
      </c>
      <c r="M85" s="862"/>
      <c r="N85" s="51"/>
    </row>
    <row r="86" spans="1:14" ht="15.75" thickBot="1">
      <c r="B86" s="824" t="s">
        <v>953</v>
      </c>
      <c r="C86" s="825"/>
      <c r="D86" s="825"/>
      <c r="E86" s="825"/>
      <c r="F86" s="825"/>
      <c r="G86" s="825"/>
      <c r="H86" s="825"/>
      <c r="I86" s="825"/>
      <c r="J86" s="825"/>
      <c r="K86" s="825"/>
      <c r="L86" s="825"/>
      <c r="M86" s="826"/>
      <c r="N86" s="52">
        <f>L83+L84+L85</f>
        <v>1484.9160820212207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6434.6363554252903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0"/>
      <c r="K118" s="890"/>
      <c r="L118" s="890"/>
      <c r="M118" s="890"/>
      <c r="N118" s="891"/>
    </row>
    <row r="119" spans="2:14" ht="15.75" thickBot="1">
      <c r="B119" s="261" t="s">
        <v>2221</v>
      </c>
      <c r="C119" s="393"/>
      <c r="D119" s="393"/>
      <c r="E119" s="57"/>
      <c r="F119" s="57"/>
      <c r="G119" s="57"/>
      <c r="H119" s="57"/>
      <c r="I119" s="57"/>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164</v>
      </c>
      <c r="B36" s="873" t="str">
        <f>VLOOKUP(A36,EQUIPOS!A6:D154,3,FALSE)</f>
        <v>Compactador manual de rodillo</v>
      </c>
      <c r="C36" s="874"/>
      <c r="D36" s="874"/>
      <c r="E36" s="874"/>
      <c r="F36" s="874"/>
      <c r="G36" s="874"/>
      <c r="H36" s="875"/>
      <c r="I36" s="267"/>
      <c r="J36" s="268"/>
      <c r="K36" s="269">
        <f>VLOOKUP(A36,EQUIPOS!A6:D163,4,FALSE)</f>
        <v>54471.729340722391</v>
      </c>
      <c r="L36" s="270"/>
      <c r="M36" s="271">
        <v>2</v>
      </c>
      <c r="N36" s="272">
        <f>K36/M36</f>
        <v>27235.864670361196</v>
      </c>
    </row>
    <row r="37" spans="1:14">
      <c r="A37" s="113" t="s">
        <v>180</v>
      </c>
      <c r="B37" s="873" t="str">
        <f>VLOOKUP(A37,EQUIPOS!A7:D154,3,FALSE)</f>
        <v>Compresor 120 HP, con martillo.</v>
      </c>
      <c r="C37" s="874"/>
      <c r="D37" s="874"/>
      <c r="E37" s="874"/>
      <c r="F37" s="874"/>
      <c r="G37" s="874"/>
      <c r="H37" s="875"/>
      <c r="I37" s="267"/>
      <c r="J37" s="268"/>
      <c r="K37" s="269">
        <f>VLOOKUP(A37,EQUIPOS!A7:D164,4,FALSE)</f>
        <v>30262.071855956881</v>
      </c>
      <c r="L37" s="270"/>
      <c r="M37" s="271">
        <v>4</v>
      </c>
      <c r="N37" s="272">
        <f>K37/M37</f>
        <v>7565.5179639892203</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15272.512274670518</v>
      </c>
      <c r="L38" s="270"/>
      <c r="M38" s="271">
        <v>10</v>
      </c>
      <c r="N38" s="272">
        <f>K38/M38</f>
        <v>1527.2512274670519</v>
      </c>
    </row>
    <row r="39" spans="1:14">
      <c r="A39" t="s">
        <v>303</v>
      </c>
      <c r="B39" s="873" t="str">
        <f>VLOOKUP(A39,EQUIPOS!A9:D154,3,FALSE)</f>
        <v>Retrocargador, pala de 1,1 m3 de capacidad, profundidad de excavación de 4.400 mm y una altura de 5.680 mm</v>
      </c>
      <c r="C39" s="874"/>
      <c r="D39" s="874"/>
      <c r="E39" s="874"/>
      <c r="F39" s="874"/>
      <c r="G39" s="874"/>
      <c r="H39" s="875"/>
      <c r="I39" s="267"/>
      <c r="J39" s="268"/>
      <c r="K39" s="269">
        <f>VLOOKUP(A39,EQUIPOS!A9:D166,4,FALSE)</f>
        <v>84925.717537113582</v>
      </c>
      <c r="L39" s="270"/>
      <c r="M39" s="271">
        <v>10</v>
      </c>
      <c r="N39" s="272">
        <f>K39/M39</f>
        <v>8492.5717537113578</v>
      </c>
    </row>
    <row r="40" spans="1:14">
      <c r="A40" t="s">
        <v>129</v>
      </c>
      <c r="B40" s="873" t="str">
        <f>VLOOKUP(A40,EQUIPOS!A10:D154,3,FALSE)</f>
        <v xml:space="preserve">Buldozer, Potencia al volante de 140 HP, motor de 2200 RPM, longitud de hoja 4,80m. </v>
      </c>
      <c r="C40" s="874"/>
      <c r="D40" s="874"/>
      <c r="E40" s="874"/>
      <c r="F40" s="874"/>
      <c r="G40" s="874"/>
      <c r="H40" s="875"/>
      <c r="I40" s="267"/>
      <c r="J40" s="268"/>
      <c r="K40" s="269">
        <f>VLOOKUP(A40,EQUIPOS!A10:D167,4,FALSE)</f>
        <v>213837.98758484225</v>
      </c>
      <c r="L40" s="270"/>
      <c r="M40" s="271">
        <v>100</v>
      </c>
      <c r="N40" s="272">
        <f>K40/M40</f>
        <v>2138.3798758484227</v>
      </c>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N80*M46</f>
        <v>1348.350761295025</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48307.936252672276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3951.1447109975329</v>
      </c>
      <c r="N53" s="272">
        <f>K53*M53</f>
        <v>3951.1447109975329</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3951.1447109975329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11">
        <f>VLOOKUP(A63,TRANSPORTE!A5:D117,4,FALSE)</f>
        <v>1169.5796725935127</v>
      </c>
      <c r="M63" s="912"/>
      <c r="N63" s="287">
        <f>K63*L63</f>
        <v>1520.4535743715664</v>
      </c>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f>N63+N64+N65+N66+N67</f>
        <v>1520.4535743715664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127"/>
    </row>
    <row r="80" spans="1:15" ht="15.75" thickBot="1">
      <c r="B80" s="913" t="s">
        <v>953</v>
      </c>
      <c r="C80" s="867"/>
      <c r="D80" s="867"/>
      <c r="E80" s="867"/>
      <c r="F80" s="867"/>
      <c r="G80" s="867"/>
      <c r="H80" s="867"/>
      <c r="I80" s="867"/>
      <c r="J80" s="867"/>
      <c r="K80" s="867"/>
      <c r="L80" s="867"/>
      <c r="M80" s="868"/>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67263.04215099162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13452.608430198325</v>
      </c>
      <c r="M87" s="860"/>
      <c r="N87" s="51"/>
    </row>
    <row r="88" spans="1:14">
      <c r="B88" s="89" t="s">
        <v>973</v>
      </c>
      <c r="C88" s="90"/>
      <c r="D88" s="90"/>
      <c r="E88" s="90"/>
      <c r="F88" s="90"/>
      <c r="G88" s="90"/>
      <c r="H88" s="90"/>
      <c r="I88" s="87"/>
      <c r="J88" s="88"/>
      <c r="K88" s="304">
        <v>0.05</v>
      </c>
      <c r="L88" s="859">
        <f>N82*K88</f>
        <v>3363.1521075495812</v>
      </c>
      <c r="M88" s="860"/>
      <c r="N88" s="51"/>
    </row>
    <row r="89" spans="1:14" ht="15.75" thickBot="1">
      <c r="B89" s="91" t="s">
        <v>974</v>
      </c>
      <c r="C89" s="92"/>
      <c r="D89" s="92"/>
      <c r="E89" s="92"/>
      <c r="F89" s="92"/>
      <c r="G89" s="92"/>
      <c r="H89" s="92"/>
      <c r="I89" s="93"/>
      <c r="J89" s="94"/>
      <c r="K89" s="305">
        <v>0.05</v>
      </c>
      <c r="L89" s="861">
        <f>N82*K89</f>
        <v>3363.1521075495812</v>
      </c>
      <c r="M89" s="862"/>
      <c r="N89" s="51"/>
    </row>
    <row r="90" spans="1:14" ht="15.75" thickBot="1">
      <c r="B90" s="824" t="s">
        <v>953</v>
      </c>
      <c r="C90" s="825"/>
      <c r="D90" s="825"/>
      <c r="E90" s="825"/>
      <c r="F90" s="825"/>
      <c r="G90" s="825"/>
      <c r="H90" s="825"/>
      <c r="I90" s="825"/>
      <c r="J90" s="825"/>
      <c r="K90" s="825"/>
      <c r="L90" s="825"/>
      <c r="M90" s="826"/>
      <c r="N90" s="52">
        <f>L87+L88+L89</f>
        <v>20178.912645297485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87441.954796289108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271">
        <v>2</v>
      </c>
      <c r="N36" s="272">
        <f>K36/M36</f>
        <v>2768.9795748200549</v>
      </c>
    </row>
    <row r="37" spans="1:14">
      <c r="A37" s="113" t="s">
        <v>303</v>
      </c>
      <c r="B37" s="873" t="str">
        <f>VLOOKUP(A37,EQUIPOS!A7:D154,3,FALSE)</f>
        <v>Retrocargador, pala de 1,1 m3 de capacidad, profundidad de excavación de 4.400 mm y una altura de 5.680 mm</v>
      </c>
      <c r="C37" s="874"/>
      <c r="D37" s="874"/>
      <c r="E37" s="874"/>
      <c r="F37" s="874"/>
      <c r="G37" s="874"/>
      <c r="H37" s="875"/>
      <c r="I37" s="267"/>
      <c r="J37" s="268"/>
      <c r="K37" s="269">
        <f>VLOOKUP(A37,EQUIPOS!A7:D164,4,FALSE)</f>
        <v>84925.717537113582</v>
      </c>
      <c r="L37" s="270"/>
      <c r="M37" s="271">
        <v>10</v>
      </c>
      <c r="N37" s="272">
        <f>K37/M37</f>
        <v>8492.5717537113578</v>
      </c>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267"/>
      <c r="J39" s="268"/>
      <c r="K39" s="269"/>
      <c r="L39" s="270"/>
      <c r="M39" s="271"/>
      <c r="N39" s="272"/>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N80*M46</f>
        <v>269.67015225900496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11531.221480790417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B63" s="46"/>
      <c r="C63" s="317"/>
      <c r="D63" s="317"/>
      <c r="E63" s="317"/>
      <c r="F63" s="317"/>
      <c r="G63" s="31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16924.624525970517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3384.9249051941038</v>
      </c>
      <c r="M87" s="860"/>
      <c r="N87" s="51"/>
    </row>
    <row r="88" spans="1:14">
      <c r="B88" s="89" t="s">
        <v>973</v>
      </c>
      <c r="C88" s="90"/>
      <c r="D88" s="90"/>
      <c r="E88" s="90"/>
      <c r="F88" s="90"/>
      <c r="G88" s="90"/>
      <c r="H88" s="90"/>
      <c r="I88" s="87"/>
      <c r="J88" s="88"/>
      <c r="K88" s="304">
        <v>0.05</v>
      </c>
      <c r="L88" s="859">
        <f>N82*K88</f>
        <v>846.23122629852594</v>
      </c>
      <c r="M88" s="860"/>
      <c r="N88" s="51"/>
    </row>
    <row r="89" spans="1:14" ht="15.75" thickBot="1">
      <c r="B89" s="91" t="s">
        <v>974</v>
      </c>
      <c r="C89" s="92"/>
      <c r="D89" s="92"/>
      <c r="E89" s="92"/>
      <c r="F89" s="92"/>
      <c r="G89" s="92"/>
      <c r="H89" s="92"/>
      <c r="I89" s="93"/>
      <c r="J89" s="94"/>
      <c r="K89" s="305">
        <v>0.05</v>
      </c>
      <c r="L89" s="861">
        <f>N82*K89</f>
        <v>846.23122629852594</v>
      </c>
      <c r="M89" s="862"/>
      <c r="N89" s="51"/>
    </row>
    <row r="90" spans="1:14" ht="15.75" thickBot="1">
      <c r="B90" s="824" t="s">
        <v>953</v>
      </c>
      <c r="C90" s="825"/>
      <c r="D90" s="825"/>
      <c r="E90" s="825"/>
      <c r="F90" s="825"/>
      <c r="G90" s="825"/>
      <c r="H90" s="825"/>
      <c r="I90" s="825"/>
      <c r="J90" s="825"/>
      <c r="K90" s="825"/>
      <c r="L90" s="825"/>
      <c r="M90" s="826"/>
      <c r="N90" s="52">
        <f>L87+L88+L89</f>
        <v>5077.3873577911554</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22002.011883761672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1603</v>
      </c>
      <c r="B36" s="873" t="str">
        <f>VLOOKUP(A36,EQUIPOS!A6:D154,3,FALSE)</f>
        <v>Derretidora de asfalto (crafco o similar)</v>
      </c>
      <c r="C36" s="874"/>
      <c r="D36" s="874"/>
      <c r="E36" s="874"/>
      <c r="F36" s="874"/>
      <c r="G36" s="874"/>
      <c r="H36" s="875"/>
      <c r="I36" s="267"/>
      <c r="J36" s="268"/>
      <c r="K36" s="269">
        <f>VLOOKUP(A36,EQUIPOS!A6:D163,4,FALSE)</f>
        <v>3130.7420709625667</v>
      </c>
      <c r="L36" s="270"/>
      <c r="M36" s="271">
        <v>60</v>
      </c>
      <c r="N36" s="272">
        <f>K36/M36</f>
        <v>52.179034516042776</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60</v>
      </c>
      <c r="N37" s="272">
        <f>K37/M37</f>
        <v>863.32245171830448</v>
      </c>
    </row>
    <row r="38" spans="1:14">
      <c r="A38" t="s">
        <v>138</v>
      </c>
      <c r="B38" s="873" t="str">
        <f>VLOOKUP(A38,EQUIPOS!A8:D154,3,FALSE)</f>
        <v>Camioneta D-300</v>
      </c>
      <c r="C38" s="874"/>
      <c r="D38" s="874"/>
      <c r="E38" s="874"/>
      <c r="F38" s="874"/>
      <c r="G38" s="874"/>
      <c r="H38" s="875"/>
      <c r="I38" s="267"/>
      <c r="J38" s="268"/>
      <c r="K38" s="269">
        <f>VLOOKUP(A38,EQUIPOS!A8:D165,4,FALSE)</f>
        <v>41665.587828223885</v>
      </c>
      <c r="L38" s="270"/>
      <c r="M38" s="271">
        <v>60</v>
      </c>
      <c r="N38" s="272">
        <f>K38/M38</f>
        <v>694.42646380373139</v>
      </c>
    </row>
    <row r="39" spans="1:14">
      <c r="B39" s="873"/>
      <c r="C39" s="874"/>
      <c r="D39" s="874"/>
      <c r="E39" s="874"/>
      <c r="F39" s="874"/>
      <c r="G39" s="874"/>
      <c r="H39" s="875"/>
      <c r="I39" s="267"/>
      <c r="J39" s="268"/>
      <c r="K39" s="269"/>
      <c r="L39" s="270"/>
      <c r="M39" s="271"/>
      <c r="N39" s="272"/>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N80*M46</f>
        <v>22.390442043167496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1632.318392081246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1707.6939126958662</v>
      </c>
      <c r="N53" s="272">
        <f>K53*M53</f>
        <v>204.92326952350393</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6"/>
      <c r="C57" s="907"/>
      <c r="D57" s="907"/>
      <c r="E57" s="907"/>
      <c r="F57" s="907"/>
      <c r="G57" s="907"/>
      <c r="H57" s="907"/>
      <c r="I57" s="877"/>
      <c r="J57" s="42"/>
      <c r="K57" s="44"/>
      <c r="L57" s="908"/>
      <c r="M57" s="909"/>
      <c r="N57" s="45"/>
    </row>
    <row r="58" spans="1:14" ht="15.75" thickBot="1">
      <c r="B58" s="824" t="s">
        <v>953</v>
      </c>
      <c r="C58" s="825"/>
      <c r="D58" s="825"/>
      <c r="E58" s="825"/>
      <c r="F58" s="825"/>
      <c r="G58" s="825"/>
      <c r="H58" s="825"/>
      <c r="I58" s="825"/>
      <c r="J58" s="825"/>
      <c r="K58" s="825"/>
      <c r="L58" s="825"/>
      <c r="M58" s="826"/>
      <c r="N58" s="394">
        <f>SUM(N53:N57)</f>
        <v>204.92326952350393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B63" s="46"/>
      <c r="C63" s="317"/>
      <c r="D63" s="317"/>
      <c r="E63" s="317"/>
      <c r="F63" s="317"/>
      <c r="G63" s="31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2"/>
      <c r="M68" s="903"/>
      <c r="N68" s="127"/>
    </row>
    <row r="69" spans="1:15" ht="15.75" thickBot="1">
      <c r="B69" s="913" t="s">
        <v>953</v>
      </c>
      <c r="C69" s="867"/>
      <c r="D69" s="867"/>
      <c r="E69" s="867"/>
      <c r="F69" s="867"/>
      <c r="G69" s="867"/>
      <c r="H69" s="867"/>
      <c r="I69" s="867"/>
      <c r="J69" s="867"/>
      <c r="K69" s="867"/>
      <c r="L69" s="867"/>
      <c r="M69" s="868"/>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3" t="s">
        <v>963</v>
      </c>
      <c r="C73" s="864"/>
      <c r="D73" s="864"/>
      <c r="E73" s="864"/>
      <c r="F73" s="864"/>
      <c r="G73" s="864"/>
      <c r="H73" s="864"/>
      <c r="I73" s="73" t="s">
        <v>964</v>
      </c>
      <c r="J73" s="75" t="s">
        <v>1410</v>
      </c>
      <c r="K73" s="74" t="s">
        <v>966</v>
      </c>
      <c r="L73" s="865" t="s">
        <v>950</v>
      </c>
      <c r="M73" s="866"/>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900"/>
      <c r="C79" s="901"/>
      <c r="D79" s="901"/>
      <c r="E79" s="901"/>
      <c r="F79" s="901"/>
      <c r="G79" s="901"/>
      <c r="H79" s="901"/>
      <c r="I79" s="126"/>
      <c r="J79" s="126"/>
      <c r="K79" s="126"/>
      <c r="L79" s="914"/>
      <c r="M79" s="914"/>
      <c r="N79" s="45"/>
    </row>
    <row r="80" spans="1:15" ht="15.75" thickBot="1">
      <c r="B80" s="913" t="s">
        <v>953</v>
      </c>
      <c r="C80" s="867"/>
      <c r="D80" s="867"/>
      <c r="E80" s="867"/>
      <c r="F80" s="867"/>
      <c r="G80" s="867"/>
      <c r="H80" s="867"/>
      <c r="I80" s="867"/>
      <c r="J80" s="867"/>
      <c r="K80" s="867"/>
      <c r="L80" s="867"/>
      <c r="M80" s="868"/>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2285.0505024680997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9" t="s">
        <v>969</v>
      </c>
      <c r="C86" s="870"/>
      <c r="D86" s="870"/>
      <c r="E86" s="870"/>
      <c r="F86" s="870"/>
      <c r="G86" s="870"/>
      <c r="H86" s="870"/>
      <c r="I86" s="314"/>
      <c r="J86" s="334"/>
      <c r="K86" s="302" t="s">
        <v>970</v>
      </c>
      <c r="L86" s="871" t="s">
        <v>971</v>
      </c>
      <c r="M86" s="872"/>
      <c r="N86" s="303"/>
    </row>
    <row r="87" spans="1:14">
      <c r="B87" s="857" t="s">
        <v>972</v>
      </c>
      <c r="C87" s="858"/>
      <c r="D87" s="858"/>
      <c r="E87" s="858"/>
      <c r="F87" s="858"/>
      <c r="G87" s="858"/>
      <c r="H87" s="858"/>
      <c r="I87" s="87"/>
      <c r="J87" s="88"/>
      <c r="K87" s="304">
        <v>0.2</v>
      </c>
      <c r="L87" s="859">
        <f>N82*K87</f>
        <v>457.01010049361997</v>
      </c>
      <c r="M87" s="860"/>
      <c r="N87" s="51"/>
    </row>
    <row r="88" spans="1:14">
      <c r="B88" s="89" t="s">
        <v>973</v>
      </c>
      <c r="C88" s="90"/>
      <c r="D88" s="90"/>
      <c r="E88" s="90"/>
      <c r="F88" s="90"/>
      <c r="G88" s="90"/>
      <c r="H88" s="90"/>
      <c r="I88" s="87"/>
      <c r="J88" s="88"/>
      <c r="K88" s="304">
        <v>0.05</v>
      </c>
      <c r="L88" s="859">
        <f>N82*K88</f>
        <v>114.25252512340499</v>
      </c>
      <c r="M88" s="860"/>
      <c r="N88" s="51"/>
    </row>
    <row r="89" spans="1:14" ht="15.75" thickBot="1">
      <c r="B89" s="91" t="s">
        <v>974</v>
      </c>
      <c r="C89" s="92"/>
      <c r="D89" s="92"/>
      <c r="E89" s="92"/>
      <c r="F89" s="92"/>
      <c r="G89" s="92"/>
      <c r="H89" s="92"/>
      <c r="I89" s="93"/>
      <c r="J89" s="94"/>
      <c r="K89" s="305">
        <v>0.05</v>
      </c>
      <c r="L89" s="861">
        <f>N82*K89</f>
        <v>114.25252512340499</v>
      </c>
      <c r="M89" s="862"/>
      <c r="N89" s="51"/>
    </row>
    <row r="90" spans="1:14" ht="15.75" thickBot="1">
      <c r="B90" s="824" t="s">
        <v>953</v>
      </c>
      <c r="C90" s="825"/>
      <c r="D90" s="825"/>
      <c r="E90" s="825"/>
      <c r="F90" s="825"/>
      <c r="G90" s="825"/>
      <c r="H90" s="825"/>
      <c r="I90" s="825"/>
      <c r="J90" s="825"/>
      <c r="K90" s="825"/>
      <c r="L90" s="825"/>
      <c r="M90" s="826"/>
      <c r="N90" s="52">
        <f>L87+L88+L89</f>
        <v>685.51515074042993</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2970.5656532085295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7" t="s">
        <v>2218</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2219</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0"/>
      <c r="K122" s="890"/>
      <c r="L122" s="890"/>
      <c r="M122" s="890"/>
      <c r="N122" s="891"/>
    </row>
    <row r="123" spans="2:14" ht="15.75" thickBot="1">
      <c r="B123" s="261" t="s">
        <v>2221</v>
      </c>
      <c r="C123" s="393"/>
      <c r="D123" s="393"/>
      <c r="E123" s="57"/>
      <c r="F123" s="57"/>
      <c r="G123" s="57"/>
      <c r="H123" s="57"/>
      <c r="I123" s="57"/>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1603</v>
      </c>
      <c r="B36" s="873" t="str">
        <f>VLOOKUP(A36,EQUIPOS!A6:D154,3,FALSE)</f>
        <v>Derretidora de asfalto (crafco o similar)</v>
      </c>
      <c r="C36" s="874"/>
      <c r="D36" s="874"/>
      <c r="E36" s="874"/>
      <c r="F36" s="874"/>
      <c r="G36" s="874"/>
      <c r="H36" s="875"/>
      <c r="I36" s="267"/>
      <c r="J36" s="268"/>
      <c r="K36" s="269">
        <f>VLOOKUP(A36,EQUIPOS!A6:D163,4,FALSE)</f>
        <v>3130.7420709625667</v>
      </c>
      <c r="L36" s="270"/>
      <c r="M36" s="271">
        <v>60</v>
      </c>
      <c r="N36" s="272">
        <f t="shared" ref="N36:N39" si="0">K36/M36</f>
        <v>52.179034516042776</v>
      </c>
    </row>
    <row r="37" spans="1:14">
      <c r="A37" s="113" t="s">
        <v>324</v>
      </c>
      <c r="B37" s="873" t="str">
        <f>VLOOKUP(A37,EQUIPOS!A7:D154,3,FALSE)</f>
        <v xml:space="preserve">Ruteadora </v>
      </c>
      <c r="C37" s="874"/>
      <c r="D37" s="874"/>
      <c r="E37" s="874"/>
      <c r="F37" s="874"/>
      <c r="G37" s="874"/>
      <c r="H37" s="875"/>
      <c r="I37" s="267"/>
      <c r="J37" s="268"/>
      <c r="K37" s="269">
        <f>VLOOKUP(A37,EQUIPOS!A7:D164,4,FALSE)</f>
        <v>2237.8674985917696</v>
      </c>
      <c r="L37" s="270"/>
      <c r="M37" s="271">
        <v>60</v>
      </c>
      <c r="N37" s="272">
        <f t="shared" si="0"/>
        <v>37.297791643196163</v>
      </c>
    </row>
    <row r="38" spans="1:14">
      <c r="A38" t="s">
        <v>176</v>
      </c>
      <c r="B38" s="873" t="str">
        <f>VLOOKUP(A38,EQUIPOS!A8:D154,3,FALSE)</f>
        <v xml:space="preserve">Compresor (barrido y soplado)
</v>
      </c>
      <c r="C38" s="874"/>
      <c r="D38" s="874"/>
      <c r="E38" s="874"/>
      <c r="F38" s="874"/>
      <c r="G38" s="874"/>
      <c r="H38" s="875"/>
      <c r="I38" s="267"/>
      <c r="J38" s="268"/>
      <c r="K38" s="269">
        <f>VLOOKUP(A38,EQUIPOS!A8:D165,4,FALSE)</f>
        <v>51799.347103098269</v>
      </c>
      <c r="L38" s="270"/>
      <c r="M38" s="271">
        <v>60</v>
      </c>
      <c r="N38" s="272">
        <f t="shared" si="0"/>
        <v>863.32245171830448</v>
      </c>
    </row>
    <row r="39" spans="1:14">
      <c r="A39" t="s">
        <v>138</v>
      </c>
      <c r="B39" s="873" t="str">
        <f>VLOOKUP(A39,EQUIPOS!A9:D154,3,FALSE)</f>
        <v>Camioneta D-300</v>
      </c>
      <c r="C39" s="874"/>
      <c r="D39" s="874"/>
      <c r="E39" s="874"/>
      <c r="F39" s="874"/>
      <c r="G39" s="874"/>
      <c r="H39" s="875"/>
      <c r="I39" s="267"/>
      <c r="J39" s="268"/>
      <c r="K39" s="269">
        <f>VLOOKUP(A39,EQUIPOS!A9:D166,4,FALSE)</f>
        <v>41665.587828223885</v>
      </c>
      <c r="L39" s="270"/>
      <c r="M39" s="271">
        <v>60</v>
      </c>
      <c r="N39" s="272">
        <f t="shared" si="0"/>
        <v>694.42646380373139</v>
      </c>
    </row>
    <row r="40" spans="1:14">
      <c r="B40" s="873"/>
      <c r="C40" s="874"/>
      <c r="D40" s="874"/>
      <c r="E40" s="874"/>
      <c r="F40" s="874"/>
      <c r="G40" s="874"/>
      <c r="H40" s="875"/>
      <c r="I40" s="267"/>
      <c r="J40" s="268"/>
      <c r="K40" s="269"/>
      <c r="L40" s="270"/>
      <c r="M40" s="271"/>
      <c r="N40" s="272"/>
    </row>
    <row r="41" spans="1:14">
      <c r="B41" s="873"/>
      <c r="C41" s="874"/>
      <c r="D41" s="874"/>
      <c r="E41" s="874"/>
      <c r="F41" s="874"/>
      <c r="G41" s="874"/>
      <c r="H41" s="875"/>
      <c r="I41" s="267"/>
      <c r="J41" s="268"/>
      <c r="K41" s="269"/>
      <c r="L41" s="270"/>
      <c r="M41" s="271"/>
      <c r="N41" s="272"/>
    </row>
    <row r="42" spans="1:14">
      <c r="B42" s="873"/>
      <c r="C42" s="874"/>
      <c r="D42" s="874"/>
      <c r="E42" s="874"/>
      <c r="F42" s="874"/>
      <c r="G42" s="874"/>
      <c r="H42" s="875"/>
      <c r="I42" s="267"/>
      <c r="J42" s="268"/>
      <c r="K42" s="269"/>
      <c r="L42" s="270"/>
      <c r="M42" s="271"/>
      <c r="N42" s="272"/>
    </row>
    <row r="43" spans="1:14">
      <c r="B43" s="873"/>
      <c r="C43" s="874"/>
      <c r="D43" s="874"/>
      <c r="E43" s="874"/>
      <c r="F43" s="874"/>
      <c r="G43" s="874"/>
      <c r="H43" s="875"/>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0.05</v>
      </c>
      <c r="N46" s="344">
        <f>N84*M46</f>
        <v>22.390442043167496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1669.6161837244424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47086.574300207045</v>
      </c>
      <c r="N53" s="272">
        <f t="shared" ref="N53:N54" si="1">K53*M53</f>
        <v>329.6060201014493</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1707.6939126958662</v>
      </c>
      <c r="N54" s="272">
        <f t="shared" si="1"/>
        <v>204.92326952350393</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6"/>
      <c r="C61" s="907"/>
      <c r="D61" s="907"/>
      <c r="E61" s="907"/>
      <c r="F61" s="907"/>
      <c r="G61" s="907"/>
      <c r="H61" s="907"/>
      <c r="I61" s="877"/>
      <c r="J61" s="42"/>
      <c r="K61" s="44"/>
      <c r="L61" s="908"/>
      <c r="M61" s="909"/>
      <c r="N61" s="45"/>
    </row>
    <row r="62" spans="1:14" ht="15.75" thickBot="1">
      <c r="B62" s="824" t="s">
        <v>953</v>
      </c>
      <c r="C62" s="825"/>
      <c r="D62" s="825"/>
      <c r="E62" s="825"/>
      <c r="F62" s="825"/>
      <c r="G62" s="825"/>
      <c r="H62" s="825"/>
      <c r="I62" s="825"/>
      <c r="J62" s="825"/>
      <c r="K62" s="825"/>
      <c r="L62" s="825"/>
      <c r="M62" s="826"/>
      <c r="N62" s="394">
        <f>SUM(N53:N61)</f>
        <v>534.52928962495321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10" t="s">
        <v>961</v>
      </c>
      <c r="M66" s="889"/>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11">
        <f>VLOOKUP(A67,TRANSPORTE!A6:D120,4,FALSE)</f>
        <v>1169.5796725935127</v>
      </c>
      <c r="M67" s="912"/>
      <c r="N67" s="287">
        <f>L67*K67</f>
        <v>8.1870577081545886</v>
      </c>
    </row>
    <row r="68" spans="1:15">
      <c r="B68" s="46"/>
      <c r="C68" s="47"/>
      <c r="D68" s="47"/>
      <c r="E68" s="47"/>
      <c r="F68" s="47"/>
      <c r="G68" s="47"/>
      <c r="H68" s="311"/>
      <c r="I68" s="279"/>
      <c r="J68" s="286"/>
      <c r="K68" s="279"/>
      <c r="L68" s="911"/>
      <c r="M68" s="91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2"/>
      <c r="M72" s="903"/>
      <c r="N72" s="127"/>
    </row>
    <row r="73" spans="1:15" ht="15.75" thickBot="1">
      <c r="B73" s="913" t="s">
        <v>953</v>
      </c>
      <c r="C73" s="867"/>
      <c r="D73" s="867"/>
      <c r="E73" s="867"/>
      <c r="F73" s="867"/>
      <c r="G73" s="867"/>
      <c r="H73" s="867"/>
      <c r="I73" s="867"/>
      <c r="J73" s="867"/>
      <c r="K73" s="867"/>
      <c r="L73" s="867"/>
      <c r="M73" s="868"/>
      <c r="N73" s="104">
        <f>N67+N68+N69+N70+N71</f>
        <v>8.1870577081545886</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3" t="s">
        <v>963</v>
      </c>
      <c r="C77" s="864"/>
      <c r="D77" s="864"/>
      <c r="E77" s="864"/>
      <c r="F77" s="864"/>
      <c r="G77" s="864"/>
      <c r="H77" s="864"/>
      <c r="I77" s="73" t="s">
        <v>964</v>
      </c>
      <c r="J77" s="75" t="s">
        <v>1410</v>
      </c>
      <c r="K77" s="74" t="s">
        <v>966</v>
      </c>
      <c r="L77" s="865" t="s">
        <v>950</v>
      </c>
      <c r="M77" s="866"/>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900"/>
      <c r="C83" s="901"/>
      <c r="D83" s="901"/>
      <c r="E83" s="901"/>
      <c r="F83" s="901"/>
      <c r="G83" s="901"/>
      <c r="H83" s="901"/>
      <c r="I83" s="126"/>
      <c r="J83" s="126"/>
      <c r="K83" s="126"/>
      <c r="L83" s="914"/>
      <c r="M83" s="914"/>
      <c r="N83" s="45"/>
    </row>
    <row r="84" spans="1:14" ht="15.75" thickBot="1">
      <c r="B84" s="913" t="s">
        <v>953</v>
      </c>
      <c r="C84" s="867"/>
      <c r="D84" s="867"/>
      <c r="E84" s="867"/>
      <c r="F84" s="867"/>
      <c r="G84" s="867"/>
      <c r="H84" s="867"/>
      <c r="I84" s="867"/>
      <c r="J84" s="867"/>
      <c r="K84" s="867"/>
      <c r="L84" s="867"/>
      <c r="M84" s="868"/>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2660.1413719208999</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9" t="s">
        <v>969</v>
      </c>
      <c r="C90" s="870"/>
      <c r="D90" s="870"/>
      <c r="E90" s="870"/>
      <c r="F90" s="870"/>
      <c r="G90" s="870"/>
      <c r="H90" s="870"/>
      <c r="I90" s="314"/>
      <c r="J90" s="334"/>
      <c r="K90" s="302" t="s">
        <v>970</v>
      </c>
      <c r="L90" s="871" t="s">
        <v>971</v>
      </c>
      <c r="M90" s="872"/>
      <c r="N90" s="303"/>
    </row>
    <row r="91" spans="1:14">
      <c r="B91" s="857" t="s">
        <v>972</v>
      </c>
      <c r="C91" s="858"/>
      <c r="D91" s="858"/>
      <c r="E91" s="858"/>
      <c r="F91" s="858"/>
      <c r="G91" s="858"/>
      <c r="H91" s="858"/>
      <c r="I91" s="87"/>
      <c r="J91" s="88"/>
      <c r="K91" s="304">
        <v>0.2</v>
      </c>
      <c r="L91" s="859">
        <f>N86*K91</f>
        <v>532.02827438418001</v>
      </c>
      <c r="M91" s="860"/>
      <c r="N91" s="51"/>
    </row>
    <row r="92" spans="1:14">
      <c r="B92" s="89" t="s">
        <v>973</v>
      </c>
      <c r="C92" s="90"/>
      <c r="D92" s="90"/>
      <c r="E92" s="90"/>
      <c r="F92" s="90"/>
      <c r="G92" s="90"/>
      <c r="H92" s="90"/>
      <c r="I92" s="87"/>
      <c r="J92" s="88"/>
      <c r="K92" s="304">
        <v>0.05</v>
      </c>
      <c r="L92" s="859">
        <f>N86*K92</f>
        <v>133.007068596045</v>
      </c>
      <c r="M92" s="860"/>
      <c r="N92" s="51"/>
    </row>
    <row r="93" spans="1:14" ht="15.75" thickBot="1">
      <c r="B93" s="91" t="s">
        <v>974</v>
      </c>
      <c r="C93" s="92"/>
      <c r="D93" s="92"/>
      <c r="E93" s="92"/>
      <c r="F93" s="92"/>
      <c r="G93" s="92"/>
      <c r="H93" s="92"/>
      <c r="I93" s="93"/>
      <c r="J93" s="94"/>
      <c r="K93" s="305">
        <v>0.05</v>
      </c>
      <c r="L93" s="861">
        <f>N86*K93</f>
        <v>133.007068596045</v>
      </c>
      <c r="M93" s="862"/>
      <c r="N93" s="51"/>
    </row>
    <row r="94" spans="1:14" ht="15.75" thickBot="1">
      <c r="B94" s="824" t="s">
        <v>953</v>
      </c>
      <c r="C94" s="825"/>
      <c r="D94" s="825"/>
      <c r="E94" s="825"/>
      <c r="F94" s="825"/>
      <c r="G94" s="825"/>
      <c r="H94" s="825"/>
      <c r="I94" s="825"/>
      <c r="J94" s="825"/>
      <c r="K94" s="825"/>
      <c r="L94" s="825"/>
      <c r="M94" s="826"/>
      <c r="N94" s="52">
        <f>L91+L92+L93</f>
        <v>798.04241157626996</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3458.1837834971698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7" t="s">
        <v>2218</v>
      </c>
      <c r="C113" s="828"/>
      <c r="D113" s="828"/>
      <c r="E113" s="828"/>
      <c r="F113" s="828"/>
      <c r="G113" s="828"/>
      <c r="H113" s="828"/>
      <c r="I113" s="828"/>
      <c r="J113" s="828"/>
      <c r="K113" s="828"/>
      <c r="L113" s="828"/>
      <c r="M113" s="828"/>
      <c r="N113" s="829"/>
    </row>
    <row r="114" spans="2:14" ht="15" customHeight="1">
      <c r="B114" s="827"/>
      <c r="C114" s="828"/>
      <c r="D114" s="828"/>
      <c r="E114" s="828"/>
      <c r="F114" s="828"/>
      <c r="G114" s="828"/>
      <c r="H114" s="828"/>
      <c r="I114" s="828"/>
      <c r="J114" s="828"/>
      <c r="K114" s="828"/>
      <c r="L114" s="828"/>
      <c r="M114" s="828"/>
      <c r="N114" s="829"/>
    </row>
    <row r="115" spans="2:14" ht="30" customHeight="1">
      <c r="B115" s="830" t="s">
        <v>2219</v>
      </c>
      <c r="C115" s="831"/>
      <c r="D115" s="831"/>
      <c r="E115" s="831"/>
      <c r="F115" s="831"/>
      <c r="G115" s="831"/>
      <c r="H115" s="831"/>
      <c r="I115" s="831"/>
      <c r="J115" s="831"/>
      <c r="K115" s="831"/>
      <c r="L115" s="831"/>
      <c r="M115" s="831"/>
      <c r="N115" s="832"/>
    </row>
    <row r="116" spans="2:14">
      <c r="B116" s="830"/>
      <c r="C116" s="831"/>
      <c r="D116" s="831"/>
      <c r="E116" s="831"/>
      <c r="F116" s="831"/>
      <c r="G116" s="831"/>
      <c r="H116" s="831"/>
      <c r="I116" s="831"/>
      <c r="J116" s="831"/>
      <c r="K116" s="831"/>
      <c r="L116" s="831"/>
      <c r="M116" s="831"/>
      <c r="N116" s="832"/>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0"/>
      <c r="K126" s="890"/>
      <c r="L126" s="890"/>
      <c r="M126" s="890"/>
      <c r="N126" s="891"/>
    </row>
    <row r="127" spans="2:14" ht="15.75" thickBot="1">
      <c r="B127" s="261" t="s">
        <v>2221</v>
      </c>
      <c r="C127" s="393"/>
      <c r="D127" s="393"/>
      <c r="E127" s="57"/>
      <c r="F127" s="57"/>
      <c r="G127" s="57"/>
      <c r="H127" s="57"/>
      <c r="I127" s="57"/>
      <c r="J127" s="892"/>
      <c r="K127" s="892"/>
      <c r="L127" s="892"/>
      <c r="M127" s="892"/>
      <c r="N127" s="893"/>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271">
        <v>6.25</v>
      </c>
      <c r="N36" s="272">
        <f t="shared" ref="N36:N41" si="0">K36/M36</f>
        <v>442.17803620357745</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v>
      </c>
      <c r="N37" s="272">
        <f t="shared" si="0"/>
        <v>1035.9869420619655</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15272.512274670518</v>
      </c>
      <c r="L38" s="270"/>
      <c r="M38" s="271">
        <v>3.75</v>
      </c>
      <c r="N38" s="272">
        <f t="shared" si="0"/>
        <v>4072.669939912138</v>
      </c>
    </row>
    <row r="39" spans="1:14">
      <c r="A39" t="s">
        <v>228</v>
      </c>
      <c r="B39" s="873" t="str">
        <f>VLOOKUP(A39,EQUIPOS!A9:D154,3,FALSE)</f>
        <v xml:space="preserve">Formaleta metálica (concreto hidráulico)
</v>
      </c>
      <c r="C39" s="874"/>
      <c r="D39" s="874"/>
      <c r="E39" s="874"/>
      <c r="F39" s="874"/>
      <c r="G39" s="874"/>
      <c r="H39" s="875"/>
      <c r="I39" s="267"/>
      <c r="J39" s="268"/>
      <c r="K39" s="269">
        <f>VLOOKUP(A39,EQUIPOS!A9:D166,4,FALSE)</f>
        <v>3226.0043241147787</v>
      </c>
      <c r="L39" s="270"/>
      <c r="M39" s="271">
        <v>6.25</v>
      </c>
      <c r="N39" s="272">
        <f t="shared" si="0"/>
        <v>516.16069185836454</v>
      </c>
    </row>
    <row r="40" spans="1:14">
      <c r="A40" t="s">
        <v>301</v>
      </c>
      <c r="B40" s="873" t="str">
        <f>VLOOKUP(A40,EQUIPOS!A10:D154,3,FALSE)</f>
        <v>Regla vibratoria, de longitud de 3 a 5 m, motor de 3600 rpm, potencia 6 HP</v>
      </c>
      <c r="C40" s="874"/>
      <c r="D40" s="874"/>
      <c r="E40" s="874"/>
      <c r="F40" s="874"/>
      <c r="G40" s="874"/>
      <c r="H40" s="875"/>
      <c r="I40" s="267"/>
      <c r="J40" s="268"/>
      <c r="K40" s="269">
        <f>VLOOKUP(A40,EQUIPOS!A10:D167,4,FALSE)</f>
        <v>6568.2313859761616</v>
      </c>
      <c r="L40" s="270"/>
      <c r="M40" s="271">
        <v>6.25</v>
      </c>
      <c r="N40" s="272">
        <f t="shared" si="0"/>
        <v>1050.9170217561859</v>
      </c>
    </row>
    <row r="41" spans="1:14">
      <c r="A41" t="s">
        <v>363</v>
      </c>
      <c r="B41" s="873" t="str">
        <f>VLOOKUP(A41,EQUIPOS!A11:D155,3,FALSE)</f>
        <v>Vibrador de concreto, Motor de 3 hp a 18.000 rpm Mangueras de 4 mt</v>
      </c>
      <c r="C41" s="874"/>
      <c r="D41" s="874"/>
      <c r="E41" s="874"/>
      <c r="F41" s="874"/>
      <c r="G41" s="874"/>
      <c r="H41" s="875"/>
      <c r="I41" s="267"/>
      <c r="J41" s="268"/>
      <c r="K41" s="269">
        <f>VLOOKUP(A41,EQUIPOS!A11:D168,4,FALSE)</f>
        <v>5335.5848876644286</v>
      </c>
      <c r="L41" s="270"/>
      <c r="M41" s="271">
        <v>6.25</v>
      </c>
      <c r="N41" s="272">
        <f t="shared" si="0"/>
        <v>853.6935820263086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N83*M46</f>
        <v>971.20648722881606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8942.8127010473563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3217.3450523346792</v>
      </c>
      <c r="N53" s="272">
        <f>K53*M53</f>
        <v>19736.028677515969</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2738.5601594326522</v>
      </c>
      <c r="N54" s="272">
        <f>K54*M54</f>
        <v>1014.281540530612</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953.81030647920511</v>
      </c>
      <c r="N55" s="272">
        <f>K55*M55</f>
        <v>1059.7892294213391</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3879.8024601436305</v>
      </c>
      <c r="N56" s="272">
        <f>K56*M56</f>
        <v>4310.8916223818114</v>
      </c>
    </row>
    <row r="57" spans="1:14">
      <c r="A57" s="144" t="s">
        <v>778</v>
      </c>
      <c r="B57" s="906" t="str">
        <f>VLOOKUP(A57,MATERIALES!A7:D373,3,FALSE)</f>
        <v>Antisol blanco (presentación 20 kg)</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11" t="str">
        <f>VLOOKUP(A57,MATERIALES!A11:D649,2,FALSE)</f>
        <v>kg</v>
      </c>
      <c r="K57" s="44">
        <v>1.1200000000000001</v>
      </c>
      <c r="L57" s="911">
        <f>VLOOKUP(A57,MATERIALES!A4:D373,4,FALSE)</f>
        <v>6039.4102375320845</v>
      </c>
      <c r="M57" s="912"/>
      <c r="N57" s="272">
        <f>K57*L57</f>
        <v>6764.1394660359356</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515044.33929601579</v>
      </c>
      <c r="N58" s="272">
        <f>K58*M58</f>
        <v>520194.78268897597</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553079.91322486161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1">
        <f>VLOOKUP(A66,TRANSPORTE!A5:D117,4,FALSE)</f>
        <v>1169.5796725935127</v>
      </c>
      <c r="M66" s="912"/>
      <c r="N66" s="287">
        <f>K66*L66</f>
        <v>1181.2754693194479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1181.2754693194479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127"/>
    </row>
    <row r="83" spans="1:14" ht="15.75" thickBot="1">
      <c r="B83" s="913" t="s">
        <v>953</v>
      </c>
      <c r="C83" s="867"/>
      <c r="D83" s="867"/>
      <c r="E83" s="867"/>
      <c r="F83" s="867"/>
      <c r="G83" s="867"/>
      <c r="H83" s="867"/>
      <c r="I83" s="867"/>
      <c r="J83" s="867"/>
      <c r="K83" s="867"/>
      <c r="L83" s="867"/>
      <c r="M83" s="868"/>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572916.06626751658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114583.21325350332</v>
      </c>
      <c r="M90" s="860"/>
      <c r="N90" s="51"/>
    </row>
    <row r="91" spans="1:14">
      <c r="B91" s="89" t="s">
        <v>973</v>
      </c>
      <c r="C91" s="90"/>
      <c r="D91" s="90"/>
      <c r="E91" s="90"/>
      <c r="F91" s="90"/>
      <c r="G91" s="90"/>
      <c r="H91" s="90"/>
      <c r="I91" s="87"/>
      <c r="J91" s="88"/>
      <c r="K91" s="304">
        <v>0.05</v>
      </c>
      <c r="L91" s="859">
        <f>N85*K91</f>
        <v>28645.803313375829</v>
      </c>
      <c r="M91" s="860"/>
      <c r="N91" s="51"/>
    </row>
    <row r="92" spans="1:14" ht="15.75" thickBot="1">
      <c r="B92" s="91" t="s">
        <v>974</v>
      </c>
      <c r="C92" s="92"/>
      <c r="D92" s="92"/>
      <c r="E92" s="92"/>
      <c r="F92" s="92"/>
      <c r="G92" s="92"/>
      <c r="H92" s="92"/>
      <c r="I92" s="93"/>
      <c r="J92" s="94"/>
      <c r="K92" s="305">
        <v>0.05</v>
      </c>
      <c r="L92" s="861">
        <f>N85*K92</f>
        <v>28645.803313375829</v>
      </c>
      <c r="M92" s="862"/>
      <c r="N92" s="51"/>
    </row>
    <row r="93" spans="1:14" ht="15.75" thickBot="1">
      <c r="B93" s="824" t="s">
        <v>953</v>
      </c>
      <c r="C93" s="825"/>
      <c r="D93" s="825"/>
      <c r="E93" s="825"/>
      <c r="F93" s="825"/>
      <c r="G93" s="825"/>
      <c r="H93" s="825"/>
      <c r="I93" s="825"/>
      <c r="J93" s="825"/>
      <c r="K93" s="825"/>
      <c r="L93" s="825"/>
      <c r="M93" s="826"/>
      <c r="N93" s="52">
        <f>L90+L91+L92</f>
        <v>171874.81988025497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744790.8861477715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0"/>
      <c r="K125" s="890"/>
      <c r="L125" s="890"/>
      <c r="M125" s="890"/>
      <c r="N125" s="891"/>
    </row>
    <row r="126" spans="2:14" ht="15.75" customHeight="1" thickBot="1">
      <c r="B126" s="261" t="s">
        <v>2221</v>
      </c>
      <c r="C126" s="393"/>
      <c r="D126" s="393"/>
      <c r="E126" s="57"/>
      <c r="F126" s="57"/>
      <c r="G126" s="57"/>
      <c r="H126" s="57"/>
      <c r="I126" s="57"/>
      <c r="J126" s="892"/>
      <c r="K126" s="892"/>
      <c r="L126" s="892"/>
      <c r="M126" s="892"/>
      <c r="N126" s="893"/>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5.75" hidden="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271">
        <v>6.25</v>
      </c>
      <c r="N36" s="272">
        <f t="shared" ref="N36:N41" si="0">K36/M36</f>
        <v>442.17803620357745</v>
      </c>
    </row>
    <row r="37" spans="1:14">
      <c r="A37" s="113" t="s">
        <v>176</v>
      </c>
      <c r="B37" s="873" t="str">
        <f>VLOOKUP(A37,EQUIPOS!A7:D154,3,FALSE)</f>
        <v xml:space="preserve">Compresor (barrido y soplado)
</v>
      </c>
      <c r="C37" s="874"/>
      <c r="D37" s="874"/>
      <c r="E37" s="874"/>
      <c r="F37" s="874"/>
      <c r="G37" s="874"/>
      <c r="H37" s="875"/>
      <c r="I37" s="267"/>
      <c r="J37" s="268"/>
      <c r="K37" s="269">
        <f>VLOOKUP(A37,EQUIPOS!A7:D164,4,FALSE)</f>
        <v>51799.347103098269</v>
      </c>
      <c r="L37" s="270"/>
      <c r="M37" s="271">
        <v>50</v>
      </c>
      <c r="N37" s="272">
        <f t="shared" si="0"/>
        <v>1035.9869420619655</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67"/>
      <c r="J38" s="268"/>
      <c r="K38" s="269">
        <f>VLOOKUP(A38,EQUIPOS!A8:D165,4,FALSE)</f>
        <v>15272.512274670518</v>
      </c>
      <c r="L38" s="270"/>
      <c r="M38" s="271">
        <v>3.75</v>
      </c>
      <c r="N38" s="272">
        <f t="shared" si="0"/>
        <v>4072.669939912138</v>
      </c>
    </row>
    <row r="39" spans="1:14">
      <c r="A39" t="s">
        <v>228</v>
      </c>
      <c r="B39" s="873" t="str">
        <f>VLOOKUP(A39,EQUIPOS!A9:D154,3,FALSE)</f>
        <v xml:space="preserve">Formaleta metálica (concreto hidráulico)
</v>
      </c>
      <c r="C39" s="874"/>
      <c r="D39" s="874"/>
      <c r="E39" s="874"/>
      <c r="F39" s="874"/>
      <c r="G39" s="874"/>
      <c r="H39" s="875"/>
      <c r="I39" s="267"/>
      <c r="J39" s="268"/>
      <c r="K39" s="269">
        <f>VLOOKUP(A39,EQUIPOS!A9:D166,4,FALSE)</f>
        <v>3226.0043241147787</v>
      </c>
      <c r="L39" s="270"/>
      <c r="M39" s="271">
        <v>6.25</v>
      </c>
      <c r="N39" s="272">
        <f t="shared" si="0"/>
        <v>516.16069185836454</v>
      </c>
    </row>
    <row r="40" spans="1:14">
      <c r="A40" t="s">
        <v>301</v>
      </c>
      <c r="B40" s="873" t="str">
        <f>VLOOKUP(A40,EQUIPOS!A10:D154,3,FALSE)</f>
        <v>Regla vibratoria, de longitud de 3 a 5 m, motor de 3600 rpm, potencia 6 HP</v>
      </c>
      <c r="C40" s="874"/>
      <c r="D40" s="874"/>
      <c r="E40" s="874"/>
      <c r="F40" s="874"/>
      <c r="G40" s="874"/>
      <c r="H40" s="875"/>
      <c r="I40" s="267"/>
      <c r="J40" s="268"/>
      <c r="K40" s="269">
        <f>VLOOKUP(A40,EQUIPOS!A10:D167,4,FALSE)</f>
        <v>6568.2313859761616</v>
      </c>
      <c r="L40" s="270"/>
      <c r="M40" s="271">
        <v>6.25</v>
      </c>
      <c r="N40" s="272">
        <f t="shared" si="0"/>
        <v>1050.9170217561859</v>
      </c>
    </row>
    <row r="41" spans="1:14">
      <c r="A41" t="s">
        <v>363</v>
      </c>
      <c r="B41" s="873" t="str">
        <f>VLOOKUP(A41,EQUIPOS!A11:D155,3,FALSE)</f>
        <v>Vibrador de concreto, Motor de 3 hp a 18.000 rpm Mangueras de 4 mt</v>
      </c>
      <c r="C41" s="874"/>
      <c r="D41" s="874"/>
      <c r="E41" s="874"/>
      <c r="F41" s="874"/>
      <c r="G41" s="874"/>
      <c r="H41" s="875"/>
      <c r="I41" s="267"/>
      <c r="J41" s="268"/>
      <c r="K41" s="269">
        <f>VLOOKUP(A41,EQUIPOS!A11:D168,4,FALSE)</f>
        <v>5335.5848876644286</v>
      </c>
      <c r="L41" s="270"/>
      <c r="M41" s="271">
        <v>6.25</v>
      </c>
      <c r="N41" s="272">
        <f t="shared" si="0"/>
        <v>853.6935820263086</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3"/>
      <c r="C44" s="874"/>
      <c r="D44" s="874"/>
      <c r="E44" s="874"/>
      <c r="F44" s="874"/>
      <c r="G44" s="874"/>
      <c r="H44" s="875"/>
      <c r="I44" s="876"/>
      <c r="J44" s="877"/>
      <c r="K44" s="269"/>
      <c r="L44" s="878"/>
      <c r="M44" s="879"/>
      <c r="N44" s="272"/>
    </row>
    <row r="45" spans="1:14">
      <c r="B45" s="873"/>
      <c r="C45" s="874"/>
      <c r="D45" s="874"/>
      <c r="E45" s="880"/>
      <c r="F45" s="874"/>
      <c r="G45" s="874"/>
      <c r="H45" s="875"/>
      <c r="I45" s="36"/>
      <c r="J45" s="37"/>
      <c r="K45" s="274"/>
      <c r="L45" s="276"/>
      <c r="M45" s="277"/>
      <c r="N45" s="278"/>
    </row>
    <row r="46" spans="1:14">
      <c r="B46" s="881" t="s">
        <v>952</v>
      </c>
      <c r="C46" s="882"/>
      <c r="D46" s="882"/>
      <c r="E46" s="38"/>
      <c r="F46" s="39"/>
      <c r="G46" s="39"/>
      <c r="H46" s="40"/>
      <c r="I46" s="36"/>
      <c r="J46" s="37"/>
      <c r="K46" s="279"/>
      <c r="L46" s="276"/>
      <c r="M46" s="401">
        <v>0.1</v>
      </c>
      <c r="N46" s="344">
        <f>N83*M46</f>
        <v>971.20648722881606</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SUM(N36:N47)</f>
        <v>8942.8127010473563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3217.3450523346792</v>
      </c>
      <c r="N53" s="272">
        <f>K53*M53</f>
        <v>19736.028677515969</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12639.027838476628</v>
      </c>
      <c r="N54" s="272">
        <f>K54*M54</f>
        <v>14155.711179093825</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2738.5601594326522</v>
      </c>
      <c r="N55" s="272">
        <f>K55*M55</f>
        <v>1014.281540530612</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953.81030647920511</v>
      </c>
      <c r="N56" s="272">
        <f>K56*M56</f>
        <v>1059.7892294213391</v>
      </c>
    </row>
    <row r="57" spans="1:14">
      <c r="A57" s="144" t="s">
        <v>646</v>
      </c>
      <c r="B57" s="906" t="str">
        <f>VLOOKUP(A57,MATERIALES!A7:D373,3,FALSE)</f>
        <v>Sello de silicona o sellador autonivelante</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11" t="s">
        <v>144</v>
      </c>
      <c r="K57" s="44">
        <v>1.1111111111111112</v>
      </c>
      <c r="L57" s="911">
        <f>VLOOKUP(A57,MATERIALES!A4:D373,4,FALSE)</f>
        <v>3879.8024601436305</v>
      </c>
      <c r="M57" s="912"/>
      <c r="N57" s="272">
        <f>K57*L57</f>
        <v>4310.8916223818114</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6039.4102375320845</v>
      </c>
      <c r="N58" s="272">
        <f>K58*M58</f>
        <v>6764.1394660359356</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515044.33929601579</v>
      </c>
      <c r="N59" s="272">
        <f>K59*M59</f>
        <v>520194.78268897597</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567235.62440395541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11">
        <f>VLOOKUP(A66,TRANSPORTE!A5:D117,4,FALSE)</f>
        <v>1169.5796725935127</v>
      </c>
      <c r="M66" s="912"/>
      <c r="N66" s="287">
        <f>K66*L66</f>
        <v>1181.2754693194479</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f>N66+N67+N68+N69+N70</f>
        <v>1181.2754693194479</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45"/>
    </row>
    <row r="83" spans="1:14" ht="15.75" thickBot="1">
      <c r="B83" s="913" t="s">
        <v>953</v>
      </c>
      <c r="C83" s="867"/>
      <c r="D83" s="867"/>
      <c r="E83" s="867"/>
      <c r="F83" s="867"/>
      <c r="G83" s="867"/>
      <c r="H83" s="867"/>
      <c r="I83" s="867"/>
      <c r="J83" s="867"/>
      <c r="K83" s="867"/>
      <c r="L83" s="867"/>
      <c r="M83" s="868"/>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587071.77744661039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117414.35548932209</v>
      </c>
      <c r="M90" s="860"/>
      <c r="N90" s="51"/>
    </row>
    <row r="91" spans="1:14">
      <c r="B91" s="89" t="s">
        <v>973</v>
      </c>
      <c r="C91" s="90"/>
      <c r="D91" s="90"/>
      <c r="E91" s="90"/>
      <c r="F91" s="90"/>
      <c r="G91" s="90"/>
      <c r="H91" s="90"/>
      <c r="I91" s="87"/>
      <c r="J91" s="88"/>
      <c r="K91" s="304">
        <v>0.05</v>
      </c>
      <c r="L91" s="859">
        <f>N85*K91</f>
        <v>29353.588872330522</v>
      </c>
      <c r="M91" s="860"/>
      <c r="N91" s="51"/>
    </row>
    <row r="92" spans="1:14" ht="15.75" thickBot="1">
      <c r="B92" s="91" t="s">
        <v>974</v>
      </c>
      <c r="C92" s="92"/>
      <c r="D92" s="92"/>
      <c r="E92" s="92"/>
      <c r="F92" s="92"/>
      <c r="G92" s="92"/>
      <c r="H92" s="92"/>
      <c r="I92" s="93"/>
      <c r="J92" s="94"/>
      <c r="K92" s="305">
        <v>0.05</v>
      </c>
      <c r="L92" s="861">
        <f>N85*K92</f>
        <v>29353.588872330522</v>
      </c>
      <c r="M92" s="862"/>
      <c r="N92" s="51"/>
    </row>
    <row r="93" spans="1:14" ht="15.75" thickBot="1">
      <c r="B93" s="824" t="s">
        <v>953</v>
      </c>
      <c r="C93" s="825"/>
      <c r="D93" s="825"/>
      <c r="E93" s="825"/>
      <c r="F93" s="825"/>
      <c r="G93" s="825"/>
      <c r="H93" s="825"/>
      <c r="I93" s="825"/>
      <c r="J93" s="825"/>
      <c r="K93" s="825"/>
      <c r="L93" s="825"/>
      <c r="M93" s="826"/>
      <c r="N93" s="52">
        <f>L90+L91+L92</f>
        <v>176121.53323398312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763193.31068059348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7" t="s">
        <v>2218</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2219</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0"/>
      <c r="K125" s="890"/>
      <c r="L125" s="890"/>
      <c r="M125" s="890"/>
      <c r="N125" s="891"/>
    </row>
    <row r="126" spans="2:14" ht="15.75" customHeight="1" thickBot="1">
      <c r="B126" s="261" t="s">
        <v>2221</v>
      </c>
      <c r="C126" s="393"/>
      <c r="D126" s="393"/>
      <c r="E126" s="57"/>
      <c r="F126" s="57"/>
      <c r="G126" s="57"/>
      <c r="H126" s="57"/>
      <c r="I126" s="57"/>
      <c r="J126" s="892"/>
      <c r="K126" s="892"/>
      <c r="L126" s="892"/>
      <c r="M126" s="892"/>
      <c r="N126" s="893"/>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9.25" customHeight="1" thickBot="1">
      <c r="A31" s="157" t="s">
        <v>1845</v>
      </c>
      <c r="B31" s="80" t="s">
        <v>1093</v>
      </c>
      <c r="C31" s="966" t="s">
        <v>1625</v>
      </c>
      <c r="D31" s="967"/>
      <c r="E31" s="967"/>
      <c r="F31" s="967"/>
      <c r="G31" s="967"/>
      <c r="H31" s="967"/>
      <c r="I31" s="967"/>
      <c r="J31" s="967"/>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461.49540441608013</v>
      </c>
      <c r="N49" s="272">
        <f>K49*M49</f>
        <v>461.49540441608013</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461.49540441608013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461.49540441608013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92.299080883216035</v>
      </c>
      <c r="M83" s="860"/>
      <c r="N83" s="51"/>
    </row>
    <row r="84" spans="1:14">
      <c r="B84" s="89" t="s">
        <v>973</v>
      </c>
      <c r="C84" s="90"/>
      <c r="D84" s="90"/>
      <c r="E84" s="90"/>
      <c r="F84" s="90"/>
      <c r="G84" s="90"/>
      <c r="H84" s="90"/>
      <c r="I84" s="87"/>
      <c r="J84" s="88"/>
      <c r="K84" s="304">
        <v>0.05</v>
      </c>
      <c r="L84" s="859">
        <f>N78*K84</f>
        <v>23.074770220804009</v>
      </c>
      <c r="M84" s="860"/>
      <c r="N84" s="51"/>
    </row>
    <row r="85" spans="1:14" ht="15.75" thickBot="1">
      <c r="B85" s="91" t="s">
        <v>974</v>
      </c>
      <c r="C85" s="92"/>
      <c r="D85" s="92"/>
      <c r="E85" s="92"/>
      <c r="F85" s="92"/>
      <c r="G85" s="92"/>
      <c r="H85" s="92"/>
      <c r="I85" s="93"/>
      <c r="J85" s="94"/>
      <c r="K85" s="305">
        <v>0.05</v>
      </c>
      <c r="L85" s="861">
        <f>N78*K85</f>
        <v>23.074770220804009</v>
      </c>
      <c r="M85" s="862"/>
      <c r="N85" s="51"/>
    </row>
    <row r="86" spans="1:14" ht="15.75" thickBot="1">
      <c r="B86" s="824" t="s">
        <v>953</v>
      </c>
      <c r="C86" s="825"/>
      <c r="D86" s="825"/>
      <c r="E86" s="825"/>
      <c r="F86" s="825"/>
      <c r="G86" s="825"/>
      <c r="H86" s="825"/>
      <c r="I86" s="825"/>
      <c r="J86" s="825"/>
      <c r="K86" s="825"/>
      <c r="L86" s="825"/>
      <c r="M86" s="826"/>
      <c r="N86" s="52">
        <f>L83+L84+L85</f>
        <v>138.44862132482405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599.94402574090418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7" t="s">
        <v>2218</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9.25" customHeight="1">
      <c r="B107" s="830" t="s">
        <v>2219</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0"/>
      <c r="K118" s="890"/>
      <c r="L118" s="890"/>
      <c r="M118" s="890"/>
      <c r="N118" s="891"/>
    </row>
    <row r="119" spans="2:14" ht="15.75" customHeight="1" thickBot="1">
      <c r="B119" s="261" t="s">
        <v>2221</v>
      </c>
      <c r="C119" s="393"/>
      <c r="D119" s="393"/>
      <c r="E119" s="57"/>
      <c r="F119" s="57"/>
      <c r="G119" s="57"/>
      <c r="H119" s="57"/>
      <c r="I119" s="57"/>
      <c r="J119" s="892"/>
      <c r="K119" s="892"/>
      <c r="L119" s="892"/>
      <c r="M119" s="892"/>
      <c r="N119" s="89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1626</v>
      </c>
      <c r="C31" s="966" t="s">
        <v>2040</v>
      </c>
      <c r="D31" s="967"/>
      <c r="E31" s="967"/>
      <c r="F31" s="967"/>
      <c r="G31" s="967"/>
      <c r="H31" s="967"/>
      <c r="I31" s="967"/>
      <c r="J31" s="967"/>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530.39166151466122</v>
      </c>
      <c r="N49" s="272">
        <f>K49*M49</f>
        <v>530.39166151466122</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530.39166151466122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530.39166151466122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106.07833230293225</v>
      </c>
      <c r="M83" s="860"/>
      <c r="N83" s="51"/>
    </row>
    <row r="84" spans="1:14">
      <c r="B84" s="89" t="s">
        <v>973</v>
      </c>
      <c r="C84" s="90"/>
      <c r="D84" s="90"/>
      <c r="E84" s="90"/>
      <c r="F84" s="90"/>
      <c r="G84" s="90"/>
      <c r="H84" s="90"/>
      <c r="I84" s="87"/>
      <c r="J84" s="88"/>
      <c r="K84" s="304">
        <v>0.05</v>
      </c>
      <c r="L84" s="859">
        <f>N78*K84</f>
        <v>26.519583075733063</v>
      </c>
      <c r="M84" s="860"/>
      <c r="N84" s="51"/>
    </row>
    <row r="85" spans="1:14" ht="15.75" thickBot="1">
      <c r="B85" s="91" t="s">
        <v>974</v>
      </c>
      <c r="C85" s="92"/>
      <c r="D85" s="92"/>
      <c r="E85" s="92"/>
      <c r="F85" s="92"/>
      <c r="G85" s="92"/>
      <c r="H85" s="92"/>
      <c r="I85" s="93"/>
      <c r="J85" s="94"/>
      <c r="K85" s="305">
        <v>0.05</v>
      </c>
      <c r="L85" s="861">
        <f>N78*K85</f>
        <v>26.519583075733063</v>
      </c>
      <c r="M85" s="862"/>
      <c r="N85" s="51"/>
    </row>
    <row r="86" spans="1:14" ht="15.75" thickBot="1">
      <c r="B86" s="824" t="s">
        <v>953</v>
      </c>
      <c r="C86" s="825"/>
      <c r="D86" s="825"/>
      <c r="E86" s="825"/>
      <c r="F86" s="825"/>
      <c r="G86" s="825"/>
      <c r="H86" s="825"/>
      <c r="I86" s="825"/>
      <c r="J86" s="825"/>
      <c r="K86" s="825"/>
      <c r="L86" s="825"/>
      <c r="M86" s="826"/>
      <c r="N86" s="52">
        <f>L83+L84+L85</f>
        <v>159.11749845439837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689.50915996905962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41.25" customHeight="1" thickBot="1">
      <c r="A31" t="s">
        <v>1845</v>
      </c>
      <c r="B31" s="80" t="s">
        <v>1627</v>
      </c>
      <c r="C31" s="966" t="s">
        <v>2041</v>
      </c>
      <c r="D31" s="967"/>
      <c r="E31" s="967"/>
      <c r="F31" s="967"/>
      <c r="G31" s="967"/>
      <c r="H31" s="967"/>
      <c r="I31" s="967"/>
      <c r="J31" s="967"/>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271"/>
      <c r="N36" s="272"/>
    </row>
    <row r="37" spans="1:14">
      <c r="A37" s="113"/>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2"/>
    </row>
    <row r="39" spans="1:14">
      <c r="B39" s="873"/>
      <c r="C39" s="874"/>
      <c r="D39" s="874"/>
      <c r="E39" s="874"/>
      <c r="F39" s="874"/>
      <c r="G39" s="874"/>
      <c r="H39" s="875"/>
      <c r="I39" s="876"/>
      <c r="J39" s="877"/>
      <c r="K39" s="269"/>
      <c r="L39" s="878"/>
      <c r="M39" s="879"/>
      <c r="N39" s="272"/>
    </row>
    <row r="40" spans="1:14">
      <c r="B40" s="873"/>
      <c r="C40" s="874"/>
      <c r="D40" s="874"/>
      <c r="E40" s="874"/>
      <c r="F40" s="874"/>
      <c r="G40" s="874"/>
      <c r="H40" s="875"/>
      <c r="I40" s="36"/>
      <c r="J40" s="37"/>
      <c r="K40" s="269"/>
      <c r="L40" s="276"/>
      <c r="M40" s="277"/>
      <c r="N40" s="272"/>
    </row>
    <row r="41" spans="1:14">
      <c r="B41" s="320"/>
      <c r="C41" s="321"/>
      <c r="D41" s="321"/>
      <c r="E41" s="321"/>
      <c r="F41" s="323"/>
      <c r="G41" s="323"/>
      <c r="H41" s="125"/>
      <c r="I41" s="36"/>
      <c r="J41" s="37"/>
      <c r="K41" s="274"/>
      <c r="L41" s="276"/>
      <c r="M41" s="277"/>
      <c r="N41" s="278"/>
    </row>
    <row r="42" spans="1:14">
      <c r="B42" s="881"/>
      <c r="C42" s="882"/>
      <c r="D42" s="882"/>
      <c r="E42" s="38"/>
      <c r="F42" s="39"/>
      <c r="G42" s="39"/>
      <c r="H42" s="40"/>
      <c r="I42" s="36"/>
      <c r="J42" s="37"/>
      <c r="K42" s="279"/>
      <c r="L42" s="276"/>
      <c r="M42" s="401"/>
      <c r="N42" s="344"/>
    </row>
    <row r="43" spans="1:14" ht="15.75" thickBot="1">
      <c r="B43" s="873"/>
      <c r="C43" s="874"/>
      <c r="D43" s="874"/>
      <c r="E43" s="874"/>
      <c r="F43" s="874"/>
      <c r="G43" s="874"/>
      <c r="H43" s="875"/>
      <c r="I43" s="883"/>
      <c r="J43" s="884"/>
      <c r="K43" s="41"/>
      <c r="L43" s="885"/>
      <c r="M43" s="886"/>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9" t="s">
        <v>944</v>
      </c>
      <c r="C48" s="870"/>
      <c r="D48" s="870"/>
      <c r="E48" s="870"/>
      <c r="F48" s="870"/>
      <c r="G48" s="870"/>
      <c r="H48" s="870"/>
      <c r="I48" s="904"/>
      <c r="J48" s="315" t="s">
        <v>945</v>
      </c>
      <c r="K48" s="85" t="s">
        <v>946</v>
      </c>
      <c r="L48" s="905" t="s">
        <v>955</v>
      </c>
      <c r="M48" s="904"/>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454.75762429105077</v>
      </c>
      <c r="N49" s="272">
        <f>K49*M49</f>
        <v>454.75762429105077</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6"/>
      <c r="C53" s="907"/>
      <c r="D53" s="907"/>
      <c r="E53" s="907"/>
      <c r="F53" s="907"/>
      <c r="G53" s="907"/>
      <c r="H53" s="907"/>
      <c r="I53" s="877"/>
      <c r="J53" s="42"/>
      <c r="K53" s="44"/>
      <c r="L53" s="908"/>
      <c r="M53" s="909"/>
      <c r="N53" s="45"/>
    </row>
    <row r="54" spans="1:14" ht="15.75" thickBot="1">
      <c r="B54" s="824" t="s">
        <v>953</v>
      </c>
      <c r="C54" s="825"/>
      <c r="D54" s="825"/>
      <c r="E54" s="825"/>
      <c r="F54" s="825"/>
      <c r="G54" s="825"/>
      <c r="H54" s="825"/>
      <c r="I54" s="825"/>
      <c r="J54" s="825"/>
      <c r="K54" s="825"/>
      <c r="L54" s="825"/>
      <c r="M54" s="826"/>
      <c r="N54" s="394">
        <f>SUM(N49:N53)</f>
        <v>454.75762429105077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2:15" ht="15.75" thickBot="1">
      <c r="B65" s="913" t="s">
        <v>953</v>
      </c>
      <c r="C65" s="867"/>
      <c r="D65" s="867"/>
      <c r="E65" s="867"/>
      <c r="F65" s="867"/>
      <c r="G65" s="867"/>
      <c r="H65" s="867"/>
      <c r="I65" s="867"/>
      <c r="J65" s="867"/>
      <c r="K65" s="867"/>
      <c r="L65" s="867"/>
      <c r="M65" s="868"/>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00"/>
      <c r="C75" s="901"/>
      <c r="D75" s="901"/>
      <c r="E75" s="901"/>
      <c r="F75" s="901"/>
      <c r="G75" s="901"/>
      <c r="H75" s="901"/>
      <c r="I75" s="126"/>
      <c r="J75" s="126"/>
      <c r="K75" s="126"/>
      <c r="L75" s="914"/>
      <c r="M75" s="914"/>
      <c r="N75" s="45"/>
    </row>
    <row r="76" spans="2:15" ht="15.75" thickBot="1">
      <c r="B76" s="913" t="s">
        <v>953</v>
      </c>
      <c r="C76" s="867"/>
      <c r="D76" s="867"/>
      <c r="E76" s="867"/>
      <c r="F76" s="867"/>
      <c r="G76" s="867"/>
      <c r="H76" s="867"/>
      <c r="I76" s="867"/>
      <c r="J76" s="867"/>
      <c r="K76" s="867"/>
      <c r="L76" s="867"/>
      <c r="M76" s="868"/>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454.75762429105077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90.951524858210163</v>
      </c>
      <c r="M83" s="860"/>
      <c r="N83" s="51"/>
    </row>
    <row r="84" spans="1:14">
      <c r="B84" s="89" t="s">
        <v>973</v>
      </c>
      <c r="C84" s="90"/>
      <c r="D84" s="90"/>
      <c r="E84" s="90"/>
      <c r="F84" s="90"/>
      <c r="G84" s="90"/>
      <c r="H84" s="90"/>
      <c r="I84" s="87"/>
      <c r="J84" s="88"/>
      <c r="K84" s="304">
        <v>0.05</v>
      </c>
      <c r="L84" s="859">
        <f>N78*K84</f>
        <v>22.737881214552541</v>
      </c>
      <c r="M84" s="860"/>
      <c r="N84" s="51"/>
    </row>
    <row r="85" spans="1:14" ht="15.75" thickBot="1">
      <c r="B85" s="91" t="s">
        <v>974</v>
      </c>
      <c r="C85" s="92"/>
      <c r="D85" s="92"/>
      <c r="E85" s="92"/>
      <c r="F85" s="92"/>
      <c r="G85" s="92"/>
      <c r="H85" s="92"/>
      <c r="I85" s="93"/>
      <c r="J85" s="94"/>
      <c r="K85" s="305">
        <v>0.05</v>
      </c>
      <c r="L85" s="861">
        <f>N78*K85</f>
        <v>22.737881214552541</v>
      </c>
      <c r="M85" s="862"/>
      <c r="N85" s="51"/>
    </row>
    <row r="86" spans="1:14" ht="15.75" thickBot="1">
      <c r="B86" s="824" t="s">
        <v>953</v>
      </c>
      <c r="C86" s="825"/>
      <c r="D86" s="825"/>
      <c r="E86" s="825"/>
      <c r="F86" s="825"/>
      <c r="G86" s="825"/>
      <c r="H86" s="825"/>
      <c r="I86" s="825"/>
      <c r="J86" s="825"/>
      <c r="K86" s="825"/>
      <c r="L86" s="825"/>
      <c r="M86" s="826"/>
      <c r="N86" s="52">
        <f>L83+L84+L85</f>
        <v>136.42728728731524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591.18491157836604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271">
        <v>30</v>
      </c>
      <c r="N36" s="272">
        <f>K36/M36</f>
        <v>92.120424209078635</v>
      </c>
    </row>
    <row r="37" spans="1:14">
      <c r="A37" t="s">
        <v>363</v>
      </c>
      <c r="B37" s="873" t="str">
        <f>VLOOKUP(A37,EQUIPOS!A7:D154,3,FALSE)</f>
        <v>Vibrador de concreto, Motor de 3 hp a 18.000 rpm Mangueras de 4 mt</v>
      </c>
      <c r="C37" s="874"/>
      <c r="D37" s="874"/>
      <c r="E37" s="874"/>
      <c r="F37" s="874"/>
      <c r="G37" s="874"/>
      <c r="H37" s="875"/>
      <c r="I37" s="267"/>
      <c r="J37" s="268"/>
      <c r="K37" s="269">
        <f>VLOOKUP(A37,EQUIPOS!A7:D164,4,FALSE)</f>
        <v>5335.5848876644286</v>
      </c>
      <c r="L37" s="270"/>
      <c r="M37" s="271">
        <v>30</v>
      </c>
      <c r="N37" s="272">
        <f>K37/M37</f>
        <v>177.85282958881427</v>
      </c>
    </row>
    <row r="38" spans="1:14">
      <c r="A38" t="s">
        <v>228</v>
      </c>
      <c r="B38" s="873" t="str">
        <f>VLOOKUP(A38,EQUIPOS!A8:D154,3,FALSE)</f>
        <v xml:space="preserve">Formaleta metálica (concreto hidráulico)
</v>
      </c>
      <c r="C38" s="874"/>
      <c r="D38" s="874"/>
      <c r="E38" s="874"/>
      <c r="F38" s="874"/>
      <c r="G38" s="874"/>
      <c r="H38" s="875"/>
      <c r="I38" s="876"/>
      <c r="J38" s="877"/>
      <c r="K38" s="269">
        <f>VLOOKUP(A38,EQUIPOS!A8:D165,4,FALSE)</f>
        <v>3226.0043241147787</v>
      </c>
      <c r="L38" s="878">
        <v>0.33329999999999999</v>
      </c>
      <c r="M38" s="879"/>
      <c r="N38" s="272">
        <f>K38/L38</f>
        <v>9678.98087043138</v>
      </c>
    </row>
    <row r="39" spans="1:14">
      <c r="B39" s="873"/>
      <c r="C39" s="874"/>
      <c r="D39" s="874"/>
      <c r="E39" s="874"/>
      <c r="F39" s="874"/>
      <c r="G39" s="874"/>
      <c r="H39" s="875"/>
      <c r="I39" s="36"/>
      <c r="J39" s="37"/>
      <c r="K39" s="269"/>
      <c r="L39" s="276"/>
      <c r="M39" s="277"/>
      <c r="N39" s="272"/>
    </row>
    <row r="40" spans="1:14">
      <c r="B40" s="320"/>
      <c r="C40" s="321"/>
      <c r="D40" s="321"/>
      <c r="E40" s="323"/>
      <c r="F40" s="323"/>
      <c r="G40" s="323"/>
      <c r="H40" s="125"/>
      <c r="I40" s="36"/>
      <c r="J40" s="37"/>
      <c r="K40" s="274"/>
      <c r="L40" s="276"/>
      <c r="M40" s="277"/>
      <c r="N40" s="278"/>
    </row>
    <row r="41" spans="1:14">
      <c r="B41" s="881" t="s">
        <v>952</v>
      </c>
      <c r="C41" s="882"/>
      <c r="D41" s="882"/>
      <c r="E41" s="38"/>
      <c r="F41" s="39"/>
      <c r="G41" s="39"/>
      <c r="H41" s="40"/>
      <c r="I41" s="36"/>
      <c r="J41" s="37"/>
      <c r="K41" s="279"/>
      <c r="L41" s="276"/>
      <c r="M41" s="401">
        <v>0.1</v>
      </c>
      <c r="N41" s="344">
        <f>N72*M41</f>
        <v>224.88926817266997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10173.843392401943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515044.33929601579</v>
      </c>
      <c r="N48" s="272">
        <f>K48*M48</f>
        <v>520194.78268897597</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6"/>
      <c r="C51" s="907"/>
      <c r="D51" s="907"/>
      <c r="E51" s="907"/>
      <c r="F51" s="907"/>
      <c r="G51" s="907"/>
      <c r="H51" s="907"/>
      <c r="I51" s="877"/>
      <c r="J51" s="42"/>
      <c r="K51" s="44"/>
      <c r="L51" s="908"/>
      <c r="M51" s="909"/>
      <c r="N51" s="45"/>
    </row>
    <row r="52" spans="1:14" ht="15.75" thickBot="1">
      <c r="B52" s="824" t="s">
        <v>953</v>
      </c>
      <c r="C52" s="825"/>
      <c r="D52" s="825"/>
      <c r="E52" s="825"/>
      <c r="F52" s="825"/>
      <c r="G52" s="825"/>
      <c r="H52" s="825"/>
      <c r="I52" s="825"/>
      <c r="J52" s="825"/>
      <c r="K52" s="825"/>
      <c r="L52" s="825"/>
      <c r="M52" s="826"/>
      <c r="N52" s="394">
        <f>SUM(N48:N51)</f>
        <v>520194.78268897597</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10" t="s">
        <v>961</v>
      </c>
      <c r="M56" s="889"/>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11">
        <f>VLOOKUP(A57,TRANSPORTE!A5:D117,4,FALSE)</f>
        <v>1169.5796725935127</v>
      </c>
      <c r="M57" s="912"/>
      <c r="N57" s="287">
        <f>K57*L57</f>
        <v>1181.2754693194479</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2"/>
      <c r="M61" s="903"/>
      <c r="N61" s="127"/>
    </row>
    <row r="62" spans="1:14" ht="15.75" thickBot="1">
      <c r="B62" s="913" t="s">
        <v>953</v>
      </c>
      <c r="C62" s="867"/>
      <c r="D62" s="867"/>
      <c r="E62" s="867"/>
      <c r="F62" s="867"/>
      <c r="G62" s="867"/>
      <c r="H62" s="867"/>
      <c r="I62" s="867"/>
      <c r="J62" s="867"/>
      <c r="K62" s="867"/>
      <c r="L62" s="867"/>
      <c r="M62" s="868"/>
      <c r="N62" s="104">
        <f>SUM(N57:N61)</f>
        <v>1181.2754693194479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3" t="s">
        <v>963</v>
      </c>
      <c r="C66" s="864"/>
      <c r="D66" s="864"/>
      <c r="E66" s="864"/>
      <c r="F66" s="864"/>
      <c r="G66" s="864"/>
      <c r="H66" s="864"/>
      <c r="I66" s="73" t="s">
        <v>964</v>
      </c>
      <c r="J66" s="75" t="s">
        <v>1410</v>
      </c>
      <c r="K66" s="74" t="s">
        <v>966</v>
      </c>
      <c r="L66" s="865" t="s">
        <v>950</v>
      </c>
      <c r="M66" s="866"/>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0"/>
      <c r="C71" s="901"/>
      <c r="D71" s="901"/>
      <c r="E71" s="901"/>
      <c r="F71" s="901"/>
      <c r="G71" s="901"/>
      <c r="H71" s="901"/>
      <c r="I71" s="126"/>
      <c r="J71" s="126"/>
      <c r="K71" s="126"/>
      <c r="L71" s="914"/>
      <c r="M71" s="914"/>
      <c r="N71" s="45"/>
    </row>
    <row r="72" spans="1:15" ht="15.75" thickBot="1">
      <c r="B72" s="913" t="s">
        <v>953</v>
      </c>
      <c r="C72" s="867"/>
      <c r="D72" s="867"/>
      <c r="E72" s="867"/>
      <c r="F72" s="867"/>
      <c r="G72" s="867"/>
      <c r="H72" s="867"/>
      <c r="I72" s="867"/>
      <c r="J72" s="867"/>
      <c r="K72" s="867"/>
      <c r="L72" s="867"/>
      <c r="M72" s="868"/>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533798.79423242412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9" t="s">
        <v>969</v>
      </c>
      <c r="C78" s="870"/>
      <c r="D78" s="870"/>
      <c r="E78" s="870"/>
      <c r="F78" s="870"/>
      <c r="G78" s="870"/>
      <c r="H78" s="870"/>
      <c r="I78" s="314"/>
      <c r="J78" s="334"/>
      <c r="K78" s="302" t="s">
        <v>970</v>
      </c>
      <c r="L78" s="871" t="s">
        <v>971</v>
      </c>
      <c r="M78" s="872"/>
      <c r="N78" s="303"/>
    </row>
    <row r="79" spans="1:15">
      <c r="B79" s="857" t="s">
        <v>972</v>
      </c>
      <c r="C79" s="858"/>
      <c r="D79" s="858"/>
      <c r="E79" s="858"/>
      <c r="F79" s="858"/>
      <c r="G79" s="858"/>
      <c r="H79" s="858"/>
      <c r="I79" s="87"/>
      <c r="J79" s="88"/>
      <c r="K79" s="304">
        <v>0.2</v>
      </c>
      <c r="L79" s="859">
        <f>N74*K79</f>
        <v>106759.75884648482</v>
      </c>
      <c r="M79" s="860"/>
      <c r="N79" s="51"/>
    </row>
    <row r="80" spans="1:15">
      <c r="B80" s="89" t="s">
        <v>973</v>
      </c>
      <c r="C80" s="90"/>
      <c r="D80" s="90"/>
      <c r="E80" s="90"/>
      <c r="F80" s="90"/>
      <c r="G80" s="90"/>
      <c r="H80" s="90"/>
      <c r="I80" s="87"/>
      <c r="J80" s="88"/>
      <c r="K80" s="304">
        <v>0.05</v>
      </c>
      <c r="L80" s="859">
        <f>N74*K80</f>
        <v>26689.939711621206</v>
      </c>
      <c r="M80" s="860"/>
      <c r="N80" s="51"/>
    </row>
    <row r="81" spans="1:14" ht="15.75" thickBot="1">
      <c r="B81" s="91" t="s">
        <v>974</v>
      </c>
      <c r="C81" s="92"/>
      <c r="D81" s="92"/>
      <c r="E81" s="92"/>
      <c r="F81" s="92"/>
      <c r="G81" s="92"/>
      <c r="H81" s="92"/>
      <c r="I81" s="93"/>
      <c r="J81" s="94"/>
      <c r="K81" s="305">
        <v>0.05</v>
      </c>
      <c r="L81" s="861">
        <f>N74*K81</f>
        <v>26689.939711621206</v>
      </c>
      <c r="M81" s="862"/>
      <c r="N81" s="51"/>
    </row>
    <row r="82" spans="1:14" ht="15.75" thickBot="1">
      <c r="B82" s="824" t="s">
        <v>953</v>
      </c>
      <c r="C82" s="825"/>
      <c r="D82" s="825"/>
      <c r="E82" s="825"/>
      <c r="F82" s="825"/>
      <c r="G82" s="825"/>
      <c r="H82" s="825"/>
      <c r="I82" s="825"/>
      <c r="J82" s="825"/>
      <c r="K82" s="825"/>
      <c r="L82" s="825"/>
      <c r="M82" s="826"/>
      <c r="N82" s="52">
        <f>L79+L80+L81</f>
        <v>160139.63826972723</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693938.43250215135</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271">
        <v>37.5</v>
      </c>
      <c r="N36" s="272">
        <f>K36/M36</f>
        <v>147.67891065706959</v>
      </c>
    </row>
    <row r="37" spans="1:14">
      <c r="B37" s="873"/>
      <c r="C37" s="874"/>
      <c r="D37" s="874"/>
      <c r="E37" s="880"/>
      <c r="F37" s="874"/>
      <c r="G37" s="874"/>
      <c r="H37" s="875"/>
      <c r="I37" s="36"/>
      <c r="J37" s="37"/>
      <c r="K37" s="274"/>
      <c r="L37" s="276"/>
      <c r="M37" s="277"/>
      <c r="N37" s="278"/>
    </row>
    <row r="38" spans="1:14">
      <c r="B38" s="881" t="s">
        <v>952</v>
      </c>
      <c r="C38" s="882"/>
      <c r="D38" s="882"/>
      <c r="E38" s="38"/>
      <c r="F38" s="39"/>
      <c r="G38" s="39"/>
      <c r="H38" s="40"/>
      <c r="I38" s="36"/>
      <c r="J38" s="37"/>
      <c r="K38" s="279"/>
      <c r="L38" s="276"/>
      <c r="M38" s="469">
        <v>0.1</v>
      </c>
      <c r="N38" s="344">
        <f>N72*M38</f>
        <v>1079.468487228816</v>
      </c>
    </row>
    <row r="39" spans="1:14" ht="15.75" thickBot="1">
      <c r="B39" s="873"/>
      <c r="C39" s="874"/>
      <c r="D39" s="874"/>
      <c r="E39" s="874"/>
      <c r="F39" s="874"/>
      <c r="G39" s="874"/>
      <c r="H39" s="875"/>
      <c r="I39" s="883"/>
      <c r="J39" s="884"/>
      <c r="K39" s="41"/>
      <c r="L39" s="885"/>
      <c r="M39" s="886"/>
      <c r="N39" s="105"/>
    </row>
    <row r="40" spans="1:14" ht="15.75" thickBot="1">
      <c r="B40" s="824" t="s">
        <v>953</v>
      </c>
      <c r="C40" s="825"/>
      <c r="D40" s="825"/>
      <c r="E40" s="825"/>
      <c r="F40" s="825"/>
      <c r="G40" s="825"/>
      <c r="H40" s="825"/>
      <c r="I40" s="825"/>
      <c r="J40" s="825"/>
      <c r="K40" s="825"/>
      <c r="L40" s="825"/>
      <c r="M40" s="826"/>
      <c r="N40" s="394">
        <f>SUM(N36:N39)</f>
        <v>1227.1473978858855</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9" t="s">
        <v>944</v>
      </c>
      <c r="C44" s="870"/>
      <c r="D44" s="870"/>
      <c r="E44" s="870"/>
      <c r="F44" s="870"/>
      <c r="G44" s="870"/>
      <c r="H44" s="870"/>
      <c r="I44" s="904"/>
      <c r="J44" s="315" t="s">
        <v>945</v>
      </c>
      <c r="K44" s="85" t="s">
        <v>946</v>
      </c>
      <c r="L44" s="905" t="s">
        <v>955</v>
      </c>
      <c r="M44" s="904"/>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46066.035705352697</v>
      </c>
      <c r="N45" s="272">
        <f>K45*M45</f>
        <v>47448.016776513279</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46226.325564241233</v>
      </c>
      <c r="N46" s="272">
        <f>K46*M46</f>
        <v>462.26325564241233</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30407.278444729116</v>
      </c>
      <c r="N47" s="272">
        <f>K47*M47</f>
        <v>1520.3639222364559</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403963.65545699524</v>
      </c>
      <c r="N48" s="272">
        <f>K48*M48</f>
        <v>4039.6365545699523</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53470.280508962103</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10" t="s">
        <v>961</v>
      </c>
      <c r="M54" s="889"/>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11">
        <f>VLOOKUP(A55,TRANSPORTE!A5:D117,4,FALSE)</f>
        <v>880.09984297175333</v>
      </c>
      <c r="M55" s="912"/>
      <c r="N55" s="287">
        <f>K55*L55</f>
        <v>809.69185553401314</v>
      </c>
    </row>
    <row r="56" spans="1:14">
      <c r="A56" t="s">
        <v>1227</v>
      </c>
      <c r="B56" s="46" t="str">
        <f>VLOOKUP(A56,TRANSPORTE!A6:D117,3,FALSE)</f>
        <v>Transporte de Arena</v>
      </c>
      <c r="C56" s="47"/>
      <c r="D56" s="47"/>
      <c r="E56" s="47"/>
      <c r="F56" s="47"/>
      <c r="G56" s="47"/>
      <c r="H56" s="311" t="s">
        <v>1468</v>
      </c>
      <c r="I56" s="279">
        <v>0.01</v>
      </c>
      <c r="J56" s="286">
        <v>1</v>
      </c>
      <c r="K56" s="279">
        <f>I56*J56</f>
        <v>0.01</v>
      </c>
      <c r="L56" s="911">
        <f>VLOOKUP(A56,TRANSPORTE!A6:D117,4,FALSE)</f>
        <v>1169.5796725935127</v>
      </c>
      <c r="M56" s="912"/>
      <c r="N56" s="287">
        <f>K56*L56</f>
        <v>11.695796725935127</v>
      </c>
    </row>
    <row r="57" spans="1:14">
      <c r="A57" t="s">
        <v>1227</v>
      </c>
      <c r="B57" s="46" t="str">
        <f>VLOOKUP(A57,TRANSPORTE!A6:D117,3,FALSE)</f>
        <v>Transporte de Arena</v>
      </c>
      <c r="C57" s="47"/>
      <c r="D57" s="47"/>
      <c r="E57" s="47"/>
      <c r="F57" s="47"/>
      <c r="G57" s="47"/>
      <c r="H57" s="311" t="s">
        <v>1468</v>
      </c>
      <c r="I57" s="279">
        <v>0.05</v>
      </c>
      <c r="J57" s="286">
        <v>1</v>
      </c>
      <c r="K57" s="279">
        <f>I57*J57</f>
        <v>0.05</v>
      </c>
      <c r="L57" s="911">
        <f>VLOOKUP(A57,TRANSPORTE!A6:D118,4,FALSE)</f>
        <v>1169.5796725935127</v>
      </c>
      <c r="M57" s="912"/>
      <c r="N57" s="287">
        <f>K57*L57</f>
        <v>58.478983629675639</v>
      </c>
    </row>
    <row r="58" spans="1:14">
      <c r="B58" s="46"/>
      <c r="C58" s="47"/>
      <c r="D58" s="47"/>
      <c r="E58" s="47"/>
      <c r="F58" s="47"/>
      <c r="G58" s="47"/>
      <c r="H58" s="311"/>
      <c r="I58" s="279"/>
      <c r="J58" s="286"/>
      <c r="K58" s="279"/>
      <c r="L58" s="911"/>
      <c r="M58" s="91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2"/>
      <c r="M60" s="903"/>
      <c r="N60" s="127"/>
    </row>
    <row r="61" spans="1:14" ht="15.75" thickBot="1">
      <c r="B61" s="913" t="s">
        <v>953</v>
      </c>
      <c r="C61" s="867"/>
      <c r="D61" s="867"/>
      <c r="E61" s="867"/>
      <c r="F61" s="867"/>
      <c r="G61" s="867"/>
      <c r="H61" s="867"/>
      <c r="I61" s="867"/>
      <c r="J61" s="867"/>
      <c r="K61" s="867"/>
      <c r="L61" s="867"/>
      <c r="M61" s="868"/>
      <c r="N61" s="104">
        <f>N55+N56+N57+N58+N59</f>
        <v>879.86663588962392</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3" t="s">
        <v>963</v>
      </c>
      <c r="C65" s="864"/>
      <c r="D65" s="864"/>
      <c r="E65" s="864"/>
      <c r="F65" s="864"/>
      <c r="G65" s="864"/>
      <c r="H65" s="864"/>
      <c r="I65" s="73" t="s">
        <v>964</v>
      </c>
      <c r="J65" s="75" t="s">
        <v>1410</v>
      </c>
      <c r="K65" s="74" t="s">
        <v>966</v>
      </c>
      <c r="L65" s="865" t="s">
        <v>950</v>
      </c>
      <c r="M65" s="866"/>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900"/>
      <c r="C71" s="901"/>
      <c r="D71" s="901"/>
      <c r="E71" s="901"/>
      <c r="F71" s="901"/>
      <c r="G71" s="901"/>
      <c r="H71" s="901"/>
      <c r="I71" s="126"/>
      <c r="J71" s="126"/>
      <c r="K71" s="126"/>
      <c r="L71" s="914"/>
      <c r="M71" s="914"/>
      <c r="N71" s="45"/>
    </row>
    <row r="72" spans="1:15" ht="15.75" thickBot="1">
      <c r="B72" s="913" t="s">
        <v>953</v>
      </c>
      <c r="C72" s="867"/>
      <c r="D72" s="867"/>
      <c r="E72" s="867"/>
      <c r="F72" s="867"/>
      <c r="G72" s="867"/>
      <c r="H72" s="867"/>
      <c r="I72" s="867"/>
      <c r="J72" s="867"/>
      <c r="K72" s="867"/>
      <c r="L72" s="867"/>
      <c r="M72" s="868"/>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66371.979415025766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9" t="s">
        <v>969</v>
      </c>
      <c r="C78" s="870"/>
      <c r="D78" s="870"/>
      <c r="E78" s="870"/>
      <c r="F78" s="870"/>
      <c r="G78" s="870"/>
      <c r="H78" s="870"/>
      <c r="I78" s="314"/>
      <c r="J78" s="334"/>
      <c r="K78" s="302" t="s">
        <v>970</v>
      </c>
      <c r="L78" s="871" t="s">
        <v>971</v>
      </c>
      <c r="M78" s="872"/>
      <c r="N78" s="303"/>
    </row>
    <row r="79" spans="1:15">
      <c r="B79" s="857" t="s">
        <v>972</v>
      </c>
      <c r="C79" s="858"/>
      <c r="D79" s="858"/>
      <c r="E79" s="858"/>
      <c r="F79" s="858"/>
      <c r="G79" s="858"/>
      <c r="H79" s="858"/>
      <c r="I79" s="87"/>
      <c r="J79" s="88"/>
      <c r="K79" s="304">
        <v>0.2</v>
      </c>
      <c r="L79" s="859">
        <f>N74*K79</f>
        <v>13274.395883005154</v>
      </c>
      <c r="M79" s="860"/>
      <c r="N79" s="51"/>
    </row>
    <row r="80" spans="1:15">
      <c r="B80" s="89" t="s">
        <v>973</v>
      </c>
      <c r="C80" s="90"/>
      <c r="D80" s="90"/>
      <c r="E80" s="90"/>
      <c r="F80" s="90"/>
      <c r="G80" s="90"/>
      <c r="H80" s="90"/>
      <c r="I80" s="87"/>
      <c r="J80" s="88"/>
      <c r="K80" s="304">
        <v>0.05</v>
      </c>
      <c r="L80" s="859">
        <f>N74*K80</f>
        <v>3318.5989707512886</v>
      </c>
      <c r="M80" s="860"/>
      <c r="N80" s="51"/>
    </row>
    <row r="81" spans="1:14" ht="15.75" thickBot="1">
      <c r="B81" s="91" t="s">
        <v>974</v>
      </c>
      <c r="C81" s="92"/>
      <c r="D81" s="92"/>
      <c r="E81" s="92"/>
      <c r="F81" s="92"/>
      <c r="G81" s="92"/>
      <c r="H81" s="92"/>
      <c r="I81" s="93"/>
      <c r="J81" s="94"/>
      <c r="K81" s="305">
        <v>0.05</v>
      </c>
      <c r="L81" s="861">
        <f>N74*K81</f>
        <v>3318.5989707512886</v>
      </c>
      <c r="M81" s="862"/>
      <c r="N81" s="51"/>
    </row>
    <row r="82" spans="1:14" ht="15.75" thickBot="1">
      <c r="B82" s="824" t="s">
        <v>953</v>
      </c>
      <c r="C82" s="825"/>
      <c r="D82" s="825"/>
      <c r="E82" s="825"/>
      <c r="F82" s="825"/>
      <c r="G82" s="825"/>
      <c r="H82" s="825"/>
      <c r="I82" s="825"/>
      <c r="J82" s="825"/>
      <c r="K82" s="825"/>
      <c r="L82" s="825"/>
      <c r="M82" s="826"/>
      <c r="N82" s="52">
        <f>L79+L80+L81</f>
        <v>19911.59382450773</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86283.573239533493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8" t="s">
        <v>2218</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2219</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4"/>
      <c r="K114" s="974"/>
      <c r="L114" s="974"/>
      <c r="M114" s="974"/>
      <c r="N114" s="975"/>
    </row>
    <row r="115" spans="2:14" ht="15.75" thickBot="1">
      <c r="B115" s="419" t="s">
        <v>2221</v>
      </c>
      <c r="C115" s="420"/>
      <c r="D115" s="420"/>
      <c r="E115" s="259"/>
      <c r="F115" s="259"/>
      <c r="G115" s="259"/>
      <c r="H115" s="259"/>
      <c r="I115" s="259"/>
      <c r="J115" s="976"/>
      <c r="K115" s="976"/>
      <c r="L115" s="976"/>
      <c r="M115" s="976"/>
      <c r="N115" s="977"/>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30262.071855956881</v>
      </c>
      <c r="L36" s="270"/>
      <c r="M36" s="271">
        <v>35</v>
      </c>
      <c r="N36" s="272">
        <f>K36/M36</f>
        <v>864.63062445591095</v>
      </c>
    </row>
    <row r="37" spans="1:14">
      <c r="A37" s="113" t="s">
        <v>312</v>
      </c>
      <c r="B37" s="873" t="str">
        <f>VLOOKUP(A37,EQUIPOS!A7:D154,3,FALSE)</f>
        <v>Retroexcavadora sobre oruga, potencia 138 HP, balde de 1,5 m3.</v>
      </c>
      <c r="C37" s="874"/>
      <c r="D37" s="874"/>
      <c r="E37" s="874"/>
      <c r="F37" s="874"/>
      <c r="G37" s="874"/>
      <c r="H37" s="875"/>
      <c r="I37" s="421"/>
      <c r="J37" s="422"/>
      <c r="K37" s="269">
        <f>VLOOKUP(A37,EQUIPOS!A7:D164,4,FALSE)</f>
        <v>173745.58222816818</v>
      </c>
      <c r="L37" s="335"/>
      <c r="M37" s="336">
        <v>35</v>
      </c>
      <c r="N37" s="272">
        <f>K37/M37</f>
        <v>4964.1594922333761</v>
      </c>
    </row>
    <row r="38" spans="1:14">
      <c r="A38" s="113"/>
      <c r="B38" s="320"/>
      <c r="C38" s="321"/>
      <c r="D38" s="321"/>
      <c r="E38" s="323"/>
      <c r="F38" s="321"/>
      <c r="G38" s="321"/>
      <c r="H38" s="322"/>
      <c r="I38" s="328"/>
      <c r="J38" s="330"/>
      <c r="K38" s="269"/>
      <c r="L38" s="423"/>
      <c r="M38" s="424"/>
      <c r="N38" s="272"/>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0.01</v>
      </c>
      <c r="N40" s="344">
        <f>N73*M40</f>
        <v>7.6767229862288557</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5836.466839675516</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3951.1447109975329</v>
      </c>
      <c r="N47" s="272">
        <f>K47*M47</f>
        <v>5136.4881242967931</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5136.4881242967931</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10" t="s">
        <v>961</v>
      </c>
      <c r="M55" s="889"/>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11">
        <f>VLOOKUP(A56,TRANSPORTE!A5:D117,4,FALSE)</f>
        <v>1169.5796725935127</v>
      </c>
      <c r="M56" s="912"/>
      <c r="N56" s="287">
        <f>K56*L56</f>
        <v>1520.4535743715664</v>
      </c>
    </row>
    <row r="57" spans="1:14">
      <c r="B57" s="46"/>
      <c r="C57" s="47"/>
      <c r="D57" s="47"/>
      <c r="E57" s="47"/>
      <c r="F57" s="47"/>
      <c r="G57" s="47"/>
      <c r="H57" s="311"/>
      <c r="I57" s="279"/>
      <c r="J57" s="286"/>
      <c r="K57" s="279"/>
      <c r="L57" s="911"/>
      <c r="M57" s="912"/>
      <c r="N57" s="287"/>
    </row>
    <row r="58" spans="1:14">
      <c r="B58" s="46"/>
      <c r="C58" s="47"/>
      <c r="D58" s="47"/>
      <c r="E58" s="47"/>
      <c r="F58" s="47"/>
      <c r="G58" s="4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2"/>
      <c r="M61" s="903"/>
      <c r="N61" s="127"/>
    </row>
    <row r="62" spans="1:14" ht="15.75" thickBot="1">
      <c r="B62" s="913" t="s">
        <v>953</v>
      </c>
      <c r="C62" s="867"/>
      <c r="D62" s="867"/>
      <c r="E62" s="867"/>
      <c r="F62" s="867"/>
      <c r="G62" s="867"/>
      <c r="H62" s="867"/>
      <c r="I62" s="867"/>
      <c r="J62" s="867"/>
      <c r="K62" s="867"/>
      <c r="L62" s="867"/>
      <c r="M62" s="868"/>
      <c r="N62" s="104">
        <f>N56+N57+N58+N59+N60</f>
        <v>1520.4535743715664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3" t="s">
        <v>963</v>
      </c>
      <c r="C66" s="864"/>
      <c r="D66" s="864"/>
      <c r="E66" s="864"/>
      <c r="F66" s="864"/>
      <c r="G66" s="864"/>
      <c r="H66" s="864"/>
      <c r="I66" s="73" t="s">
        <v>964</v>
      </c>
      <c r="J66" s="75" t="s">
        <v>1410</v>
      </c>
      <c r="K66" s="74" t="s">
        <v>966</v>
      </c>
      <c r="L66" s="865" t="s">
        <v>950</v>
      </c>
      <c r="M66" s="866"/>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900"/>
      <c r="C72" s="901"/>
      <c r="D72" s="901"/>
      <c r="E72" s="901"/>
      <c r="F72" s="901"/>
      <c r="G72" s="901"/>
      <c r="H72" s="901"/>
      <c r="I72" s="126"/>
      <c r="J72" s="126"/>
      <c r="K72" s="126"/>
      <c r="L72" s="914"/>
      <c r="M72" s="914"/>
      <c r="N72" s="45"/>
    </row>
    <row r="73" spans="1:15" ht="15.75" thickBot="1">
      <c r="B73" s="913" t="s">
        <v>953</v>
      </c>
      <c r="C73" s="867"/>
      <c r="D73" s="867"/>
      <c r="E73" s="867"/>
      <c r="F73" s="867"/>
      <c r="G73" s="867"/>
      <c r="H73" s="867"/>
      <c r="I73" s="867"/>
      <c r="J73" s="867"/>
      <c r="K73" s="867"/>
      <c r="L73" s="867"/>
      <c r="M73" s="868"/>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13261.080836966759</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9" t="s">
        <v>969</v>
      </c>
      <c r="C79" s="870"/>
      <c r="D79" s="870"/>
      <c r="E79" s="870"/>
      <c r="F79" s="870"/>
      <c r="G79" s="870"/>
      <c r="H79" s="870"/>
      <c r="I79" s="314"/>
      <c r="J79" s="334"/>
      <c r="K79" s="302" t="s">
        <v>970</v>
      </c>
      <c r="L79" s="871" t="s">
        <v>971</v>
      </c>
      <c r="M79" s="872"/>
      <c r="N79" s="303"/>
    </row>
    <row r="80" spans="1:15">
      <c r="B80" s="857" t="s">
        <v>972</v>
      </c>
      <c r="C80" s="858"/>
      <c r="D80" s="858"/>
      <c r="E80" s="858"/>
      <c r="F80" s="858"/>
      <c r="G80" s="858"/>
      <c r="H80" s="858"/>
      <c r="I80" s="87"/>
      <c r="J80" s="88"/>
      <c r="K80" s="304">
        <v>0.2</v>
      </c>
      <c r="L80" s="859">
        <f>N75*K80</f>
        <v>2652.216167393352</v>
      </c>
      <c r="M80" s="860"/>
      <c r="N80" s="51"/>
    </row>
    <row r="81" spans="1:14">
      <c r="B81" s="89" t="s">
        <v>973</v>
      </c>
      <c r="C81" s="90"/>
      <c r="D81" s="90"/>
      <c r="E81" s="90"/>
      <c r="F81" s="90"/>
      <c r="G81" s="90"/>
      <c r="H81" s="90"/>
      <c r="I81" s="87"/>
      <c r="J81" s="88"/>
      <c r="K81" s="304">
        <v>0.05</v>
      </c>
      <c r="L81" s="859">
        <f>N75*K81</f>
        <v>663.05404184833799</v>
      </c>
      <c r="M81" s="860"/>
      <c r="N81" s="51"/>
    </row>
    <row r="82" spans="1:14" ht="15.75" thickBot="1">
      <c r="B82" s="91" t="s">
        <v>974</v>
      </c>
      <c r="C82" s="92"/>
      <c r="D82" s="92"/>
      <c r="E82" s="92"/>
      <c r="F82" s="92"/>
      <c r="G82" s="92"/>
      <c r="H82" s="92"/>
      <c r="I82" s="93"/>
      <c r="J82" s="94"/>
      <c r="K82" s="305">
        <v>0.05</v>
      </c>
      <c r="L82" s="861">
        <f>N75*K82</f>
        <v>663.05404184833799</v>
      </c>
      <c r="M82" s="862"/>
      <c r="N82" s="51"/>
    </row>
    <row r="83" spans="1:14" ht="15.75" thickBot="1">
      <c r="B83" s="824" t="s">
        <v>953</v>
      </c>
      <c r="C83" s="825"/>
      <c r="D83" s="825"/>
      <c r="E83" s="825"/>
      <c r="F83" s="825"/>
      <c r="G83" s="825"/>
      <c r="H83" s="825"/>
      <c r="I83" s="825"/>
      <c r="J83" s="825"/>
      <c r="K83" s="825"/>
      <c r="L83" s="825"/>
      <c r="M83" s="826"/>
      <c r="N83" s="52">
        <f>L80+L81+L82</f>
        <v>3978.3242510900277</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17239.405088056788</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8" t="s">
        <v>2218</v>
      </c>
      <c r="C102" s="969"/>
      <c r="D102" s="969"/>
      <c r="E102" s="969"/>
      <c r="F102" s="969"/>
      <c r="G102" s="969"/>
      <c r="H102" s="969"/>
      <c r="I102" s="969"/>
      <c r="J102" s="969"/>
      <c r="K102" s="969"/>
      <c r="L102" s="969"/>
      <c r="M102" s="969"/>
      <c r="N102" s="970"/>
    </row>
    <row r="103" spans="2:14" ht="15" customHeight="1">
      <c r="B103" s="968"/>
      <c r="C103" s="969"/>
      <c r="D103" s="969"/>
      <c r="E103" s="969"/>
      <c r="F103" s="969"/>
      <c r="G103" s="969"/>
      <c r="H103" s="969"/>
      <c r="I103" s="969"/>
      <c r="J103" s="969"/>
      <c r="K103" s="969"/>
      <c r="L103" s="969"/>
      <c r="M103" s="969"/>
      <c r="N103" s="970"/>
    </row>
    <row r="104" spans="2:14" ht="30" customHeight="1">
      <c r="B104" s="971" t="s">
        <v>2219</v>
      </c>
      <c r="C104" s="972"/>
      <c r="D104" s="972"/>
      <c r="E104" s="972"/>
      <c r="F104" s="972"/>
      <c r="G104" s="972"/>
      <c r="H104" s="972"/>
      <c r="I104" s="972"/>
      <c r="J104" s="972"/>
      <c r="K104" s="972"/>
      <c r="L104" s="972"/>
      <c r="M104" s="972"/>
      <c r="N104" s="973"/>
    </row>
    <row r="105" spans="2:14">
      <c r="B105" s="971"/>
      <c r="C105" s="972"/>
      <c r="D105" s="972"/>
      <c r="E105" s="972"/>
      <c r="F105" s="972"/>
      <c r="G105" s="972"/>
      <c r="H105" s="972"/>
      <c r="I105" s="972"/>
      <c r="J105" s="972"/>
      <c r="K105" s="972"/>
      <c r="L105" s="972"/>
      <c r="M105" s="972"/>
      <c r="N105" s="973"/>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4"/>
      <c r="K115" s="974"/>
      <c r="L115" s="974"/>
      <c r="M115" s="974"/>
      <c r="N115" s="975"/>
    </row>
    <row r="116" spans="2:14" ht="15.75" thickBot="1">
      <c r="B116" s="419" t="s">
        <v>2221</v>
      </c>
      <c r="C116" s="420"/>
      <c r="D116" s="420"/>
      <c r="E116" s="259"/>
      <c r="F116" s="259"/>
      <c r="G116" s="259"/>
      <c r="H116" s="259"/>
      <c r="I116" s="259"/>
      <c r="J116" s="976"/>
      <c r="K116" s="976"/>
      <c r="L116" s="976"/>
      <c r="M116" s="976"/>
      <c r="N116" s="977"/>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30262.071855956881</v>
      </c>
      <c r="L36" s="270"/>
      <c r="M36" s="271">
        <v>2.5</v>
      </c>
      <c r="N36" s="272">
        <f>K36/M36</f>
        <v>12104.828742382753</v>
      </c>
    </row>
    <row r="37" spans="1:14">
      <c r="A37" s="113" t="s">
        <v>129</v>
      </c>
      <c r="B37" s="873" t="str">
        <f>VLOOKUP(A37,EQUIPOS!A7:D154,3,FALSE)</f>
        <v xml:space="preserve">Buldozer, Potencia al volante de 140 HP, motor de 2200 RPM, longitud de hoja 4,80m. </v>
      </c>
      <c r="C37" s="874"/>
      <c r="D37" s="874"/>
      <c r="E37" s="874"/>
      <c r="F37" s="874"/>
      <c r="G37" s="874"/>
      <c r="H37" s="875"/>
      <c r="I37" s="421"/>
      <c r="J37" s="422"/>
      <c r="K37" s="269">
        <f>VLOOKUP(A37,EQUIPOS!A7:D164,4,FALSE)</f>
        <v>213837.98758484225</v>
      </c>
      <c r="L37" s="335"/>
      <c r="M37" s="336">
        <v>100</v>
      </c>
      <c r="N37" s="272">
        <f>K37/M37</f>
        <v>2138.3798758484227</v>
      </c>
    </row>
    <row r="38" spans="1:14">
      <c r="A38" s="113" t="s">
        <v>312</v>
      </c>
      <c r="B38" s="873" t="str">
        <f>VLOOKUP(A38,EQUIPOS!A8:D154,3,FALSE)</f>
        <v>Retroexcavadora sobre oruga, potencia 138 HP, balde de 1,5 m3.</v>
      </c>
      <c r="C38" s="874"/>
      <c r="D38" s="874"/>
      <c r="E38" s="874"/>
      <c r="F38" s="874"/>
      <c r="G38" s="874"/>
      <c r="H38" s="875"/>
      <c r="I38" s="328"/>
      <c r="J38" s="330"/>
      <c r="K38" s="269">
        <f>VLOOKUP(A38,EQUIPOS!A8:D165,4,FALSE)</f>
        <v>173745.58222816818</v>
      </c>
      <c r="L38" s="423"/>
      <c r="M38" s="424">
        <v>16</v>
      </c>
      <c r="N38" s="272">
        <f>K38/M38</f>
        <v>10859.098889260511</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0.01</v>
      </c>
      <c r="N40" s="344">
        <f>N76*M40</f>
        <v>25.250800282375621</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25127.558307774059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6088.5685116057584</v>
      </c>
      <c r="N47" s="272">
        <f>K47*M47</f>
        <v>1826.5705534817275</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1440.806248950955</v>
      </c>
      <c r="N48" s="272">
        <f t="shared" ref="N48:N53" si="0">K48*M48</f>
        <v>4322.4187468528653</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10309.283418890689</v>
      </c>
      <c r="N49" s="272">
        <f t="shared" si="0"/>
        <v>2577.3208547226723</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525.72525466642901</v>
      </c>
      <c r="N50" s="272">
        <f t="shared" si="0"/>
        <v>525.72525466642901</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929.55251613342557</v>
      </c>
      <c r="N51" s="272">
        <f t="shared" si="0"/>
        <v>929.55251613342557</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5558.7235662792737</v>
      </c>
      <c r="N52" s="272">
        <f t="shared" si="0"/>
        <v>2545.8953933559073</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3951.1447109975329</v>
      </c>
      <c r="N53" s="272">
        <f t="shared" si="0"/>
        <v>5136.4881242967931</v>
      </c>
    </row>
    <row r="54" spans="1:14" ht="15.75" thickBot="1">
      <c r="B54" s="824" t="s">
        <v>953</v>
      </c>
      <c r="C54" s="825"/>
      <c r="D54" s="825"/>
      <c r="E54" s="825"/>
      <c r="F54" s="825"/>
      <c r="G54" s="825"/>
      <c r="H54" s="825"/>
      <c r="I54" s="825"/>
      <c r="J54" s="825"/>
      <c r="K54" s="825"/>
      <c r="L54" s="825"/>
      <c r="M54" s="826"/>
      <c r="N54" s="394">
        <f>SUM(N47:N53)</f>
        <v>17863.971443509821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1">
        <f>VLOOKUP(A59,TRANSPORTE!A5:D117,4,FALSE)</f>
        <v>1169.5796725935127</v>
      </c>
      <c r="M59" s="912"/>
      <c r="N59" s="287">
        <f>K59*L59</f>
        <v>1520.4535743715664</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824" t="s">
        <v>953</v>
      </c>
      <c r="C76" s="825"/>
      <c r="D76" s="825"/>
      <c r="E76" s="825"/>
      <c r="F76" s="825"/>
      <c r="G76" s="825"/>
      <c r="H76" s="825"/>
      <c r="I76" s="867"/>
      <c r="J76" s="867"/>
      <c r="K76" s="867"/>
      <c r="L76" s="867"/>
      <c r="M76" s="868"/>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47037.063353893012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9407.4126707786036</v>
      </c>
      <c r="M83" s="860"/>
      <c r="N83" s="51"/>
    </row>
    <row r="84" spans="1:14">
      <c r="B84" s="89" t="s">
        <v>973</v>
      </c>
      <c r="C84" s="90"/>
      <c r="D84" s="90"/>
      <c r="E84" s="90"/>
      <c r="F84" s="90"/>
      <c r="G84" s="90"/>
      <c r="H84" s="90"/>
      <c r="I84" s="87"/>
      <c r="J84" s="88"/>
      <c r="K84" s="304">
        <v>0.05</v>
      </c>
      <c r="L84" s="859">
        <f>N78*K84</f>
        <v>2351.8531676946509</v>
      </c>
      <c r="M84" s="860"/>
      <c r="N84" s="51"/>
    </row>
    <row r="85" spans="1:14" ht="15.75" thickBot="1">
      <c r="B85" s="91" t="s">
        <v>974</v>
      </c>
      <c r="C85" s="92"/>
      <c r="D85" s="92"/>
      <c r="E85" s="92"/>
      <c r="F85" s="92"/>
      <c r="G85" s="92"/>
      <c r="H85" s="92"/>
      <c r="I85" s="93"/>
      <c r="J85" s="94"/>
      <c r="K85" s="305">
        <v>0.05</v>
      </c>
      <c r="L85" s="861">
        <f>N78*K85</f>
        <v>2351.8531676946509</v>
      </c>
      <c r="M85" s="862"/>
      <c r="N85" s="51"/>
    </row>
    <row r="86" spans="1:14" ht="15.75" thickBot="1">
      <c r="B86" s="824" t="s">
        <v>953</v>
      </c>
      <c r="C86" s="825"/>
      <c r="D86" s="825"/>
      <c r="E86" s="825"/>
      <c r="F86" s="825"/>
      <c r="G86" s="825"/>
      <c r="H86" s="825"/>
      <c r="I86" s="825"/>
      <c r="J86" s="825"/>
      <c r="K86" s="825"/>
      <c r="L86" s="825"/>
      <c r="M86" s="826"/>
      <c r="N86" s="52">
        <f>L83+L84+L85</f>
        <v>14111.119006167906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61148.18236006092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30262.071855956881</v>
      </c>
      <c r="L36" s="270"/>
      <c r="M36" s="336">
        <v>2.5</v>
      </c>
      <c r="N36" s="272">
        <f>K36/M36</f>
        <v>12104.828742382753</v>
      </c>
    </row>
    <row r="37" spans="1:14">
      <c r="A37" s="113" t="s">
        <v>129</v>
      </c>
      <c r="B37" s="873" t="str">
        <f>VLOOKUP(A37,EQUIPOS!A7:D154,3,FALSE)</f>
        <v xml:space="preserve">Buldozer, Potencia al volante de 140 HP, motor de 2200 RPM, longitud de hoja 4,80m. </v>
      </c>
      <c r="C37" s="874"/>
      <c r="D37" s="874"/>
      <c r="E37" s="874"/>
      <c r="F37" s="874"/>
      <c r="G37" s="874"/>
      <c r="H37" s="875"/>
      <c r="I37" s="421"/>
      <c r="J37" s="422"/>
      <c r="K37" s="269">
        <f>VLOOKUP(A37,EQUIPOS!A7:D164,4,FALSE)</f>
        <v>213837.98758484225</v>
      </c>
      <c r="L37" s="335"/>
      <c r="M37" s="336">
        <v>100</v>
      </c>
      <c r="N37" s="272">
        <f>K37/M37</f>
        <v>2138.3798758484227</v>
      </c>
    </row>
    <row r="38" spans="1:14">
      <c r="A38" s="113" t="s">
        <v>261</v>
      </c>
      <c r="B38" s="873" t="str">
        <f>VLOOKUP(A38,EQUIPOS!A8:D154,3,FALSE)</f>
        <v xml:space="preserve">Motobomba 3 PULGADAS (incluye operario)
</v>
      </c>
      <c r="C38" s="874"/>
      <c r="D38" s="874"/>
      <c r="E38" s="874"/>
      <c r="F38" s="874"/>
      <c r="G38" s="874"/>
      <c r="H38" s="875"/>
      <c r="I38" s="328"/>
      <c r="J38" s="330"/>
      <c r="K38" s="269">
        <f>VLOOKUP(A38,EQUIPOS!A8:D165,4,FALSE)</f>
        <v>8155.6283651803797</v>
      </c>
      <c r="L38" s="423"/>
      <c r="M38" s="424">
        <v>8</v>
      </c>
      <c r="N38" s="272">
        <f>K38/M38</f>
        <v>1019.4535456475475</v>
      </c>
    </row>
    <row r="39" spans="1:14">
      <c r="A39" t="s">
        <v>312</v>
      </c>
      <c r="B39" s="873" t="str">
        <f>VLOOKUP(A39,EQUIPOS!A9:D154,3,FALSE)</f>
        <v>Retroexcavadora sobre oruga, potencia 138 HP, balde de 1,5 m3.</v>
      </c>
      <c r="C39" s="874"/>
      <c r="D39" s="874"/>
      <c r="E39" s="874"/>
      <c r="F39" s="874"/>
      <c r="G39" s="874"/>
      <c r="H39" s="875"/>
      <c r="I39" s="36"/>
      <c r="J39" s="37"/>
      <c r="K39" s="269">
        <f>VLOOKUP(A39,EQUIPOS!A9:D166,4,FALSE)</f>
        <v>173745.58222816818</v>
      </c>
      <c r="L39" s="276"/>
      <c r="M39" s="336">
        <v>8</v>
      </c>
      <c r="N39" s="272">
        <f>K39/M39</f>
        <v>21718.197778521022</v>
      </c>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N78*M41</f>
        <v>215.73612180720397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37196.596064206948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6088.5685116057584</v>
      </c>
      <c r="N48" s="272">
        <f>K48*M48</f>
        <v>1826.5705534817275</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1440.806248950955</v>
      </c>
      <c r="N49" s="272">
        <f t="shared" ref="N49:N54" si="0">K49*M49</f>
        <v>4322.4187468528653</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10309.283418890689</v>
      </c>
      <c r="N50" s="272">
        <f t="shared" si="0"/>
        <v>2577.3208547226723</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525.72525466642901</v>
      </c>
      <c r="N51" s="272">
        <f t="shared" si="0"/>
        <v>525.72525466642901</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929.55251613342557</v>
      </c>
      <c r="N52" s="272">
        <f t="shared" si="0"/>
        <v>929.55251613342557</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5558.7235662792737</v>
      </c>
      <c r="N53" s="272">
        <f>K53*M53</f>
        <v>2545.8953933559073</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3951.1447109975329</v>
      </c>
      <c r="N54" s="272">
        <f t="shared" si="0"/>
        <v>5136.4881242967931</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17863.971443509821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11">
        <f>VLOOKUP(A61,TRANSPORTE!A5:D117,4,FALSE)</f>
        <v>1169.5796725935127</v>
      </c>
      <c r="M61" s="912"/>
      <c r="N61" s="287">
        <f>K61*L61</f>
        <v>1520.4535743715664</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1520.4535743715664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78154.633262808726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15630.926652561746</v>
      </c>
      <c r="M85" s="860"/>
      <c r="N85" s="51"/>
    </row>
    <row r="86" spans="1:14">
      <c r="B86" s="89" t="s">
        <v>973</v>
      </c>
      <c r="C86" s="90"/>
      <c r="D86" s="90"/>
      <c r="E86" s="90"/>
      <c r="F86" s="90"/>
      <c r="G86" s="90"/>
      <c r="H86" s="90"/>
      <c r="I86" s="87"/>
      <c r="J86" s="88"/>
      <c r="K86" s="304">
        <v>0.05</v>
      </c>
      <c r="L86" s="859">
        <f>N80*K86</f>
        <v>3907.7316631404365</v>
      </c>
      <c r="M86" s="860"/>
      <c r="N86" s="51"/>
    </row>
    <row r="87" spans="1:14" ht="15.75" thickBot="1">
      <c r="B87" s="91" t="s">
        <v>974</v>
      </c>
      <c r="C87" s="92"/>
      <c r="D87" s="92"/>
      <c r="E87" s="92"/>
      <c r="F87" s="92"/>
      <c r="G87" s="92"/>
      <c r="H87" s="92"/>
      <c r="I87" s="93"/>
      <c r="J87" s="94"/>
      <c r="K87" s="305">
        <v>0.05</v>
      </c>
      <c r="L87" s="861">
        <f>N80*K87</f>
        <v>3907.7316631404365</v>
      </c>
      <c r="M87" s="862"/>
      <c r="N87" s="51"/>
    </row>
    <row r="88" spans="1:14" ht="15.75" thickBot="1">
      <c r="B88" s="824" t="s">
        <v>953</v>
      </c>
      <c r="C88" s="825"/>
      <c r="D88" s="825"/>
      <c r="E88" s="825"/>
      <c r="F88" s="825"/>
      <c r="G88" s="825"/>
      <c r="H88" s="825"/>
      <c r="I88" s="825"/>
      <c r="J88" s="825"/>
      <c r="K88" s="825"/>
      <c r="L88" s="825"/>
      <c r="M88" s="826"/>
      <c r="N88" s="52">
        <f>L85+L86+L87</f>
        <v>23446.389978842617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101601.02324165135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2.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129</v>
      </c>
      <c r="B36" s="873" t="str">
        <f>VLOOKUP(A36,EQUIPOS!A6:D154,3,FALSE)</f>
        <v xml:space="preserve">Buldozer, Potencia al volante de 140 HP, motor de 2200 RPM, longitud de hoja 4,80m. </v>
      </c>
      <c r="C36" s="874"/>
      <c r="D36" s="874"/>
      <c r="E36" s="874"/>
      <c r="F36" s="874"/>
      <c r="G36" s="874"/>
      <c r="H36" s="875"/>
      <c r="I36" s="267"/>
      <c r="J36" s="268"/>
      <c r="K36" s="269">
        <f>VLOOKUP(A36,EQUIPOS!A6:D163,4,FALSE)</f>
        <v>213837.98758484225</v>
      </c>
      <c r="L36" s="270"/>
      <c r="M36" s="336">
        <v>100</v>
      </c>
      <c r="N36" s="272">
        <f>K36/M36</f>
        <v>2138.3798758484227</v>
      </c>
    </row>
    <row r="37" spans="1:14">
      <c r="A37" s="113" t="s">
        <v>312</v>
      </c>
      <c r="B37" s="873" t="str">
        <f>VLOOKUP(A37,EQUIPOS!A7:D154,3,FALSE)</f>
        <v>Retroexcavadora sobre oruga, potencia 138 HP, balde de 1,5 m3.</v>
      </c>
      <c r="C37" s="874"/>
      <c r="D37" s="874"/>
      <c r="E37" s="874"/>
      <c r="F37" s="874"/>
      <c r="G37" s="874"/>
      <c r="H37" s="875"/>
      <c r="I37" s="421"/>
      <c r="J37" s="422"/>
      <c r="K37" s="269">
        <f>VLOOKUP(A37,EQUIPOS!A7:D164,4,FALSE)</f>
        <v>173745.58222816818</v>
      </c>
      <c r="L37" s="335"/>
      <c r="M37" s="336">
        <v>35</v>
      </c>
      <c r="N37" s="272">
        <f>K37/M37</f>
        <v>4964.1594922333761</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7.6767229862288557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7110.2160910680277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3951.1447109975329</v>
      </c>
      <c r="N48" s="272">
        <f>K48*M48</f>
        <v>5136.4881242967931</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5136.4881242967931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14534.830088359273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2906.9660176718548</v>
      </c>
      <c r="M84" s="860"/>
      <c r="N84" s="51"/>
    </row>
    <row r="85" spans="1:14">
      <c r="B85" s="89" t="s">
        <v>973</v>
      </c>
      <c r="C85" s="90"/>
      <c r="D85" s="90"/>
      <c r="E85" s="90"/>
      <c r="F85" s="90"/>
      <c r="G85" s="90"/>
      <c r="H85" s="90"/>
      <c r="I85" s="87"/>
      <c r="J85" s="88"/>
      <c r="K85" s="304">
        <v>0.05</v>
      </c>
      <c r="L85" s="859">
        <f>N79*K85</f>
        <v>726.74150441796371</v>
      </c>
      <c r="M85" s="860"/>
      <c r="N85" s="51"/>
    </row>
    <row r="86" spans="1:14" ht="15.75" thickBot="1">
      <c r="B86" s="91" t="s">
        <v>974</v>
      </c>
      <c r="C86" s="92"/>
      <c r="D86" s="92"/>
      <c r="E86" s="92"/>
      <c r="F86" s="92"/>
      <c r="G86" s="92"/>
      <c r="H86" s="92"/>
      <c r="I86" s="93"/>
      <c r="J86" s="94"/>
      <c r="K86" s="305">
        <v>0.05</v>
      </c>
      <c r="L86" s="861">
        <f>N79*K86</f>
        <v>726.74150441796371</v>
      </c>
      <c r="M86" s="862"/>
      <c r="N86" s="51"/>
    </row>
    <row r="87" spans="1:14" ht="15.75" thickBot="1">
      <c r="B87" s="824" t="s">
        <v>953</v>
      </c>
      <c r="C87" s="825"/>
      <c r="D87" s="825"/>
      <c r="E87" s="825"/>
      <c r="F87" s="825"/>
      <c r="G87" s="825"/>
      <c r="H87" s="825"/>
      <c r="I87" s="825"/>
      <c r="J87" s="825"/>
      <c r="K87" s="825"/>
      <c r="L87" s="825"/>
      <c r="M87" s="826"/>
      <c r="N87" s="52">
        <f>L84+L85+L86</f>
        <v>4360.449026507782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18895.279114867055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7.75" customHeight="1" thickBot="1">
      <c r="B29" s="71" t="s">
        <v>943</v>
      </c>
      <c r="C29" s="803" t="s">
        <v>944</v>
      </c>
      <c r="D29" s="804"/>
      <c r="E29" s="804"/>
      <c r="F29" s="804"/>
      <c r="G29" s="804"/>
      <c r="H29" s="804"/>
      <c r="I29" s="804"/>
      <c r="J29" s="72"/>
      <c r="K29" s="342" t="s">
        <v>2215</v>
      </c>
      <c r="L29" s="800" t="s">
        <v>945</v>
      </c>
      <c r="M29" s="801"/>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4" t="s">
        <v>944</v>
      </c>
      <c r="C34" s="895"/>
      <c r="D34" s="895"/>
      <c r="E34" s="895"/>
      <c r="F34" s="895"/>
      <c r="G34" s="895"/>
      <c r="H34" s="896"/>
      <c r="I34" s="897" t="s">
        <v>948</v>
      </c>
      <c r="J34" s="898"/>
      <c r="K34" s="69" t="s">
        <v>949</v>
      </c>
      <c r="L34" s="899" t="s">
        <v>950</v>
      </c>
      <c r="M34" s="896"/>
      <c r="N34" s="70" t="s">
        <v>951</v>
      </c>
    </row>
    <row r="35" spans="1:14">
      <c r="A35" s="113" t="s">
        <v>263</v>
      </c>
      <c r="B35" s="873" t="str">
        <f>VLOOKUP(A35,EQUIPOS!A6:D154,3,FALSE)</f>
        <v xml:space="preserve">Motobomba 4 pulgadas
</v>
      </c>
      <c r="C35" s="874"/>
      <c r="D35" s="874"/>
      <c r="E35" s="874"/>
      <c r="F35" s="874"/>
      <c r="G35" s="874"/>
      <c r="H35" s="875"/>
      <c r="I35" s="267"/>
      <c r="J35" s="268"/>
      <c r="K35" s="269">
        <f>VLOOKUP(A35,EQUIPOS!A6:D163,4,FALSE)</f>
        <v>10985.132083712348</v>
      </c>
      <c r="L35" s="270"/>
      <c r="M35" s="336">
        <v>21</v>
      </c>
      <c r="N35" s="272">
        <f>K35/M35</f>
        <v>523.10152779582609</v>
      </c>
    </row>
    <row r="36" spans="1:14">
      <c r="A36" s="113" t="s">
        <v>129</v>
      </c>
      <c r="B36" s="873" t="str">
        <f>VLOOKUP(A36,EQUIPOS!A7:D154,3,FALSE)</f>
        <v xml:space="preserve">Buldozer, Potencia al volante de 140 HP, motor de 2200 RPM, longitud de hoja 4,80m. </v>
      </c>
      <c r="C36" s="874"/>
      <c r="D36" s="874"/>
      <c r="E36" s="874"/>
      <c r="F36" s="874"/>
      <c r="G36" s="874"/>
      <c r="H36" s="875"/>
      <c r="I36" s="421"/>
      <c r="J36" s="422"/>
      <c r="K36" s="269">
        <f>VLOOKUP(A36,EQUIPOS!A7:D164,4,FALSE)</f>
        <v>213837.98758484225</v>
      </c>
      <c r="L36" s="335"/>
      <c r="M36" s="336">
        <v>100</v>
      </c>
      <c r="N36" s="272">
        <f>K36/M36</f>
        <v>2138.3798758484227</v>
      </c>
    </row>
    <row r="37" spans="1:14">
      <c r="A37" s="113" t="s">
        <v>312</v>
      </c>
      <c r="B37" s="873" t="str">
        <f>VLOOKUP(A37,EQUIPOS!A8:D154,3,FALSE)</f>
        <v>Retroexcavadora sobre oruga, potencia 138 HP, balde de 1,5 m3.</v>
      </c>
      <c r="C37" s="874"/>
      <c r="D37" s="874"/>
      <c r="E37" s="874"/>
      <c r="F37" s="874"/>
      <c r="G37" s="874"/>
      <c r="H37" s="875"/>
      <c r="I37" s="328"/>
      <c r="J37" s="330"/>
      <c r="K37" s="269">
        <f>VLOOKUP(A37,EQUIPOS!A8:D165,4,FALSE)</f>
        <v>173745.58222816818</v>
      </c>
      <c r="L37" s="423"/>
      <c r="M37" s="424">
        <v>21</v>
      </c>
      <c r="N37" s="272">
        <f>K37/M37</f>
        <v>8273.5991537222944</v>
      </c>
    </row>
    <row r="38" spans="1:14">
      <c r="B38" s="873"/>
      <c r="C38" s="874"/>
      <c r="D38" s="874"/>
      <c r="E38" s="874"/>
      <c r="F38" s="874"/>
      <c r="G38" s="874"/>
      <c r="H38" s="875"/>
      <c r="I38" s="36"/>
      <c r="J38" s="37"/>
      <c r="K38" s="269"/>
      <c r="L38" s="276"/>
      <c r="M38" s="336"/>
      <c r="N38" s="272"/>
    </row>
    <row r="39" spans="1:14">
      <c r="B39" s="320"/>
      <c r="C39" s="321"/>
      <c r="D39" s="321"/>
      <c r="E39" s="321"/>
      <c r="F39" s="323"/>
      <c r="G39" s="323"/>
      <c r="H39" s="125"/>
      <c r="I39" s="36"/>
      <c r="J39" s="37"/>
      <c r="K39" s="269"/>
      <c r="L39" s="276"/>
      <c r="M39" s="277"/>
      <c r="N39" s="273"/>
    </row>
    <row r="40" spans="1:14">
      <c r="B40" s="881" t="s">
        <v>952</v>
      </c>
      <c r="C40" s="882"/>
      <c r="D40" s="882"/>
      <c r="E40" s="38"/>
      <c r="F40" s="39"/>
      <c r="G40" s="39"/>
      <c r="H40" s="40"/>
      <c r="I40" s="36"/>
      <c r="J40" s="37"/>
      <c r="K40" s="279"/>
      <c r="L40" s="276"/>
      <c r="M40" s="401">
        <v>0.01</v>
      </c>
      <c r="N40" s="344">
        <f>N76*M40</f>
        <v>12.794538310381427</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SUM(N35:N41)</f>
        <v>10947.875095676924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3951.1447109975329</v>
      </c>
      <c r="N47" s="272">
        <f>K47*M47</f>
        <v>5136.4881242967931</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5136.4881242967931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11">
        <f>VLOOKUP(A59,TRANSPORTE!A5:D117,4,FALSE)</f>
        <v>1169.5796725935127</v>
      </c>
      <c r="M59" s="912"/>
      <c r="N59" s="287">
        <f>K59*L59</f>
        <v>1520.4535743715664</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1520.4535743715664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127"/>
    </row>
    <row r="76" spans="1:15" ht="15.75" thickBot="1">
      <c r="B76" s="913" t="s">
        <v>953</v>
      </c>
      <c r="C76" s="867"/>
      <c r="D76" s="867"/>
      <c r="E76" s="867"/>
      <c r="F76" s="867"/>
      <c r="G76" s="867"/>
      <c r="H76" s="867"/>
      <c r="I76" s="867"/>
      <c r="J76" s="867"/>
      <c r="K76" s="867"/>
      <c r="L76" s="867"/>
      <c r="M76" s="868"/>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18884.270625383426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3776.8541250766852</v>
      </c>
      <c r="M83" s="860"/>
      <c r="N83" s="51"/>
    </row>
    <row r="84" spans="1:14">
      <c r="B84" s="89" t="s">
        <v>973</v>
      </c>
      <c r="C84" s="90"/>
      <c r="D84" s="90"/>
      <c r="E84" s="90"/>
      <c r="F84" s="90"/>
      <c r="G84" s="90"/>
      <c r="H84" s="90"/>
      <c r="I84" s="87"/>
      <c r="J84" s="88"/>
      <c r="K84" s="304">
        <v>0.05</v>
      </c>
      <c r="L84" s="859">
        <f>N78*K84</f>
        <v>944.21353126917131</v>
      </c>
      <c r="M84" s="860"/>
      <c r="N84" s="51"/>
    </row>
    <row r="85" spans="1:14" ht="15.75" thickBot="1">
      <c r="B85" s="91" t="s">
        <v>974</v>
      </c>
      <c r="C85" s="92"/>
      <c r="D85" s="92"/>
      <c r="E85" s="92"/>
      <c r="F85" s="92"/>
      <c r="G85" s="92"/>
      <c r="H85" s="92"/>
      <c r="I85" s="93"/>
      <c r="J85" s="94"/>
      <c r="K85" s="305">
        <v>0.05</v>
      </c>
      <c r="L85" s="861">
        <f>N78*K85</f>
        <v>944.21353126917131</v>
      </c>
      <c r="M85" s="862"/>
      <c r="N85" s="51"/>
    </row>
    <row r="86" spans="1:14" ht="15.75" thickBot="1">
      <c r="B86" s="824" t="s">
        <v>953</v>
      </c>
      <c r="C86" s="825"/>
      <c r="D86" s="825"/>
      <c r="E86" s="825"/>
      <c r="F86" s="825"/>
      <c r="G86" s="825"/>
      <c r="H86" s="825"/>
      <c r="I86" s="825"/>
      <c r="J86" s="825"/>
      <c r="K86" s="825"/>
      <c r="L86" s="825"/>
      <c r="M86" s="826"/>
      <c r="N86" s="52">
        <f>L83+L84+L85</f>
        <v>5665.2811876150281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24549.551812998456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336">
        <v>2.5</v>
      </c>
      <c r="N36" s="272">
        <f>K36/M36</f>
        <v>2726.6126742217152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405.98250000000002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3132.5951742217153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31242.06079701164</v>
      </c>
      <c r="N48" s="272">
        <f>K48*M48</f>
        <v>40614.679036115136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42.103188723829568</v>
      </c>
      <c r="N49" s="272">
        <f>K49*M49</f>
        <v>1263.095661714887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41877.77469783002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54650.473446423304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10930.094689284662</v>
      </c>
      <c r="M84" s="860"/>
      <c r="N84" s="51"/>
    </row>
    <row r="85" spans="1:14">
      <c r="B85" s="89" t="s">
        <v>973</v>
      </c>
      <c r="C85" s="90"/>
      <c r="D85" s="90"/>
      <c r="E85" s="90"/>
      <c r="F85" s="90"/>
      <c r="G85" s="90"/>
      <c r="H85" s="90"/>
      <c r="I85" s="87"/>
      <c r="J85" s="88"/>
      <c r="K85" s="304">
        <v>0.05</v>
      </c>
      <c r="L85" s="859">
        <f>N79*K85</f>
        <v>2732.5236723211656</v>
      </c>
      <c r="M85" s="860"/>
      <c r="N85" s="51"/>
    </row>
    <row r="86" spans="1:14" ht="15.75" thickBot="1">
      <c r="B86" s="91" t="s">
        <v>974</v>
      </c>
      <c r="C86" s="92"/>
      <c r="D86" s="92"/>
      <c r="E86" s="92"/>
      <c r="F86" s="92"/>
      <c r="G86" s="92"/>
      <c r="H86" s="92"/>
      <c r="I86" s="93"/>
      <c r="J86" s="94"/>
      <c r="K86" s="305">
        <v>0.05</v>
      </c>
      <c r="L86" s="861">
        <f>N79*K86</f>
        <v>2732.5236723211656</v>
      </c>
      <c r="M86" s="862"/>
      <c r="N86" s="51"/>
    </row>
    <row r="87" spans="1:14" ht="15.75" thickBot="1">
      <c r="B87" s="824" t="s">
        <v>953</v>
      </c>
      <c r="C87" s="825"/>
      <c r="D87" s="825"/>
      <c r="E87" s="825"/>
      <c r="F87" s="825"/>
      <c r="G87" s="825"/>
      <c r="H87" s="825"/>
      <c r="I87" s="825"/>
      <c r="J87" s="825"/>
      <c r="K87" s="825"/>
      <c r="L87" s="825"/>
      <c r="M87" s="826"/>
      <c r="N87" s="52">
        <f>L84+L85+L86</f>
        <v>16395.142033926993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71045.615480350301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336">
        <v>2.5</v>
      </c>
      <c r="N36" s="272">
        <f>K36/M36</f>
        <v>2726.6126742217152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405.98250000000002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3132.5951742217153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16034.779591500752</v>
      </c>
      <c r="N48" s="272">
        <f>K48*M48</f>
        <v>20845.213468950977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42.103188723829568</v>
      </c>
      <c r="N49" s="272">
        <f>K49*M49</f>
        <v>1263.095661714887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22108.309130665864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45"/>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34881.007879259145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6976.2015758518291</v>
      </c>
      <c r="M84" s="860"/>
      <c r="N84" s="51"/>
    </row>
    <row r="85" spans="1:14">
      <c r="B85" s="89" t="s">
        <v>973</v>
      </c>
      <c r="C85" s="90"/>
      <c r="D85" s="90"/>
      <c r="E85" s="90"/>
      <c r="F85" s="90"/>
      <c r="G85" s="90"/>
      <c r="H85" s="90"/>
      <c r="I85" s="87"/>
      <c r="J85" s="88"/>
      <c r="K85" s="304">
        <v>0.05</v>
      </c>
      <c r="L85" s="859">
        <f>N79*K85</f>
        <v>1744.0503939629573</v>
      </c>
      <c r="M85" s="860"/>
      <c r="N85" s="51"/>
    </row>
    <row r="86" spans="1:14" ht="15.75" thickBot="1">
      <c r="B86" s="91" t="s">
        <v>974</v>
      </c>
      <c r="C86" s="92"/>
      <c r="D86" s="92"/>
      <c r="E86" s="92"/>
      <c r="F86" s="92"/>
      <c r="G86" s="92"/>
      <c r="H86" s="92"/>
      <c r="I86" s="93"/>
      <c r="J86" s="94"/>
      <c r="K86" s="305">
        <v>0.05</v>
      </c>
      <c r="L86" s="861">
        <f>N79*K86</f>
        <v>1744.0503939629573</v>
      </c>
      <c r="M86" s="862"/>
      <c r="N86" s="51"/>
    </row>
    <row r="87" spans="1:14" ht="15.75" thickBot="1">
      <c r="B87" s="824" t="s">
        <v>953</v>
      </c>
      <c r="C87" s="825"/>
      <c r="D87" s="825"/>
      <c r="E87" s="825"/>
      <c r="F87" s="825"/>
      <c r="G87" s="825"/>
      <c r="H87" s="825"/>
      <c r="I87" s="825"/>
      <c r="J87" s="825"/>
      <c r="K87" s="825"/>
      <c r="L87" s="825"/>
      <c r="M87" s="826"/>
      <c r="N87" s="52">
        <f>L84+L85+L86</f>
        <v>10464.302363777744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45345.310243036889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336">
        <v>2.5</v>
      </c>
      <c r="N36" s="272">
        <f>K36/M36</f>
        <v>2726.6126742217152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405.98250000000002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3132.5951742217153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44409.652452639435</v>
      </c>
      <c r="N48" s="272">
        <f>K48*M48</f>
        <v>57732.548188431268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42.103188723829568</v>
      </c>
      <c r="N49" s="272">
        <f>K49*M49</f>
        <v>1263.095661714887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58995.643850146153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71768.342598739429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14353.668519747887</v>
      </c>
      <c r="M84" s="860"/>
      <c r="N84" s="51"/>
    </row>
    <row r="85" spans="1:14">
      <c r="B85" s="89" t="s">
        <v>973</v>
      </c>
      <c r="C85" s="90"/>
      <c r="D85" s="90"/>
      <c r="E85" s="90"/>
      <c r="F85" s="90"/>
      <c r="G85" s="90"/>
      <c r="H85" s="90"/>
      <c r="I85" s="87"/>
      <c r="J85" s="88"/>
      <c r="K85" s="304">
        <v>0.05</v>
      </c>
      <c r="L85" s="859">
        <f>N79*K85</f>
        <v>3588.4171299369718</v>
      </c>
      <c r="M85" s="860"/>
      <c r="N85" s="51"/>
    </row>
    <row r="86" spans="1:14" ht="15.75" thickBot="1">
      <c r="B86" s="91" t="s">
        <v>974</v>
      </c>
      <c r="C86" s="92"/>
      <c r="D86" s="92"/>
      <c r="E86" s="92"/>
      <c r="F86" s="92"/>
      <c r="G86" s="92"/>
      <c r="H86" s="92"/>
      <c r="I86" s="93"/>
      <c r="J86" s="94"/>
      <c r="K86" s="305">
        <v>0.05</v>
      </c>
      <c r="L86" s="861">
        <f>N79*K86</f>
        <v>3588.4171299369718</v>
      </c>
      <c r="M86" s="862"/>
      <c r="N86" s="51"/>
    </row>
    <row r="87" spans="1:14" ht="15.75" thickBot="1">
      <c r="B87" s="824" t="s">
        <v>953</v>
      </c>
      <c r="C87" s="825"/>
      <c r="D87" s="825"/>
      <c r="E87" s="825"/>
      <c r="F87" s="825"/>
      <c r="G87" s="825"/>
      <c r="H87" s="825"/>
      <c r="I87" s="825"/>
      <c r="J87" s="825"/>
      <c r="K87" s="825"/>
      <c r="L87" s="825"/>
      <c r="M87" s="826"/>
      <c r="N87" s="52">
        <f>L84+L85+L86</f>
        <v>21530.502779621827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93298.845378361264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162</v>
      </c>
      <c r="B36" s="873" t="str">
        <f>VLOOKUP(A36,EQUIPOS!A6:D154,3,FALSE)</f>
        <v>Compactador manual (SALTARIN) Peso de operación (Kg.) 52, Fuerza de impacto por golpe (KN) 12.</v>
      </c>
      <c r="C36" s="874"/>
      <c r="D36" s="874"/>
      <c r="E36" s="874"/>
      <c r="F36" s="874"/>
      <c r="G36" s="874"/>
      <c r="H36" s="875"/>
      <c r="I36" s="267"/>
      <c r="J36" s="268"/>
      <c r="K36" s="269">
        <f>VLOOKUP(A36,EQUIPOS!A6:D163,4,FALSE)</f>
        <v>6816.5316855542878</v>
      </c>
      <c r="L36" s="270"/>
      <c r="M36" s="336">
        <v>2.5</v>
      </c>
      <c r="N36" s="272">
        <f>K36/M36</f>
        <v>2726.6126742217152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405.98250000000002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3132.5951742217153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55350.108712854708</v>
      </c>
      <c r="N48" s="272">
        <f>K48*M48</f>
        <v>71955.14132671112</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42.103188723829568</v>
      </c>
      <c r="N49" s="272">
        <f>K49*M49</f>
        <v>1263.095661714887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73218.236988426012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85990.935737019288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17198.18714740386</v>
      </c>
      <c r="M84" s="860"/>
      <c r="N84" s="51"/>
    </row>
    <row r="85" spans="1:14">
      <c r="B85" s="89" t="s">
        <v>973</v>
      </c>
      <c r="C85" s="90"/>
      <c r="D85" s="90"/>
      <c r="E85" s="90"/>
      <c r="F85" s="90"/>
      <c r="G85" s="90"/>
      <c r="H85" s="90"/>
      <c r="I85" s="87"/>
      <c r="J85" s="88"/>
      <c r="K85" s="304">
        <v>0.05</v>
      </c>
      <c r="L85" s="859">
        <f>N79*K85</f>
        <v>4299.546786850965</v>
      </c>
      <c r="M85" s="860"/>
      <c r="N85" s="51"/>
    </row>
    <row r="86" spans="1:14" ht="15.75" thickBot="1">
      <c r="B86" s="91" t="s">
        <v>974</v>
      </c>
      <c r="C86" s="92"/>
      <c r="D86" s="92"/>
      <c r="E86" s="92"/>
      <c r="F86" s="92"/>
      <c r="G86" s="92"/>
      <c r="H86" s="92"/>
      <c r="I86" s="93"/>
      <c r="J86" s="94"/>
      <c r="K86" s="305">
        <v>0.05</v>
      </c>
      <c r="L86" s="861">
        <f>N79*K86</f>
        <v>4299.546786850965</v>
      </c>
      <c r="M86" s="862"/>
      <c r="N86" s="51"/>
    </row>
    <row r="87" spans="1:14" ht="15.75" thickBot="1">
      <c r="B87" s="824" t="s">
        <v>953</v>
      </c>
      <c r="C87" s="825"/>
      <c r="D87" s="825"/>
      <c r="E87" s="825"/>
      <c r="F87" s="825"/>
      <c r="G87" s="825"/>
      <c r="H87" s="825"/>
      <c r="I87" s="825"/>
      <c r="J87" s="825"/>
      <c r="K87" s="825"/>
      <c r="L87" s="825"/>
      <c r="M87" s="826"/>
      <c r="N87" s="52">
        <f>L84+L85+L86</f>
        <v>25797.280721105792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111788.21645812508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405.98250000000002</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38807.183800004008</v>
      </c>
      <c r="N48" s="272">
        <f>K48*M48</f>
        <v>50449.338940005211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50449.338940005211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60495.425014376779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12099.085002875356</v>
      </c>
      <c r="M84" s="860"/>
      <c r="N84" s="51"/>
    </row>
    <row r="85" spans="1:14">
      <c r="B85" s="89" t="s">
        <v>973</v>
      </c>
      <c r="C85" s="90"/>
      <c r="D85" s="90"/>
      <c r="E85" s="90"/>
      <c r="F85" s="90"/>
      <c r="G85" s="90"/>
      <c r="H85" s="90"/>
      <c r="I85" s="87"/>
      <c r="J85" s="88"/>
      <c r="K85" s="304">
        <v>0.05</v>
      </c>
      <c r="L85" s="859">
        <f>N79*K85</f>
        <v>3024.7712507188389</v>
      </c>
      <c r="M85" s="860"/>
      <c r="N85" s="51"/>
    </row>
    <row r="86" spans="1:14" ht="15.75" thickBot="1">
      <c r="B86" s="91" t="s">
        <v>974</v>
      </c>
      <c r="C86" s="92"/>
      <c r="D86" s="92"/>
      <c r="E86" s="92"/>
      <c r="F86" s="92"/>
      <c r="G86" s="92"/>
      <c r="H86" s="92"/>
      <c r="I86" s="93"/>
      <c r="J86" s="94"/>
      <c r="K86" s="305">
        <v>0.05</v>
      </c>
      <c r="L86" s="861">
        <f>N79*K86</f>
        <v>3024.7712507188389</v>
      </c>
      <c r="M86" s="862"/>
      <c r="N86" s="51"/>
    </row>
    <row r="87" spans="1:14" ht="15.75" thickBot="1">
      <c r="B87" s="824" t="s">
        <v>953</v>
      </c>
      <c r="C87" s="825"/>
      <c r="D87" s="825"/>
      <c r="E87" s="825"/>
      <c r="F87" s="825"/>
      <c r="G87" s="825"/>
      <c r="H87" s="825"/>
      <c r="I87" s="825"/>
      <c r="J87" s="825"/>
      <c r="K87" s="825"/>
      <c r="L87" s="825"/>
      <c r="M87" s="826"/>
      <c r="N87" s="52">
        <f>L84+L85+L86</f>
        <v>18148.627504313034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78644.052518689816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405.98250000000002</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34282.330411554256</v>
      </c>
      <c r="N48" s="272">
        <f>K48*M48</f>
        <v>44567.029535020534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44567.029535020534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54613.115609392102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10922.623121878421</v>
      </c>
      <c r="M84" s="860"/>
      <c r="N84" s="51"/>
    </row>
    <row r="85" spans="1:14">
      <c r="B85" s="89" t="s">
        <v>973</v>
      </c>
      <c r="C85" s="90"/>
      <c r="D85" s="90"/>
      <c r="E85" s="90"/>
      <c r="F85" s="90"/>
      <c r="G85" s="90"/>
      <c r="H85" s="90"/>
      <c r="I85" s="87"/>
      <c r="J85" s="88"/>
      <c r="K85" s="304">
        <v>0.05</v>
      </c>
      <c r="L85" s="859">
        <f>N79*K85</f>
        <v>2730.6557804696054</v>
      </c>
      <c r="M85" s="860"/>
      <c r="N85" s="51"/>
    </row>
    <row r="86" spans="1:14" ht="15.75" thickBot="1">
      <c r="B86" s="91" t="s">
        <v>974</v>
      </c>
      <c r="C86" s="92"/>
      <c r="D86" s="92"/>
      <c r="E86" s="92"/>
      <c r="F86" s="92"/>
      <c r="G86" s="92"/>
      <c r="H86" s="92"/>
      <c r="I86" s="93"/>
      <c r="J86" s="94"/>
      <c r="K86" s="305">
        <v>0.05</v>
      </c>
      <c r="L86" s="861">
        <f>N79*K86</f>
        <v>2730.6557804696054</v>
      </c>
      <c r="M86" s="862"/>
      <c r="N86" s="51"/>
    </row>
    <row r="87" spans="1:14" ht="15.75" thickBot="1">
      <c r="B87" s="824" t="s">
        <v>953</v>
      </c>
      <c r="C87" s="825"/>
      <c r="D87" s="825"/>
      <c r="E87" s="825"/>
      <c r="F87" s="825"/>
      <c r="G87" s="825"/>
      <c r="H87" s="825"/>
      <c r="I87" s="825"/>
      <c r="J87" s="825"/>
      <c r="K87" s="825"/>
      <c r="L87" s="825"/>
      <c r="M87" s="826"/>
      <c r="N87" s="52">
        <f>L84+L85+L86</f>
        <v>16383.934682817633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70997.050292209737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c r="B36" s="873"/>
      <c r="C36" s="874"/>
      <c r="D36" s="874"/>
      <c r="E36" s="874"/>
      <c r="F36" s="874"/>
      <c r="G36" s="874"/>
      <c r="H36" s="875"/>
      <c r="I36" s="267"/>
      <c r="J36" s="268"/>
      <c r="K36" s="269"/>
      <c r="L36" s="270"/>
      <c r="M36" s="336"/>
      <c r="N36" s="272"/>
      <c r="P36" s="106"/>
    </row>
    <row r="37" spans="1:16">
      <c r="A37" s="113"/>
      <c r="B37" s="873"/>
      <c r="C37" s="874"/>
      <c r="D37" s="874"/>
      <c r="E37" s="874"/>
      <c r="F37" s="874"/>
      <c r="G37" s="874"/>
      <c r="H37" s="875"/>
      <c r="I37" s="421"/>
      <c r="J37" s="422"/>
      <c r="K37" s="269"/>
      <c r="L37" s="335"/>
      <c r="M37" s="336"/>
      <c r="N37" s="272"/>
      <c r="P37" s="103"/>
    </row>
    <row r="38" spans="1:16">
      <c r="A38" s="113"/>
      <c r="B38" s="873"/>
      <c r="C38" s="874"/>
      <c r="D38" s="874"/>
      <c r="E38" s="874"/>
      <c r="F38" s="874"/>
      <c r="G38" s="874"/>
      <c r="H38" s="875"/>
      <c r="I38" s="328"/>
      <c r="J38" s="330"/>
      <c r="K38" s="269"/>
      <c r="L38" s="423"/>
      <c r="M38" s="424"/>
      <c r="N38" s="272"/>
      <c r="P38" s="106"/>
    </row>
    <row r="39" spans="1:16">
      <c r="B39" s="873"/>
      <c r="C39" s="874"/>
      <c r="D39" s="874"/>
      <c r="E39" s="874"/>
      <c r="F39" s="874"/>
      <c r="G39" s="874"/>
      <c r="H39" s="875"/>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81" t="s">
        <v>952</v>
      </c>
      <c r="C41" s="882"/>
      <c r="D41" s="882"/>
      <c r="E41" s="38"/>
      <c r="F41" s="39"/>
      <c r="G41" s="39"/>
      <c r="H41" s="40"/>
      <c r="I41" s="36"/>
      <c r="J41" s="37"/>
      <c r="K41" s="279"/>
      <c r="L41" s="276"/>
      <c r="M41" s="401">
        <v>0.05</v>
      </c>
      <c r="N41" s="344">
        <f>N77*M41</f>
        <v>270.65500000000003</v>
      </c>
      <c r="P41" s="106"/>
    </row>
    <row r="42" spans="1:16" ht="15.75" thickBot="1">
      <c r="B42" s="873"/>
      <c r="C42" s="874"/>
      <c r="D42" s="874"/>
      <c r="E42" s="874"/>
      <c r="F42" s="874"/>
      <c r="G42" s="874"/>
      <c r="H42" s="875"/>
      <c r="I42" s="883"/>
      <c r="J42" s="884"/>
      <c r="K42" s="41"/>
      <c r="L42" s="885"/>
      <c r="M42" s="886"/>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9" t="s">
        <v>944</v>
      </c>
      <c r="C47" s="870"/>
      <c r="D47" s="870"/>
      <c r="E47" s="870"/>
      <c r="F47" s="870"/>
      <c r="G47" s="870"/>
      <c r="H47" s="870"/>
      <c r="I47" s="904"/>
      <c r="J47" s="315" t="s">
        <v>945</v>
      </c>
      <c r="K47" s="85" t="s">
        <v>946</v>
      </c>
      <c r="L47" s="905" t="s">
        <v>955</v>
      </c>
      <c r="M47" s="904"/>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51765.034679040094</v>
      </c>
      <c r="N48" s="272">
        <f>K48*M48</f>
        <v>67294.545082752127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67294.545082752127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11">
        <f>VLOOKUP(A60,TRANSPORTE!A5:D117,4,FALSE)</f>
        <v>1169.5796725935127</v>
      </c>
      <c r="M60" s="912"/>
      <c r="N60" s="287">
        <f>K60*L60</f>
        <v>1520.4535743715664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1520.4535743715664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74498.7536571237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14899.750731424741</v>
      </c>
      <c r="M84" s="860"/>
      <c r="N84" s="51"/>
    </row>
    <row r="85" spans="1:14">
      <c r="B85" s="89" t="s">
        <v>973</v>
      </c>
      <c r="C85" s="90"/>
      <c r="D85" s="90"/>
      <c r="E85" s="90"/>
      <c r="F85" s="90"/>
      <c r="G85" s="90"/>
      <c r="H85" s="90"/>
      <c r="I85" s="87"/>
      <c r="J85" s="88"/>
      <c r="K85" s="304">
        <v>0.05</v>
      </c>
      <c r="L85" s="859">
        <f>N79*K85</f>
        <v>3724.9376828561853</v>
      </c>
      <c r="M85" s="860"/>
      <c r="N85" s="51"/>
    </row>
    <row r="86" spans="1:14" ht="15.75" thickBot="1">
      <c r="B86" s="91" t="s">
        <v>974</v>
      </c>
      <c r="C86" s="92"/>
      <c r="D86" s="92"/>
      <c r="E86" s="92"/>
      <c r="F86" s="92"/>
      <c r="G86" s="92"/>
      <c r="H86" s="92"/>
      <c r="I86" s="93"/>
      <c r="J86" s="94"/>
      <c r="K86" s="305">
        <v>0.05</v>
      </c>
      <c r="L86" s="861">
        <f>N79*K86</f>
        <v>3724.9376828561853</v>
      </c>
      <c r="M86" s="862"/>
      <c r="N86" s="51"/>
    </row>
    <row r="87" spans="1:14" ht="15.75" thickBot="1">
      <c r="B87" s="824" t="s">
        <v>953</v>
      </c>
      <c r="C87" s="825"/>
      <c r="D87" s="825"/>
      <c r="E87" s="825"/>
      <c r="F87" s="825"/>
      <c r="G87" s="825"/>
      <c r="H87" s="825"/>
      <c r="I87" s="825"/>
      <c r="J87" s="825"/>
      <c r="K87" s="825"/>
      <c r="L87" s="825"/>
      <c r="M87" s="826"/>
      <c r="N87" s="52">
        <f>L84+L85+L86</f>
        <v>22349.626097137116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96848.379754260823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228</v>
      </c>
      <c r="B36" s="873" t="str">
        <f>VLOOKUP(A36,EQUIPOS!A6:D154,3,FALSE)</f>
        <v xml:space="preserve">Formaleta metálica (concreto hidráulico)
</v>
      </c>
      <c r="C36" s="874"/>
      <c r="D36" s="874"/>
      <c r="E36" s="874"/>
      <c r="F36" s="874"/>
      <c r="G36" s="874"/>
      <c r="H36" s="875"/>
      <c r="I36" s="267"/>
      <c r="J36" s="268"/>
      <c r="K36" s="269">
        <f>VLOOKUP(A36,EQUIPOS!A6:D163,4,FALSE)</f>
        <v>3226.0043241147787</v>
      </c>
      <c r="L36" s="270"/>
      <c r="M36" s="271">
        <v>2</v>
      </c>
      <c r="N36" s="272">
        <f>K36/M36</f>
        <v>1613.0021620573893</v>
      </c>
    </row>
    <row r="37" spans="1:14">
      <c r="A37" s="113" t="s">
        <v>282</v>
      </c>
      <c r="B37" s="873" t="str">
        <f>VLOOKUP(A37,EQUIPOS!A7:D154,3,FALSE)</f>
        <v>Piloteadora potencia 250KW, RPM 1800, fuerza elevadora 200KN</v>
      </c>
      <c r="C37" s="874"/>
      <c r="D37" s="874"/>
      <c r="E37" s="874"/>
      <c r="F37" s="874"/>
      <c r="G37" s="874"/>
      <c r="H37" s="875"/>
      <c r="I37" s="421"/>
      <c r="J37" s="422"/>
      <c r="K37" s="269">
        <f>VLOOKUP(A37,EQUIPOS!A7:D164,4,FALSE)</f>
        <v>411199.30745731847</v>
      </c>
      <c r="L37" s="335"/>
      <c r="M37" s="336">
        <v>4</v>
      </c>
      <c r="N37" s="272">
        <f>K37/M37</f>
        <v>102799.82686432962</v>
      </c>
    </row>
    <row r="38" spans="1:14">
      <c r="A38" s="113" t="s">
        <v>363</v>
      </c>
      <c r="B38" s="873" t="str">
        <f>VLOOKUP(A38,EQUIPOS!A8:D154,3,FALSE)</f>
        <v>Vibrador de concreto, Motor de 3 hp a 18.000 rpm Mangueras de 4 mt</v>
      </c>
      <c r="C38" s="874"/>
      <c r="D38" s="874"/>
      <c r="E38" s="874"/>
      <c r="F38" s="874"/>
      <c r="G38" s="874"/>
      <c r="H38" s="875"/>
      <c r="I38" s="328"/>
      <c r="J38" s="330"/>
      <c r="K38" s="269">
        <f>VLOOKUP(A38,EQUIPOS!A8:D165,4,FALSE)</f>
        <v>5335.5848876644286</v>
      </c>
      <c r="L38" s="423"/>
      <c r="M38" s="424">
        <v>2</v>
      </c>
      <c r="N38" s="272">
        <f>K38/M38</f>
        <v>2667.7924438322143</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0.1</v>
      </c>
      <c r="N40" s="344">
        <f>N76*M40</f>
        <v>1240.0887785492826</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108320.71024876849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2835.6221096787031</v>
      </c>
      <c r="N47" s="272">
        <f>K47*M47</f>
        <v>33673.637043106472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5983.2387485138879</v>
      </c>
      <c r="N48" s="272">
        <f>K48*M48</f>
        <v>2991.619374256944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4708.6574300207049</v>
      </c>
      <c r="N49" s="272">
        <f>K49*M49</f>
        <v>2354.3287150103524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413080.04108278721</v>
      </c>
      <c r="N50" s="272">
        <f>K50*M50</f>
        <v>54504.627341230684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93524.21247360445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1">
        <f>VLOOKUP(A59,TRANSPORTE!A5:D117,4,FALSE)</f>
        <v>56.8651239429581</v>
      </c>
      <c r="M59" s="912"/>
      <c r="N59" s="287">
        <f>K59*L59</f>
        <v>2.8432561971479053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2.8432561971479053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214248.65376406288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42849.730752812582</v>
      </c>
      <c r="M83" s="860"/>
      <c r="N83" s="51"/>
    </row>
    <row r="84" spans="1:14">
      <c r="B84" s="89" t="s">
        <v>973</v>
      </c>
      <c r="C84" s="90"/>
      <c r="D84" s="90"/>
      <c r="E84" s="90"/>
      <c r="F84" s="90"/>
      <c r="G84" s="90"/>
      <c r="H84" s="90"/>
      <c r="I84" s="87"/>
      <c r="J84" s="88"/>
      <c r="K84" s="304">
        <v>0.05</v>
      </c>
      <c r="L84" s="859">
        <f>N78*K84</f>
        <v>10712.432688203146</v>
      </c>
      <c r="M84" s="860"/>
      <c r="N84" s="51"/>
    </row>
    <row r="85" spans="1:14" ht="15.75" thickBot="1">
      <c r="B85" s="91" t="s">
        <v>974</v>
      </c>
      <c r="C85" s="92"/>
      <c r="D85" s="92"/>
      <c r="E85" s="92"/>
      <c r="F85" s="92"/>
      <c r="G85" s="92"/>
      <c r="H85" s="92"/>
      <c r="I85" s="93"/>
      <c r="J85" s="94"/>
      <c r="K85" s="305">
        <v>0.05</v>
      </c>
      <c r="L85" s="861">
        <f>N78*K85</f>
        <v>10712.432688203146</v>
      </c>
      <c r="M85" s="862"/>
      <c r="N85" s="51"/>
    </row>
    <row r="86" spans="1:14" ht="15.75" thickBot="1">
      <c r="B86" s="824" t="s">
        <v>953</v>
      </c>
      <c r="C86" s="825"/>
      <c r="D86" s="825"/>
      <c r="E86" s="825"/>
      <c r="F86" s="825"/>
      <c r="G86" s="825"/>
      <c r="H86" s="825"/>
      <c r="I86" s="825"/>
      <c r="J86" s="825"/>
      <c r="K86" s="825"/>
      <c r="L86" s="825"/>
      <c r="M86" s="826"/>
      <c r="N86" s="52">
        <f>L83+L84+L85</f>
        <v>64274.596129218873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278523.24989328173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15" customHeight="1">
      <c r="B107" s="971" t="s">
        <v>2219</v>
      </c>
      <c r="C107" s="972"/>
      <c r="D107" s="972"/>
      <c r="E107" s="972"/>
      <c r="F107" s="972"/>
      <c r="G107" s="972"/>
      <c r="H107" s="972"/>
      <c r="I107" s="972"/>
      <c r="J107" s="972"/>
      <c r="K107" s="972"/>
      <c r="L107" s="972"/>
      <c r="M107" s="972"/>
      <c r="N107" s="973"/>
    </row>
    <row r="108" spans="2:14" ht="30.75" customHeight="1">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228</v>
      </c>
      <c r="B36" s="873" t="str">
        <f>VLOOKUP(A36,EQUIPOS!A6:D154,3,FALSE)</f>
        <v xml:space="preserve">Formaleta metálica (concreto hidráulico)
</v>
      </c>
      <c r="C36" s="874"/>
      <c r="D36" s="874"/>
      <c r="E36" s="874"/>
      <c r="F36" s="874"/>
      <c r="G36" s="874"/>
      <c r="H36" s="875"/>
      <c r="I36" s="267"/>
      <c r="J36" s="268"/>
      <c r="K36" s="269">
        <f>VLOOKUP(A36,EQUIPOS!A6:D163,4,FALSE)</f>
        <v>3226.0043241147787</v>
      </c>
      <c r="L36" s="270"/>
      <c r="M36" s="271">
        <v>2</v>
      </c>
      <c r="N36" s="272">
        <f>K36/M36</f>
        <v>1613.0021620573893</v>
      </c>
    </row>
    <row r="37" spans="1:14">
      <c r="A37" s="113" t="s">
        <v>282</v>
      </c>
      <c r="B37" s="873" t="str">
        <f>VLOOKUP(A37,EQUIPOS!A7:D154,3,FALSE)</f>
        <v>Piloteadora potencia 250KW, RPM 1800, fuerza elevadora 200KN</v>
      </c>
      <c r="C37" s="874"/>
      <c r="D37" s="874"/>
      <c r="E37" s="874"/>
      <c r="F37" s="874"/>
      <c r="G37" s="874"/>
      <c r="H37" s="875"/>
      <c r="I37" s="421"/>
      <c r="J37" s="422"/>
      <c r="K37" s="269">
        <f>VLOOKUP(A37,EQUIPOS!A7:D164,4,FALSE)</f>
        <v>411199.30745731847</v>
      </c>
      <c r="L37" s="335"/>
      <c r="M37" s="336">
        <v>4</v>
      </c>
      <c r="N37" s="272">
        <f>K37/M37</f>
        <v>102799.82686432962</v>
      </c>
    </row>
    <row r="38" spans="1:14">
      <c r="A38" s="113" t="s">
        <v>363</v>
      </c>
      <c r="B38" s="873" t="str">
        <f>VLOOKUP(A38,EQUIPOS!A8:D154,3,FALSE)</f>
        <v>Vibrador de concreto, Motor de 3 hp a 18.000 rpm Mangueras de 4 mt</v>
      </c>
      <c r="C38" s="874"/>
      <c r="D38" s="874"/>
      <c r="E38" s="874"/>
      <c r="F38" s="874"/>
      <c r="G38" s="874"/>
      <c r="H38" s="875"/>
      <c r="I38" s="328"/>
      <c r="J38" s="330"/>
      <c r="K38" s="269">
        <f>VLOOKUP(A38,EQUIPOS!A8:D165,4,FALSE)</f>
        <v>5335.5848876644286</v>
      </c>
      <c r="L38" s="423"/>
      <c r="M38" s="424">
        <v>2</v>
      </c>
      <c r="N38" s="272">
        <f>K38/M38</f>
        <v>2667.7924438322143</v>
      </c>
    </row>
    <row r="39" spans="1:14">
      <c r="B39" s="873"/>
      <c r="C39" s="874"/>
      <c r="D39" s="874"/>
      <c r="E39" s="880"/>
      <c r="F39" s="874"/>
      <c r="G39" s="874"/>
      <c r="H39" s="875"/>
      <c r="I39" s="36"/>
      <c r="J39" s="37"/>
      <c r="K39" s="274"/>
      <c r="L39" s="276"/>
      <c r="M39" s="277"/>
      <c r="N39" s="278"/>
    </row>
    <row r="40" spans="1:14">
      <c r="B40" s="881" t="s">
        <v>952</v>
      </c>
      <c r="C40" s="882"/>
      <c r="D40" s="882"/>
      <c r="E40" s="38"/>
      <c r="F40" s="39"/>
      <c r="G40" s="39"/>
      <c r="H40" s="40"/>
      <c r="I40" s="36"/>
      <c r="J40" s="37"/>
      <c r="K40" s="279"/>
      <c r="L40" s="276"/>
      <c r="M40" s="401">
        <v>0.1</v>
      </c>
      <c r="N40" s="344">
        <f>N76*M40</f>
        <v>1240.0887785492826</v>
      </c>
    </row>
    <row r="41" spans="1:14" ht="15.75" thickBot="1">
      <c r="B41" s="873"/>
      <c r="C41" s="874"/>
      <c r="D41" s="874"/>
      <c r="E41" s="874"/>
      <c r="F41" s="874"/>
      <c r="G41" s="874"/>
      <c r="H41" s="875"/>
      <c r="I41" s="883"/>
      <c r="J41" s="884"/>
      <c r="K41" s="41"/>
      <c r="L41" s="885"/>
      <c r="M41" s="886"/>
      <c r="N41" s="105"/>
    </row>
    <row r="42" spans="1:14" ht="15.75" thickBot="1">
      <c r="B42" s="824" t="s">
        <v>953</v>
      </c>
      <c r="C42" s="825"/>
      <c r="D42" s="825"/>
      <c r="E42" s="825"/>
      <c r="F42" s="825"/>
      <c r="G42" s="825"/>
      <c r="H42" s="825"/>
      <c r="I42" s="825"/>
      <c r="J42" s="825"/>
      <c r="K42" s="825"/>
      <c r="L42" s="825"/>
      <c r="M42" s="826"/>
      <c r="N42" s="394">
        <f>SUM(N36:N41)</f>
        <v>108320.71024876849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9" t="s">
        <v>944</v>
      </c>
      <c r="C46" s="870"/>
      <c r="D46" s="870"/>
      <c r="E46" s="870"/>
      <c r="F46" s="870"/>
      <c r="G46" s="870"/>
      <c r="H46" s="870"/>
      <c r="I46" s="904"/>
      <c r="J46" s="315" t="s">
        <v>945</v>
      </c>
      <c r="K46" s="85" t="s">
        <v>946</v>
      </c>
      <c r="L46" s="905" t="s">
        <v>955</v>
      </c>
      <c r="M46" s="904"/>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2835.6221096787031</v>
      </c>
      <c r="N47" s="272">
        <f>K47*M47</f>
        <v>33673.637043106472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5983.2387485138879</v>
      </c>
      <c r="N48" s="272">
        <f>K48*M48</f>
        <v>2991.619374256944</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4708.6574300207049</v>
      </c>
      <c r="N49" s="272">
        <f>K49*M49</f>
        <v>2354.3287150103524</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413080.04108278721</v>
      </c>
      <c r="N50" s="272">
        <f>K50*M50</f>
        <v>54504.627341230684</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93524.21247360445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11">
        <f>VLOOKUP(A59,TRANSPORTE!A5:D117,4,FALSE)</f>
        <v>56.8651239429581</v>
      </c>
      <c r="M59" s="912"/>
      <c r="N59" s="287">
        <f>K59*L59</f>
        <v>2.8432561971479053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2"/>
      <c r="M64" s="903"/>
      <c r="N64" s="127"/>
    </row>
    <row r="65" spans="1:15" ht="15.75" thickBot="1">
      <c r="B65" s="913" t="s">
        <v>953</v>
      </c>
      <c r="C65" s="867"/>
      <c r="D65" s="867"/>
      <c r="E65" s="867"/>
      <c r="F65" s="867"/>
      <c r="G65" s="867"/>
      <c r="H65" s="867"/>
      <c r="I65" s="867"/>
      <c r="J65" s="867"/>
      <c r="K65" s="867"/>
      <c r="L65" s="867"/>
      <c r="M65" s="868"/>
      <c r="N65" s="104">
        <f>N59+N60+N61+N62+N63</f>
        <v>2.8432561971479053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866"/>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900"/>
      <c r="C75" s="901"/>
      <c r="D75" s="901"/>
      <c r="E75" s="901"/>
      <c r="F75" s="901"/>
      <c r="G75" s="901"/>
      <c r="H75" s="901"/>
      <c r="I75" s="126"/>
      <c r="J75" s="126"/>
      <c r="K75" s="126"/>
      <c r="L75" s="914"/>
      <c r="M75" s="914"/>
      <c r="N75" s="45"/>
    </row>
    <row r="76" spans="1:15" ht="15.75" thickBot="1">
      <c r="B76" s="913" t="s">
        <v>953</v>
      </c>
      <c r="C76" s="867"/>
      <c r="D76" s="867"/>
      <c r="E76" s="867"/>
      <c r="F76" s="867"/>
      <c r="G76" s="867"/>
      <c r="H76" s="867"/>
      <c r="I76" s="867"/>
      <c r="J76" s="867"/>
      <c r="K76" s="867"/>
      <c r="L76" s="867"/>
      <c r="M76" s="868"/>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214248.65376406288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42849.730752812582</v>
      </c>
      <c r="M83" s="860"/>
      <c r="N83" s="51"/>
    </row>
    <row r="84" spans="1:14">
      <c r="B84" s="89" t="s">
        <v>973</v>
      </c>
      <c r="C84" s="90"/>
      <c r="D84" s="90"/>
      <c r="E84" s="90"/>
      <c r="F84" s="90"/>
      <c r="G84" s="90"/>
      <c r="H84" s="90"/>
      <c r="I84" s="87"/>
      <c r="J84" s="88"/>
      <c r="K84" s="304">
        <v>0.05</v>
      </c>
      <c r="L84" s="859">
        <f>N78*K84</f>
        <v>10712.432688203146</v>
      </c>
      <c r="M84" s="860"/>
      <c r="N84" s="51"/>
    </row>
    <row r="85" spans="1:14" ht="15.75" thickBot="1">
      <c r="B85" s="91" t="s">
        <v>974</v>
      </c>
      <c r="C85" s="92"/>
      <c r="D85" s="92"/>
      <c r="E85" s="92"/>
      <c r="F85" s="92"/>
      <c r="G85" s="92"/>
      <c r="H85" s="92"/>
      <c r="I85" s="93"/>
      <c r="J85" s="94"/>
      <c r="K85" s="305">
        <v>0.05</v>
      </c>
      <c r="L85" s="861">
        <f>N78*K85</f>
        <v>10712.432688203146</v>
      </c>
      <c r="M85" s="862"/>
      <c r="N85" s="51"/>
    </row>
    <row r="86" spans="1:14" ht="15.75" thickBot="1">
      <c r="B86" s="824" t="s">
        <v>953</v>
      </c>
      <c r="C86" s="825"/>
      <c r="D86" s="825"/>
      <c r="E86" s="825"/>
      <c r="F86" s="825"/>
      <c r="G86" s="825"/>
      <c r="H86" s="825"/>
      <c r="I86" s="825"/>
      <c r="J86" s="825"/>
      <c r="K86" s="825"/>
      <c r="L86" s="825"/>
      <c r="M86" s="826"/>
      <c r="N86" s="52">
        <f>L83+L84+L85</f>
        <v>64274.596129218873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278523.24989328173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0"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243</v>
      </c>
      <c r="B36" s="873" t="str">
        <f>VLOOKUP(A36,EQUIPOS!A6:D154,3,FALSE)</f>
        <v>Grúa 10 ton</v>
      </c>
      <c r="C36" s="874"/>
      <c r="D36" s="874"/>
      <c r="E36" s="874"/>
      <c r="F36" s="874"/>
      <c r="G36" s="874"/>
      <c r="H36" s="875"/>
      <c r="I36" s="267"/>
      <c r="J36" s="268"/>
      <c r="K36" s="269">
        <f>VLOOKUP(A36,EQUIPOS!A6:D163,4,FALSE)</f>
        <v>180297.63549078346</v>
      </c>
      <c r="L36" s="270"/>
      <c r="M36" s="271">
        <v>0.158</v>
      </c>
      <c r="N36" s="272">
        <f t="shared" ref="N36:N44" si="0">K36/M36</f>
        <v>1141124.2752581232</v>
      </c>
    </row>
    <row r="37" spans="1:14">
      <c r="A37" s="113" t="s">
        <v>121</v>
      </c>
      <c r="B37" s="873" t="str">
        <f>VLOOKUP(A37,EQUIPOS!A7:D154,3,FALSE)</f>
        <v>Bomba eléctrica para accionar la celda</v>
      </c>
      <c r="C37" s="874"/>
      <c r="D37" s="874"/>
      <c r="E37" s="874"/>
      <c r="F37" s="874"/>
      <c r="G37" s="874"/>
      <c r="H37" s="875"/>
      <c r="I37" s="421"/>
      <c r="J37" s="422"/>
      <c r="K37" s="269">
        <f>VLOOKUP(A37,EQUIPOS!A7:D164,4,FALSE)</f>
        <v>44119.355074308289</v>
      </c>
      <c r="L37" s="335"/>
      <c r="M37" s="336">
        <v>0.158</v>
      </c>
      <c r="N37" s="272">
        <f t="shared" si="0"/>
        <v>279236.42452093854</v>
      </c>
    </row>
    <row r="38" spans="1:14">
      <c r="A38" s="113" t="s">
        <v>217</v>
      </c>
      <c r="B38" s="873" t="str">
        <f>VLOOKUP(A38,EQUIPOS!A8:D154,3,FALSE)</f>
        <v>Equipo de soldadura y de acetileno (incluye soldadura)</v>
      </c>
      <c r="C38" s="874"/>
      <c r="D38" s="874"/>
      <c r="E38" s="874"/>
      <c r="F38" s="874"/>
      <c r="G38" s="874"/>
      <c r="H38" s="875"/>
      <c r="I38" s="421"/>
      <c r="J38" s="422"/>
      <c r="K38" s="438">
        <f>VLOOKUP(A38,EQUIPOS!A8:D165,4,FALSE)</f>
        <v>31384.460943386137</v>
      </c>
      <c r="L38" s="335"/>
      <c r="M38" s="336">
        <v>0.158</v>
      </c>
      <c r="N38" s="272">
        <f t="shared" si="0"/>
        <v>198635.82875560847</v>
      </c>
    </row>
    <row r="39" spans="1:14">
      <c r="A39" s="113" t="s">
        <v>255</v>
      </c>
      <c r="B39" s="873" t="str">
        <f>VLOOKUP(A39,EQUIPOS!A9:D154,3,FALSE)</f>
        <v>Manómetro cable de acero para bajar la celda</v>
      </c>
      <c r="C39" s="874"/>
      <c r="D39" s="874"/>
      <c r="E39" s="874"/>
      <c r="F39" s="874"/>
      <c r="G39" s="874"/>
      <c r="H39" s="875"/>
      <c r="I39" s="421"/>
      <c r="J39" s="422"/>
      <c r="K39" s="438">
        <f>VLOOKUP(A39,EQUIPOS!A9:D166,4,FALSE)</f>
        <v>1190484.21112088</v>
      </c>
      <c r="L39" s="335"/>
      <c r="M39" s="336">
        <v>0.158</v>
      </c>
      <c r="N39" s="272">
        <f t="shared" si="0"/>
        <v>7534710.1969675943</v>
      </c>
    </row>
    <row r="40" spans="1:14">
      <c r="A40" s="113" t="s">
        <v>1648</v>
      </c>
      <c r="B40" s="873" t="str">
        <f>VLOOKUP(A40,EQUIPOS!A10:D154,3,FALSE)</f>
        <v xml:space="preserve">Retroexcavadora sobre llantas 
</v>
      </c>
      <c r="C40" s="874"/>
      <c r="D40" s="874"/>
      <c r="E40" s="874"/>
      <c r="F40" s="874"/>
      <c r="G40" s="874"/>
      <c r="H40" s="875"/>
      <c r="I40" s="421"/>
      <c r="J40" s="422"/>
      <c r="K40" s="438">
        <f>VLOOKUP(A40,EQUIPOS!A10:D167,4,FALSE)</f>
        <v>80266.578561393908</v>
      </c>
      <c r="L40" s="335"/>
      <c r="M40" s="336">
        <v>0.158</v>
      </c>
      <c r="N40" s="272">
        <f t="shared" si="0"/>
        <v>508016.32000882219</v>
      </c>
    </row>
    <row r="41" spans="1:14">
      <c r="A41" s="113" t="s">
        <v>115</v>
      </c>
      <c r="B41" s="873" t="str">
        <f>VLOOKUP(A41,EQUIPOS!A6:D154,3,FALSE)</f>
        <v>Andamiaje para Aplicar la Carga (Equipos Sustituto de la Tara)</v>
      </c>
      <c r="C41" s="874"/>
      <c r="D41" s="874"/>
      <c r="E41" s="874"/>
      <c r="F41" s="874"/>
      <c r="G41" s="874"/>
      <c r="H41" s="875"/>
      <c r="I41" s="421"/>
      <c r="J41" s="422"/>
      <c r="K41" s="438">
        <f>VLOOKUP(A41,EQUIPOS!A6:D154,4,FALSE)</f>
        <v>44659.890149190156</v>
      </c>
      <c r="L41" s="335"/>
      <c r="M41" s="336">
        <v>0.158</v>
      </c>
      <c r="N41" s="272">
        <f t="shared" si="0"/>
        <v>282657.53258981113</v>
      </c>
    </row>
    <row r="42" spans="1:14">
      <c r="A42" s="113" t="s">
        <v>224</v>
      </c>
      <c r="B42" s="873" t="str">
        <f>VLOOKUP(A42,EQUIPOS!A12:D156,3,FALSE)</f>
        <v>Equipo de Medición (Deformimetros Eléctricos, Mecánicos, Celdas de Carga,  Etc.)</v>
      </c>
      <c r="C42" s="874"/>
      <c r="D42" s="874"/>
      <c r="E42" s="874"/>
      <c r="F42" s="874"/>
      <c r="G42" s="874"/>
      <c r="H42" s="875"/>
      <c r="I42" s="328"/>
      <c r="J42" s="330"/>
      <c r="K42" s="438">
        <f>VLOOKUP(A42,EQUIPOS!A12:D169,4,FALSE)</f>
        <v>118435.76801545115</v>
      </c>
      <c r="L42" s="423"/>
      <c r="M42" s="424">
        <v>0.158</v>
      </c>
      <c r="N42" s="272">
        <f t="shared" si="0"/>
        <v>749593.46845222241</v>
      </c>
    </row>
    <row r="43" spans="1:14">
      <c r="A43" t="s">
        <v>335</v>
      </c>
      <c r="B43" s="873" t="str">
        <f>VLOOKUP(A43,EQUIPOS!A13:D157,3,FALSE)</f>
        <v>Tara (Recebo, Agua, Etc.)</v>
      </c>
      <c r="C43" s="874"/>
      <c r="D43" s="874"/>
      <c r="E43" s="874"/>
      <c r="F43" s="874"/>
      <c r="G43" s="874"/>
      <c r="H43" s="875"/>
      <c r="I43" s="36"/>
      <c r="J43" s="37"/>
      <c r="K43" s="438">
        <f>VLOOKUP(A43,EQUIPOS!A13:D170,4,FALSE)</f>
        <v>217681.11632419351</v>
      </c>
      <c r="L43" s="276"/>
      <c r="M43" s="277">
        <v>2.8000000000000001E-2</v>
      </c>
      <c r="N43" s="272">
        <f t="shared" si="0"/>
        <v>7774325.583006911</v>
      </c>
    </row>
    <row r="44" spans="1:14">
      <c r="A44" t="s">
        <v>216</v>
      </c>
      <c r="B44" s="873" t="str">
        <f>VLOOKUP(A44,EQUIPOS!A14:D158,3,FALSE)</f>
        <v xml:space="preserve">Equipo de topografía Teodolito electrónico con abertura de anteojo de 42 mm. Aumento del anteojo: 30x.Distancia mínima de enfoque: 1.0 m. Precisión: 5´´. Compensador con rango de trabajo ±3´. </v>
      </c>
      <c r="C44" s="874"/>
      <c r="D44" s="874"/>
      <c r="E44" s="874"/>
      <c r="F44" s="874"/>
      <c r="G44" s="874"/>
      <c r="H44" s="875"/>
      <c r="I44" s="36"/>
      <c r="J44" s="37"/>
      <c r="K44" s="438">
        <f>VLOOKUP(A44,EQUIPOS!A14:D171,4,FALSE)</f>
        <v>12175.098997600177</v>
      </c>
      <c r="L44" s="276"/>
      <c r="M44" s="277">
        <v>0.158</v>
      </c>
      <c r="N44" s="273">
        <f t="shared" si="0"/>
        <v>77057.588592406173</v>
      </c>
    </row>
    <row r="45" spans="1:14">
      <c r="B45" s="881" t="s">
        <v>952</v>
      </c>
      <c r="C45" s="882"/>
      <c r="D45" s="882"/>
      <c r="E45" s="38"/>
      <c r="F45" s="39"/>
      <c r="G45" s="39"/>
      <c r="H45" s="40"/>
      <c r="I45" s="36"/>
      <c r="J45" s="37"/>
      <c r="K45" s="279"/>
      <c r="L45" s="276"/>
      <c r="M45" s="401">
        <v>0.02</v>
      </c>
      <c r="N45" s="344">
        <f>N79*M45</f>
        <v>7707.987993879492</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18553065.206146318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13070179.332383079</v>
      </c>
      <c r="N52" s="272">
        <f t="shared" ref="N52:N58" si="1">K52*M52</f>
        <v>13070179.332383079</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1745.1986357845487</v>
      </c>
      <c r="N53" s="272">
        <f t="shared" si="1"/>
        <v>52355.959073536462</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51354.891871548432</v>
      </c>
      <c r="N54" s="272">
        <f t="shared" si="1"/>
        <v>3081293.5122929057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32935.26899934854</v>
      </c>
      <c r="N55" s="272">
        <f t="shared" si="1"/>
        <v>395223.22799218248</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1292354.3871525466</v>
      </c>
      <c r="N56" s="272">
        <f t="shared" si="1"/>
        <v>2584708.7743050931</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792531.7854476209</v>
      </c>
      <c r="N57" s="272">
        <f t="shared" si="1"/>
        <v>3962658.9272381044</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31242.06079701164</v>
      </c>
      <c r="N58" s="272">
        <f t="shared" si="1"/>
        <v>2186944.2557908148</v>
      </c>
    </row>
    <row r="59" spans="1:14" ht="15.75" thickBot="1">
      <c r="B59" s="824" t="s">
        <v>953</v>
      </c>
      <c r="C59" s="825"/>
      <c r="D59" s="825"/>
      <c r="E59" s="825"/>
      <c r="F59" s="825"/>
      <c r="G59" s="825"/>
      <c r="H59" s="825"/>
      <c r="I59" s="825"/>
      <c r="J59" s="825"/>
      <c r="K59" s="825"/>
      <c r="L59" s="825"/>
      <c r="M59" s="826"/>
      <c r="N59" s="394">
        <f>SUM(N52:N58)</f>
        <v>25333363.989075713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11">
        <f>VLOOKUP(A64,TRANSPORTE!A5:D117,4,FALSE)</f>
        <v>104325.66433097144</v>
      </c>
      <c r="M64" s="912"/>
      <c r="N64" s="287">
        <f>K64*L64</f>
        <v>5216.2832165485725</v>
      </c>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5216.2832165485725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900"/>
      <c r="C78" s="901"/>
      <c r="D78" s="901"/>
      <c r="E78" s="901"/>
      <c r="F78" s="901"/>
      <c r="G78" s="901"/>
      <c r="H78" s="901"/>
      <c r="I78" s="126"/>
      <c r="J78" s="126"/>
      <c r="K78" s="126"/>
      <c r="L78" s="914"/>
      <c r="M78" s="914"/>
      <c r="N78" s="45"/>
    </row>
    <row r="79" spans="1:15" ht="15.75" thickBot="1">
      <c r="B79" s="913" t="s">
        <v>953</v>
      </c>
      <c r="C79" s="867"/>
      <c r="D79" s="867"/>
      <c r="E79" s="867"/>
      <c r="F79" s="867"/>
      <c r="G79" s="867"/>
      <c r="H79" s="867"/>
      <c r="I79" s="867"/>
      <c r="J79" s="867"/>
      <c r="K79" s="867"/>
      <c r="L79" s="867"/>
      <c r="M79" s="868"/>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44277044.878132559</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9" t="s">
        <v>969</v>
      </c>
      <c r="C85" s="870"/>
      <c r="D85" s="870"/>
      <c r="E85" s="870"/>
      <c r="F85" s="870"/>
      <c r="G85" s="870"/>
      <c r="H85" s="870"/>
      <c r="I85" s="314"/>
      <c r="J85" s="334"/>
      <c r="K85" s="302" t="s">
        <v>970</v>
      </c>
      <c r="L85" s="871" t="s">
        <v>971</v>
      </c>
      <c r="M85" s="872"/>
      <c r="N85" s="303"/>
    </row>
    <row r="86" spans="1:14">
      <c r="B86" s="857" t="s">
        <v>972</v>
      </c>
      <c r="C86" s="858"/>
      <c r="D86" s="858"/>
      <c r="E86" s="858"/>
      <c r="F86" s="858"/>
      <c r="G86" s="858"/>
      <c r="H86" s="858"/>
      <c r="I86" s="87"/>
      <c r="J86" s="88"/>
      <c r="K86" s="304">
        <v>0.2</v>
      </c>
      <c r="L86" s="859">
        <f>N81*K86</f>
        <v>8855408.9756265115</v>
      </c>
      <c r="M86" s="860"/>
      <c r="N86" s="51"/>
    </row>
    <row r="87" spans="1:14">
      <c r="B87" s="89" t="s">
        <v>973</v>
      </c>
      <c r="C87" s="90"/>
      <c r="D87" s="90"/>
      <c r="E87" s="90"/>
      <c r="F87" s="90"/>
      <c r="G87" s="90"/>
      <c r="H87" s="90"/>
      <c r="I87" s="87"/>
      <c r="J87" s="88"/>
      <c r="K87" s="304">
        <v>0.05</v>
      </c>
      <c r="L87" s="859">
        <f>N81*K87</f>
        <v>2213852.2439066279</v>
      </c>
      <c r="M87" s="860"/>
      <c r="N87" s="51"/>
    </row>
    <row r="88" spans="1:14" ht="15.75" thickBot="1">
      <c r="B88" s="91" t="s">
        <v>974</v>
      </c>
      <c r="C88" s="92"/>
      <c r="D88" s="92"/>
      <c r="E88" s="92"/>
      <c r="F88" s="92"/>
      <c r="G88" s="92"/>
      <c r="H88" s="92"/>
      <c r="I88" s="93"/>
      <c r="J88" s="94"/>
      <c r="K88" s="305">
        <v>0.05</v>
      </c>
      <c r="L88" s="861">
        <f>N81*K88</f>
        <v>2213852.2439066279</v>
      </c>
      <c r="M88" s="862"/>
      <c r="N88" s="51"/>
    </row>
    <row r="89" spans="1:14" ht="15.75" thickBot="1">
      <c r="B89" s="824" t="s">
        <v>953</v>
      </c>
      <c r="C89" s="825"/>
      <c r="D89" s="825"/>
      <c r="E89" s="825"/>
      <c r="F89" s="825"/>
      <c r="G89" s="825"/>
      <c r="H89" s="825"/>
      <c r="I89" s="825"/>
      <c r="J89" s="825"/>
      <c r="K89" s="825"/>
      <c r="L89" s="825"/>
      <c r="M89" s="826"/>
      <c r="N89" s="52">
        <f>L86+L87+L88</f>
        <v>13283113.463439768</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57560158.341572329</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8" t="s">
        <v>2218</v>
      </c>
      <c r="C108" s="969"/>
      <c r="D108" s="969"/>
      <c r="E108" s="969"/>
      <c r="F108" s="969"/>
      <c r="G108" s="969"/>
      <c r="H108" s="969"/>
      <c r="I108" s="969"/>
      <c r="J108" s="969"/>
      <c r="K108" s="969"/>
      <c r="L108" s="969"/>
      <c r="M108" s="969"/>
      <c r="N108" s="970"/>
    </row>
    <row r="109" spans="2:14" ht="15" customHeight="1">
      <c r="B109" s="968"/>
      <c r="C109" s="969"/>
      <c r="D109" s="969"/>
      <c r="E109" s="969"/>
      <c r="F109" s="969"/>
      <c r="G109" s="969"/>
      <c r="H109" s="969"/>
      <c r="I109" s="969"/>
      <c r="J109" s="969"/>
      <c r="K109" s="969"/>
      <c r="L109" s="969"/>
      <c r="M109" s="969"/>
      <c r="N109" s="970"/>
    </row>
    <row r="110" spans="2:14" ht="30" customHeight="1">
      <c r="B110" s="971" t="s">
        <v>2219</v>
      </c>
      <c r="C110" s="972"/>
      <c r="D110" s="972"/>
      <c r="E110" s="972"/>
      <c r="F110" s="972"/>
      <c r="G110" s="972"/>
      <c r="H110" s="972"/>
      <c r="I110" s="972"/>
      <c r="J110" s="972"/>
      <c r="K110" s="972"/>
      <c r="L110" s="972"/>
      <c r="M110" s="972"/>
      <c r="N110" s="973"/>
    </row>
    <row r="111" spans="2:14">
      <c r="B111" s="971"/>
      <c r="C111" s="972"/>
      <c r="D111" s="972"/>
      <c r="E111" s="972"/>
      <c r="F111" s="972"/>
      <c r="G111" s="972"/>
      <c r="H111" s="972"/>
      <c r="I111" s="972"/>
      <c r="J111" s="972"/>
      <c r="K111" s="972"/>
      <c r="L111" s="972"/>
      <c r="M111" s="972"/>
      <c r="N111" s="973"/>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4"/>
      <c r="K121" s="974"/>
      <c r="L121" s="974"/>
      <c r="M121" s="974"/>
      <c r="N121" s="975"/>
    </row>
    <row r="122" spans="2:14" ht="15.75" thickBot="1">
      <c r="B122" s="419" t="s">
        <v>2221</v>
      </c>
      <c r="C122" s="420"/>
      <c r="D122" s="420"/>
      <c r="E122" s="259"/>
      <c r="F122" s="259"/>
      <c r="G122" s="259"/>
      <c r="H122" s="259"/>
      <c r="I122" s="259"/>
      <c r="J122" s="976"/>
      <c r="K122" s="976"/>
      <c r="L122" s="976"/>
      <c r="M122" s="976"/>
      <c r="N122" s="977"/>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140</v>
      </c>
      <c r="B36" s="873" t="str">
        <f>VLOOKUP(A36,EQUIPOS!A6:D154,3,FALSE)</f>
        <v>Camisa para Pilote D=1.20m</v>
      </c>
      <c r="C36" s="874"/>
      <c r="D36" s="874"/>
      <c r="E36" s="874"/>
      <c r="F36" s="874"/>
      <c r="G36" s="874"/>
      <c r="H36" s="875"/>
      <c r="I36" s="267"/>
      <c r="J36" s="268"/>
      <c r="K36" s="269">
        <f>VLOOKUP(A36,EQUIPOS!A6:D163,4,FALSE)</f>
        <v>24799.078886878597</v>
      </c>
      <c r="L36" s="270"/>
      <c r="M36" s="271">
        <v>1</v>
      </c>
      <c r="N36" s="272">
        <f t="shared" ref="N36:N42" si="0">K36/M36</f>
        <v>24799.078886878597</v>
      </c>
    </row>
    <row r="37" spans="1:14">
      <c r="A37" s="113" t="s">
        <v>206</v>
      </c>
      <c r="B37" s="873" t="str">
        <f>VLOOKUP(A37,EQUIPOS!A7:D154,3,FALSE)</f>
        <v>Equipo de Soldadura</v>
      </c>
      <c r="C37" s="874"/>
      <c r="D37" s="874"/>
      <c r="E37" s="874"/>
      <c r="F37" s="874"/>
      <c r="G37" s="874"/>
      <c r="H37" s="875"/>
      <c r="I37" s="421"/>
      <c r="J37" s="422"/>
      <c r="K37" s="269">
        <f>VLOOKUP(A37,EQUIPOS!A7:D164,4,FALSE)</f>
        <v>13982.799454376654</v>
      </c>
      <c r="L37" s="335"/>
      <c r="M37" s="336">
        <v>1</v>
      </c>
      <c r="N37" s="272">
        <f t="shared" si="0"/>
        <v>13982.799454376654</v>
      </c>
    </row>
    <row r="38" spans="1:14">
      <c r="A38" s="113" t="s">
        <v>242</v>
      </c>
      <c r="B38" s="873" t="str">
        <f>VLOOKUP(A38,EQUIPOS!A8:D154,3,FALSE)</f>
        <v>Grúa con torre capacidad 1 ton en la punta.</v>
      </c>
      <c r="C38" s="874"/>
      <c r="D38" s="874"/>
      <c r="E38" s="874"/>
      <c r="F38" s="874"/>
      <c r="G38" s="874"/>
      <c r="H38" s="875"/>
      <c r="I38" s="421"/>
      <c r="J38" s="422"/>
      <c r="K38" s="438">
        <f>VLOOKUP(A38,EQUIPOS!A8:D165,4,FALSE)</f>
        <v>193176.26004536584</v>
      </c>
      <c r="L38" s="335"/>
      <c r="M38" s="336">
        <v>2.5</v>
      </c>
      <c r="N38" s="272">
        <f t="shared" si="0"/>
        <v>77270.504018146341</v>
      </c>
    </row>
    <row r="39" spans="1:14">
      <c r="A39" s="113" t="s">
        <v>267</v>
      </c>
      <c r="B39" s="873" t="str">
        <f>VLOOKUP(A39,EQUIPOS!A9:D154,3,FALSE)</f>
        <v>Motobomba de concreto</v>
      </c>
      <c r="C39" s="874"/>
      <c r="D39" s="874"/>
      <c r="E39" s="874"/>
      <c r="F39" s="874"/>
      <c r="G39" s="874"/>
      <c r="H39" s="875"/>
      <c r="I39" s="421"/>
      <c r="J39" s="422"/>
      <c r="K39" s="438">
        <f>VLOOKUP(A39,EQUIPOS!A9:D166,4,FALSE)</f>
        <v>44757.349971835392</v>
      </c>
      <c r="L39" s="335"/>
      <c r="M39" s="336">
        <v>2.5499800000000001</v>
      </c>
      <c r="N39" s="272">
        <f t="shared" si="0"/>
        <v>17552.039612795154</v>
      </c>
    </row>
    <row r="40" spans="1:14">
      <c r="A40" s="113" t="s">
        <v>277</v>
      </c>
      <c r="B40" s="873" t="str">
        <f>VLOOKUP(A40,EQUIPOS!A10:D154,3,FALSE)</f>
        <v>Pala auxiliar de piloteadora</v>
      </c>
      <c r="C40" s="874"/>
      <c r="D40" s="874"/>
      <c r="E40" s="874"/>
      <c r="F40" s="874"/>
      <c r="G40" s="874"/>
      <c r="H40" s="875"/>
      <c r="I40" s="421"/>
      <c r="J40" s="422"/>
      <c r="K40" s="438">
        <f>VLOOKUP(A40,EQUIPOS!A10:D167,4,FALSE)</f>
        <v>273327.75826587947</v>
      </c>
      <c r="L40" s="335"/>
      <c r="M40" s="336">
        <v>2.5</v>
      </c>
      <c r="N40" s="272">
        <f t="shared" si="0"/>
        <v>109331.10330635178</v>
      </c>
    </row>
    <row r="41" spans="1:14">
      <c r="A41" s="113" t="s">
        <v>282</v>
      </c>
      <c r="B41" s="873" t="str">
        <f>VLOOKUP(A41,EQUIPOS!A6:D154,3,FALSE)</f>
        <v>Piloteadora potencia 250KW, RPM 1800, fuerza elevadora 200KN</v>
      </c>
      <c r="C41" s="874"/>
      <c r="D41" s="874"/>
      <c r="E41" s="874"/>
      <c r="F41" s="874"/>
      <c r="G41" s="874"/>
      <c r="H41" s="875"/>
      <c r="I41" s="421"/>
      <c r="J41" s="422"/>
      <c r="K41" s="438">
        <f>VLOOKUP(A41,EQUIPOS!A6:D154,4,FALSE)</f>
        <v>411199.30745731847</v>
      </c>
      <c r="L41" s="335"/>
      <c r="M41" s="336">
        <v>1</v>
      </c>
      <c r="N41" s="272">
        <f t="shared" si="0"/>
        <v>411199.30745731847</v>
      </c>
    </row>
    <row r="42" spans="1:14">
      <c r="A42" s="113" t="s">
        <v>310</v>
      </c>
      <c r="B42" s="873" t="str">
        <f>VLOOKUP(A42,EQUIPOS!A12:D156,3,FALSE)</f>
        <v>Retroexcavadora A25C</v>
      </c>
      <c r="C42" s="874"/>
      <c r="D42" s="874"/>
      <c r="E42" s="874"/>
      <c r="F42" s="874"/>
      <c r="G42" s="874"/>
      <c r="H42" s="875"/>
      <c r="I42" s="328"/>
      <c r="J42" s="330"/>
      <c r="K42" s="438">
        <f>VLOOKUP(A42,EQUIPOS!A12:D169,4,FALSE)</f>
        <v>119068.56728166874</v>
      </c>
      <c r="L42" s="423"/>
      <c r="M42" s="424">
        <v>2.5</v>
      </c>
      <c r="N42" s="272">
        <f t="shared" si="0"/>
        <v>47627.426912667499</v>
      </c>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N83*M45</f>
        <v>8989.0050753001669</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710751.26472383458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6205.035914340755</v>
      </c>
      <c r="N52" s="272">
        <f>K52*M52</f>
        <v>14612.859578272477</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2835.6221096787031</v>
      </c>
      <c r="N53" s="272">
        <f>K53*M53</f>
        <v>350767.05253235908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413080.04108278721</v>
      </c>
      <c r="N54" s="272">
        <f>K54*M54</f>
        <v>340653.92088269175</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706033.83299332333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11">
        <f>VLOOKUP(A64,TRANSPORTE!A5:D117,4,FALSE)</f>
        <v>1169.5796725935127</v>
      </c>
      <c r="M64" s="912"/>
      <c r="N64" s="287">
        <f>K64*L64</f>
        <v>1520.4535743715664</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11">
        <f>VLOOKUP(A65,TRANSPORTE!A6:D117,4,FALSE)</f>
        <v>56.8651239429581</v>
      </c>
      <c r="M65" s="912"/>
      <c r="N65" s="287">
        <f>K65*L65</f>
        <v>2.8432561971479053</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1523.2968305687143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978"/>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900"/>
      <c r="C82" s="901"/>
      <c r="D82" s="901"/>
      <c r="E82" s="901"/>
      <c r="F82" s="901"/>
      <c r="G82" s="901"/>
      <c r="H82" s="901"/>
      <c r="I82" s="126"/>
      <c r="J82" s="126"/>
      <c r="K82" s="126"/>
      <c r="L82" s="914"/>
      <c r="M82" s="914"/>
      <c r="N82" s="127"/>
    </row>
    <row r="83" spans="1:14" ht="15.75" thickBot="1">
      <c r="B83" s="913" t="s">
        <v>953</v>
      </c>
      <c r="C83" s="867"/>
      <c r="D83" s="867"/>
      <c r="E83" s="867"/>
      <c r="F83" s="867"/>
      <c r="G83" s="867"/>
      <c r="H83" s="867"/>
      <c r="I83" s="867"/>
      <c r="J83" s="867"/>
      <c r="K83" s="867"/>
      <c r="L83" s="867"/>
      <c r="M83" s="868"/>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1508198.4453007283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301639.6890601457</v>
      </c>
      <c r="M90" s="860"/>
      <c r="N90" s="51"/>
    </row>
    <row r="91" spans="1:14">
      <c r="B91" s="89" t="s">
        <v>973</v>
      </c>
      <c r="C91" s="90"/>
      <c r="D91" s="90"/>
      <c r="E91" s="90"/>
      <c r="F91" s="90"/>
      <c r="G91" s="90"/>
      <c r="H91" s="90"/>
      <c r="I91" s="87"/>
      <c r="J91" s="88"/>
      <c r="K91" s="304">
        <v>0.05</v>
      </c>
      <c r="L91" s="859">
        <f>N85*K91</f>
        <v>75409.922265036425</v>
      </c>
      <c r="M91" s="860"/>
      <c r="N91" s="51"/>
    </row>
    <row r="92" spans="1:14" ht="15.75" thickBot="1">
      <c r="B92" s="91" t="s">
        <v>974</v>
      </c>
      <c r="C92" s="92"/>
      <c r="D92" s="92"/>
      <c r="E92" s="92"/>
      <c r="F92" s="92"/>
      <c r="G92" s="92"/>
      <c r="H92" s="92"/>
      <c r="I92" s="93"/>
      <c r="J92" s="94"/>
      <c r="K92" s="305">
        <v>0.05</v>
      </c>
      <c r="L92" s="861">
        <f>N85*K92</f>
        <v>75409.922265036425</v>
      </c>
      <c r="M92" s="862"/>
      <c r="N92" s="51"/>
    </row>
    <row r="93" spans="1:14" ht="15.75" thickBot="1">
      <c r="B93" s="824" t="s">
        <v>953</v>
      </c>
      <c r="C93" s="825"/>
      <c r="D93" s="825"/>
      <c r="E93" s="825"/>
      <c r="F93" s="825"/>
      <c r="G93" s="825"/>
      <c r="H93" s="825"/>
      <c r="I93" s="825"/>
      <c r="J93" s="825"/>
      <c r="K93" s="825"/>
      <c r="L93" s="825"/>
      <c r="M93" s="826"/>
      <c r="N93" s="52">
        <f>L90+L91+L92</f>
        <v>452459.53359021858</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1960657.9788909468</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182</v>
      </c>
      <c r="B36" s="873" t="str">
        <f>VLOOKUP(A36,EQUIPOS!A6:D154,3,FALSE)</f>
        <v xml:space="preserve">Compresor para penetrar roca
</v>
      </c>
      <c r="C36" s="874"/>
      <c r="D36" s="874"/>
      <c r="E36" s="874"/>
      <c r="F36" s="874"/>
      <c r="G36" s="874"/>
      <c r="H36" s="875"/>
      <c r="I36" s="267"/>
      <c r="J36" s="268"/>
      <c r="K36" s="269">
        <f>VLOOKUP(A36,EQUIPOS!A6:D163,4,FALSE)</f>
        <v>53638.118400976717</v>
      </c>
      <c r="L36" s="270"/>
      <c r="M36" s="271">
        <v>0.125</v>
      </c>
      <c r="N36" s="272">
        <f>K36/M36</f>
        <v>429104.94720781373</v>
      </c>
    </row>
    <row r="37" spans="1:14">
      <c r="A37" s="113" t="s">
        <v>242</v>
      </c>
      <c r="B37" s="873" t="str">
        <f>VLOOKUP(A37,EQUIPOS!A7:D154,3,FALSE)</f>
        <v>Grúa con torre capacidad 1 ton en la punta.</v>
      </c>
      <c r="C37" s="874"/>
      <c r="D37" s="874"/>
      <c r="E37" s="874"/>
      <c r="F37" s="874"/>
      <c r="G37" s="874"/>
      <c r="H37" s="875"/>
      <c r="I37" s="421"/>
      <c r="J37" s="422"/>
      <c r="K37" s="269">
        <f>VLOOKUP(A37,EQUIPOS!A7:D164,4,FALSE)</f>
        <v>193176.26004536584</v>
      </c>
      <c r="L37" s="335"/>
      <c r="M37" s="336">
        <v>2.5</v>
      </c>
      <c r="N37" s="272">
        <f>K37/M37</f>
        <v>77270.504018146341</v>
      </c>
    </row>
    <row r="38" spans="1:14">
      <c r="A38" s="113" t="s">
        <v>267</v>
      </c>
      <c r="B38" s="873" t="str">
        <f>VLOOKUP(A38,EQUIPOS!A8:D154,3,FALSE)</f>
        <v>Motobomba de concreto</v>
      </c>
      <c r="C38" s="874"/>
      <c r="D38" s="874"/>
      <c r="E38" s="874"/>
      <c r="F38" s="874"/>
      <c r="G38" s="874"/>
      <c r="H38" s="875"/>
      <c r="I38" s="421"/>
      <c r="J38" s="422"/>
      <c r="K38" s="438">
        <f>VLOOKUP(A38,EQUIPOS!A8:D165,4,FALSE)</f>
        <v>44757.349971835392</v>
      </c>
      <c r="L38" s="335"/>
      <c r="M38" s="336">
        <v>0.65</v>
      </c>
      <c r="N38" s="272">
        <f>K38/M38</f>
        <v>68857.461495131371</v>
      </c>
    </row>
    <row r="39" spans="1:14">
      <c r="A39" s="113" t="s">
        <v>310</v>
      </c>
      <c r="B39" s="873" t="str">
        <f>VLOOKUP(A39,EQUIPOS!A9:D154,3,FALSE)</f>
        <v>Retroexcavadora A25C</v>
      </c>
      <c r="C39" s="874"/>
      <c r="D39" s="874"/>
      <c r="E39" s="874"/>
      <c r="F39" s="874"/>
      <c r="G39" s="874"/>
      <c r="H39" s="875"/>
      <c r="I39" s="421"/>
      <c r="J39" s="422"/>
      <c r="K39" s="438">
        <f>VLOOKUP(A39,EQUIPOS!A9:D166,4,FALSE)</f>
        <v>119068.56728166874</v>
      </c>
      <c r="L39" s="335"/>
      <c r="M39" s="336">
        <v>0.65</v>
      </c>
      <c r="N39" s="272">
        <f>K39/M39</f>
        <v>183182.41120256728</v>
      </c>
    </row>
    <row r="40" spans="1:14">
      <c r="A40" s="113"/>
      <c r="B40" s="873"/>
      <c r="C40" s="874"/>
      <c r="D40" s="874"/>
      <c r="E40" s="874"/>
      <c r="F40" s="874"/>
      <c r="G40" s="874"/>
      <c r="H40" s="875"/>
      <c r="I40" s="421"/>
      <c r="J40" s="422"/>
      <c r="K40" s="438"/>
      <c r="L40" s="335"/>
      <c r="M40" s="336"/>
      <c r="N40" s="272"/>
    </row>
    <row r="41" spans="1:14">
      <c r="A41" s="113"/>
      <c r="B41" s="873"/>
      <c r="C41" s="874"/>
      <c r="D41" s="874"/>
      <c r="E41" s="874"/>
      <c r="F41" s="874"/>
      <c r="G41" s="874"/>
      <c r="H41" s="875"/>
      <c r="I41" s="421"/>
      <c r="J41" s="422"/>
      <c r="K41" s="438"/>
      <c r="L41" s="335"/>
      <c r="M41" s="336"/>
      <c r="N41" s="272"/>
    </row>
    <row r="42" spans="1:14">
      <c r="A42" s="113"/>
      <c r="B42" s="873"/>
      <c r="C42" s="874"/>
      <c r="D42" s="874"/>
      <c r="E42" s="874"/>
      <c r="F42" s="874"/>
      <c r="G42" s="874"/>
      <c r="H42" s="875"/>
      <c r="I42" s="328"/>
      <c r="J42" s="330"/>
      <c r="K42" s="438"/>
      <c r="L42" s="423"/>
      <c r="M42" s="424"/>
      <c r="N42" s="272"/>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N87*M45</f>
        <v>46742.82639156087</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394">
        <f>SUM(N36:N46)</f>
        <v>805158.15031521954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9" t="s">
        <v>944</v>
      </c>
      <c r="C51" s="870"/>
      <c r="D51" s="870"/>
      <c r="E51" s="870"/>
      <c r="F51" s="870"/>
      <c r="G51" s="870"/>
      <c r="H51" s="870"/>
      <c r="I51" s="904"/>
      <c r="J51" s="315" t="s">
        <v>945</v>
      </c>
      <c r="K51" s="85" t="s">
        <v>946</v>
      </c>
      <c r="L51" s="905" t="s">
        <v>955</v>
      </c>
      <c r="M51" s="904"/>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2835.6221096787031</v>
      </c>
      <c r="N52" s="272">
        <f>K52*M52</f>
        <v>505104.555646597</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413080.04108278721</v>
      </c>
      <c r="N53" s="272">
        <f t="shared" ref="N53:N59" si="0">K53*M53</f>
        <v>490541.64607107616</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6088.5685116057584</v>
      </c>
      <c r="N54" s="272">
        <f t="shared" si="0"/>
        <v>1826.5705534817275</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1440.806248950955</v>
      </c>
      <c r="N55" s="272">
        <f t="shared" si="0"/>
        <v>4322.4187468528653</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10309.283418890689</v>
      </c>
      <c r="N56" s="272">
        <f t="shared" si="0"/>
        <v>2577.3208547226723</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525.72525466642901</v>
      </c>
      <c r="N57" s="272">
        <f t="shared" si="0"/>
        <v>525.72525466642901</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929.55251613342557</v>
      </c>
      <c r="N58" s="272">
        <f t="shared" si="0"/>
        <v>929.55251613342557</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5558.7235662792737</v>
      </c>
      <c r="N59" s="272">
        <f t="shared" si="0"/>
        <v>2545.8953933559073</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1008373.685036886</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0" t="s">
        <v>961</v>
      </c>
      <c r="M67" s="889"/>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11">
        <f>VLOOKUP(A68,TRANSPORTE!A5:D117,4,FALSE)</f>
        <v>1169.5796725935127</v>
      </c>
      <c r="M68" s="912"/>
      <c r="N68" s="287">
        <f>K68*L68</f>
        <v>1520.4535743715664</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11">
        <f>VLOOKUP(A69,TRANSPORTE!A6:D117,4,FALSE)</f>
        <v>56.8651239429581</v>
      </c>
      <c r="M69" s="912"/>
      <c r="N69" s="287">
        <f>K69*L69</f>
        <v>2.8432561971479053</v>
      </c>
    </row>
    <row r="70" spans="1:15">
      <c r="B70" s="46"/>
      <c r="C70" s="47"/>
      <c r="D70" s="47"/>
      <c r="E70" s="47"/>
      <c r="F70" s="47"/>
      <c r="G70" s="47"/>
      <c r="H70" s="311"/>
      <c r="I70" s="279"/>
      <c r="J70" s="286"/>
      <c r="K70" s="279"/>
      <c r="L70" s="911"/>
      <c r="M70" s="912"/>
      <c r="N70" s="287"/>
    </row>
    <row r="71" spans="1:15">
      <c r="B71" s="46"/>
      <c r="C71" s="47"/>
      <c r="D71" s="47"/>
      <c r="E71" s="47"/>
      <c r="F71" s="47"/>
      <c r="G71" s="47"/>
      <c r="H71" s="311"/>
      <c r="I71" s="279"/>
      <c r="J71" s="286"/>
      <c r="K71" s="279"/>
      <c r="L71" s="911"/>
      <c r="M71" s="91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2"/>
      <c r="M73" s="903"/>
      <c r="N73" s="127"/>
    </row>
    <row r="74" spans="1:15" ht="15.75" thickBot="1">
      <c r="B74" s="913" t="s">
        <v>953</v>
      </c>
      <c r="C74" s="867"/>
      <c r="D74" s="867"/>
      <c r="E74" s="867"/>
      <c r="F74" s="867"/>
      <c r="G74" s="867"/>
      <c r="H74" s="867"/>
      <c r="I74" s="867"/>
      <c r="J74" s="867"/>
      <c r="K74" s="867"/>
      <c r="L74" s="867"/>
      <c r="M74" s="868"/>
      <c r="N74" s="104">
        <f>N68+N69+N70+N71+N72</f>
        <v>1523.2968305687143</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3" t="s">
        <v>963</v>
      </c>
      <c r="C78" s="864"/>
      <c r="D78" s="864"/>
      <c r="E78" s="864"/>
      <c r="F78" s="864"/>
      <c r="G78" s="864"/>
      <c r="H78" s="864"/>
      <c r="I78" s="73" t="s">
        <v>964</v>
      </c>
      <c r="J78" s="75" t="s">
        <v>1410</v>
      </c>
      <c r="K78" s="74" t="s">
        <v>966</v>
      </c>
      <c r="L78" s="865" t="s">
        <v>950</v>
      </c>
      <c r="M78" s="978"/>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900"/>
      <c r="C86" s="901"/>
      <c r="D86" s="901"/>
      <c r="E86" s="901"/>
      <c r="F86" s="901"/>
      <c r="G86" s="901"/>
      <c r="H86" s="901"/>
      <c r="I86" s="126"/>
      <c r="J86" s="126"/>
      <c r="K86" s="126"/>
      <c r="L86" s="914"/>
      <c r="M86" s="914"/>
      <c r="N86" s="45"/>
    </row>
    <row r="87" spans="1:14" ht="15.75" thickBot="1">
      <c r="B87" s="913" t="s">
        <v>953</v>
      </c>
      <c r="C87" s="867"/>
      <c r="D87" s="867"/>
      <c r="E87" s="867"/>
      <c r="F87" s="867"/>
      <c r="G87" s="867"/>
      <c r="H87" s="867"/>
      <c r="I87" s="867"/>
      <c r="J87" s="867"/>
      <c r="K87" s="867"/>
      <c r="L87" s="867"/>
      <c r="M87" s="868"/>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2282483.3960982831</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9" t="s">
        <v>969</v>
      </c>
      <c r="C93" s="870"/>
      <c r="D93" s="870"/>
      <c r="E93" s="870"/>
      <c r="F93" s="870"/>
      <c r="G93" s="870"/>
      <c r="H93" s="870"/>
      <c r="I93" s="314"/>
      <c r="J93" s="334"/>
      <c r="K93" s="302" t="s">
        <v>970</v>
      </c>
      <c r="L93" s="871" t="s">
        <v>971</v>
      </c>
      <c r="M93" s="872"/>
      <c r="N93" s="303"/>
    </row>
    <row r="94" spans="1:14">
      <c r="B94" s="857" t="s">
        <v>972</v>
      </c>
      <c r="C94" s="858"/>
      <c r="D94" s="858"/>
      <c r="E94" s="858"/>
      <c r="F94" s="858"/>
      <c r="G94" s="858"/>
      <c r="H94" s="858"/>
      <c r="I94" s="87"/>
      <c r="J94" s="88"/>
      <c r="K94" s="304">
        <v>0.2</v>
      </c>
      <c r="L94" s="859">
        <f>N89*K94</f>
        <v>456496.67921965662</v>
      </c>
      <c r="M94" s="860"/>
      <c r="N94" s="51"/>
    </row>
    <row r="95" spans="1:14">
      <c r="B95" s="89" t="s">
        <v>973</v>
      </c>
      <c r="C95" s="90"/>
      <c r="D95" s="90"/>
      <c r="E95" s="90"/>
      <c r="F95" s="90"/>
      <c r="G95" s="90"/>
      <c r="H95" s="90"/>
      <c r="I95" s="87"/>
      <c r="J95" s="88"/>
      <c r="K95" s="304">
        <v>0.05</v>
      </c>
      <c r="L95" s="859">
        <f>N89*K95</f>
        <v>114124.16980491416</v>
      </c>
      <c r="M95" s="860"/>
      <c r="N95" s="51"/>
    </row>
    <row r="96" spans="1:14" ht="15.75" thickBot="1">
      <c r="B96" s="91" t="s">
        <v>974</v>
      </c>
      <c r="C96" s="92"/>
      <c r="D96" s="92"/>
      <c r="E96" s="92"/>
      <c r="F96" s="92"/>
      <c r="G96" s="92"/>
      <c r="H96" s="92"/>
      <c r="I96" s="93"/>
      <c r="J96" s="94"/>
      <c r="K96" s="305">
        <v>0.05</v>
      </c>
      <c r="L96" s="861">
        <f>N89*K96</f>
        <v>114124.16980491416</v>
      </c>
      <c r="M96" s="862"/>
      <c r="N96" s="51"/>
    </row>
    <row r="97" spans="1:14" ht="15.75" thickBot="1">
      <c r="B97" s="824" t="s">
        <v>953</v>
      </c>
      <c r="C97" s="825"/>
      <c r="D97" s="825"/>
      <c r="E97" s="825"/>
      <c r="F97" s="825"/>
      <c r="G97" s="825"/>
      <c r="H97" s="825"/>
      <c r="I97" s="825"/>
      <c r="J97" s="825"/>
      <c r="K97" s="825"/>
      <c r="L97" s="825"/>
      <c r="M97" s="826"/>
      <c r="N97" s="52">
        <f>L94+L95+L96</f>
        <v>684745.01882948494</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2967228.4149277681</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8" t="s">
        <v>2218</v>
      </c>
      <c r="C116" s="969"/>
      <c r="D116" s="969"/>
      <c r="E116" s="969"/>
      <c r="F116" s="969"/>
      <c r="G116" s="969"/>
      <c r="H116" s="969"/>
      <c r="I116" s="969"/>
      <c r="J116" s="969"/>
      <c r="K116" s="969"/>
      <c r="L116" s="969"/>
      <c r="M116" s="969"/>
      <c r="N116" s="970"/>
    </row>
    <row r="117" spans="2:14" ht="15" customHeight="1">
      <c r="B117" s="968"/>
      <c r="C117" s="969"/>
      <c r="D117" s="969"/>
      <c r="E117" s="969"/>
      <c r="F117" s="969"/>
      <c r="G117" s="969"/>
      <c r="H117" s="969"/>
      <c r="I117" s="969"/>
      <c r="J117" s="969"/>
      <c r="K117" s="969"/>
      <c r="L117" s="969"/>
      <c r="M117" s="969"/>
      <c r="N117" s="970"/>
    </row>
    <row r="118" spans="2:14" ht="30" customHeight="1">
      <c r="B118" s="971" t="s">
        <v>2219</v>
      </c>
      <c r="C118" s="972"/>
      <c r="D118" s="972"/>
      <c r="E118" s="972"/>
      <c r="F118" s="972"/>
      <c r="G118" s="972"/>
      <c r="H118" s="972"/>
      <c r="I118" s="972"/>
      <c r="J118" s="972"/>
      <c r="K118" s="972"/>
      <c r="L118" s="972"/>
      <c r="M118" s="972"/>
      <c r="N118" s="973"/>
    </row>
    <row r="119" spans="2:14">
      <c r="B119" s="971"/>
      <c r="C119" s="972"/>
      <c r="D119" s="972"/>
      <c r="E119" s="972"/>
      <c r="F119" s="972"/>
      <c r="G119" s="972"/>
      <c r="H119" s="972"/>
      <c r="I119" s="972"/>
      <c r="J119" s="972"/>
      <c r="K119" s="972"/>
      <c r="L119" s="972"/>
      <c r="M119" s="972"/>
      <c r="N119" s="973"/>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4"/>
      <c r="K129" s="974"/>
      <c r="L129" s="974"/>
      <c r="M129" s="974"/>
      <c r="N129" s="975"/>
    </row>
    <row r="130" spans="2:14" ht="15.75" thickBot="1">
      <c r="B130" s="419" t="s">
        <v>2221</v>
      </c>
      <c r="C130" s="420"/>
      <c r="D130" s="420"/>
      <c r="E130" s="259"/>
      <c r="F130" s="259"/>
      <c r="G130" s="259"/>
      <c r="H130" s="259"/>
      <c r="I130" s="259"/>
      <c r="J130" s="976"/>
      <c r="K130" s="976"/>
      <c r="L130" s="976"/>
      <c r="M130" s="976"/>
      <c r="N130" s="977"/>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8"/>
      <c r="C1" s="930"/>
      <c r="D1" s="931"/>
      <c r="E1" s="931"/>
      <c r="F1" s="931"/>
      <c r="G1" s="931"/>
      <c r="H1" s="931"/>
      <c r="I1" s="931"/>
      <c r="J1" s="932"/>
      <c r="K1" s="933" t="s">
        <v>933</v>
      </c>
      <c r="L1" s="935" t="s">
        <v>2198</v>
      </c>
      <c r="M1" s="936"/>
      <c r="N1" s="937"/>
    </row>
    <row r="2" spans="2:14" ht="40.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2" hidden="1" customHeight="1" thickBo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180</v>
      </c>
      <c r="B36" s="873" t="str">
        <f>VLOOKUP(A36,EQUIPOS!A6:D154,3,FALSE)</f>
        <v>Compresor 120 HP, con martillo.</v>
      </c>
      <c r="C36" s="874"/>
      <c r="D36" s="874"/>
      <c r="E36" s="874"/>
      <c r="F36" s="874"/>
      <c r="G36" s="874"/>
      <c r="H36" s="875"/>
      <c r="I36" s="267"/>
      <c r="J36" s="268"/>
      <c r="K36" s="269">
        <f>VLOOKUP(A36,EQUIPOS!A6:D163,4,FALSE)</f>
        <v>30262.071855956881</v>
      </c>
      <c r="L36" s="270"/>
      <c r="M36" s="271">
        <v>0.16</v>
      </c>
      <c r="N36" s="272">
        <f>K36/M36</f>
        <v>189137.9490997305</v>
      </c>
    </row>
    <row r="37" spans="1:14">
      <c r="A37" s="113" t="s">
        <v>261</v>
      </c>
      <c r="B37" s="873" t="str">
        <f>VLOOKUP(A37,EQUIPOS!A7:D154,3,FALSE)</f>
        <v xml:space="preserve">Motobomba 3 PULGADAS (incluye operario)
</v>
      </c>
      <c r="C37" s="874"/>
      <c r="D37" s="874"/>
      <c r="E37" s="874"/>
      <c r="F37" s="874"/>
      <c r="G37" s="874"/>
      <c r="H37" s="875"/>
      <c r="I37" s="421"/>
      <c r="J37" s="422"/>
      <c r="K37" s="269">
        <f>VLOOKUP(A37,EQUIPOS!A7:D164,4,FALSE)</f>
        <v>8155.6283651803797</v>
      </c>
      <c r="L37" s="335"/>
      <c r="M37" s="336">
        <v>0.16</v>
      </c>
      <c r="N37" s="272">
        <f>K37/M37</f>
        <v>50972.677282377372</v>
      </c>
    </row>
    <row r="38" spans="1:14">
      <c r="A38" s="113"/>
      <c r="B38" s="873"/>
      <c r="C38" s="874"/>
      <c r="D38" s="874"/>
      <c r="E38" s="874"/>
      <c r="F38" s="874"/>
      <c r="G38" s="874"/>
      <c r="H38" s="875"/>
      <c r="I38" s="421"/>
      <c r="J38" s="422"/>
      <c r="K38" s="438"/>
      <c r="L38" s="335"/>
      <c r="M38" s="336"/>
      <c r="N38" s="272"/>
    </row>
    <row r="39" spans="1:14">
      <c r="A39" s="113"/>
      <c r="B39" s="873"/>
      <c r="C39" s="874"/>
      <c r="D39" s="874"/>
      <c r="E39" s="874"/>
      <c r="F39" s="874"/>
      <c r="G39" s="874"/>
      <c r="H39" s="875"/>
      <c r="I39" s="421"/>
      <c r="J39" s="422"/>
      <c r="K39" s="438"/>
      <c r="L39" s="335"/>
      <c r="M39" s="336"/>
      <c r="N39" s="272"/>
    </row>
    <row r="40" spans="1:14">
      <c r="A40" s="113"/>
      <c r="B40" s="873"/>
      <c r="C40" s="874"/>
      <c r="D40" s="874"/>
      <c r="E40" s="874"/>
      <c r="F40" s="874"/>
      <c r="G40" s="874"/>
      <c r="H40" s="875"/>
      <c r="I40" s="328"/>
      <c r="J40" s="330"/>
      <c r="K40" s="438"/>
      <c r="L40" s="423"/>
      <c r="M40" s="424"/>
      <c r="N40" s="272"/>
    </row>
    <row r="41" spans="1:14">
      <c r="B41" s="873"/>
      <c r="C41" s="874"/>
      <c r="D41" s="874"/>
      <c r="E41" s="874"/>
      <c r="F41" s="874"/>
      <c r="G41" s="874"/>
      <c r="H41" s="875"/>
      <c r="I41" s="36"/>
      <c r="J41" s="37"/>
      <c r="K41" s="438"/>
      <c r="L41" s="276"/>
      <c r="M41" s="277"/>
      <c r="N41" s="272"/>
    </row>
    <row r="42" spans="1:14">
      <c r="B42" s="320"/>
      <c r="C42" s="321"/>
      <c r="D42" s="321"/>
      <c r="E42" s="321"/>
      <c r="F42" s="323"/>
      <c r="G42" s="323"/>
      <c r="H42" s="125"/>
      <c r="I42" s="36"/>
      <c r="J42" s="37"/>
      <c r="K42" s="438"/>
      <c r="L42" s="276"/>
      <c r="M42" s="277"/>
      <c r="N42" s="273"/>
    </row>
    <row r="43" spans="1:14">
      <c r="B43" s="881" t="s">
        <v>952</v>
      </c>
      <c r="C43" s="882"/>
      <c r="D43" s="882"/>
      <c r="E43" s="38"/>
      <c r="F43" s="39"/>
      <c r="G43" s="39"/>
      <c r="H43" s="40"/>
      <c r="I43" s="36"/>
      <c r="J43" s="37"/>
      <c r="K43" s="279"/>
      <c r="L43" s="276"/>
      <c r="M43" s="401">
        <v>0.05</v>
      </c>
      <c r="N43" s="344">
        <f>N77*M43</f>
        <v>12625.400141187813</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252736.02652329567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10309.283418890689</v>
      </c>
      <c r="N50" s="272">
        <f>K50*M50</f>
        <v>2061.8566837781377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525.72525466642901</v>
      </c>
      <c r="N51" s="272">
        <f>K51*M51</f>
        <v>525.72525466642901</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929.55251613342557</v>
      </c>
      <c r="N52" s="272">
        <f>K52*M52</f>
        <v>464.77625806671278</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2539.8935469642479</v>
      </c>
      <c r="N53" s="272">
        <f>K53*M53</f>
        <v>380984.03204463719</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452755.76837950444</v>
      </c>
      <c r="N54" s="272">
        <f>K54*M54</f>
        <v>452755.76837950444</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836792.15862065298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11">
        <f>VLOOKUP(A63,TRANSPORTE!A5:D117,4,FALSE)</f>
        <v>1169.5796725935127</v>
      </c>
      <c r="M63" s="912"/>
      <c r="N63" s="287">
        <f>K63*L63</f>
        <v>1169.5796725935127</v>
      </c>
    </row>
    <row r="64" spans="1:14">
      <c r="B64" s="46"/>
      <c r="C64" s="47"/>
      <c r="D64" s="47"/>
      <c r="E64" s="47"/>
      <c r="F64" s="47"/>
      <c r="G64" s="4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1169.5796725935127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1343205.7676402985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268641.15352805972</v>
      </c>
      <c r="M84" s="860"/>
      <c r="N84" s="51"/>
    </row>
    <row r="85" spans="1:14">
      <c r="B85" s="89" t="s">
        <v>973</v>
      </c>
      <c r="C85" s="90"/>
      <c r="D85" s="90"/>
      <c r="E85" s="90"/>
      <c r="F85" s="90"/>
      <c r="G85" s="90"/>
      <c r="H85" s="90"/>
      <c r="I85" s="87"/>
      <c r="J85" s="88"/>
      <c r="K85" s="304">
        <v>0.05</v>
      </c>
      <c r="L85" s="859">
        <f>N79*K85</f>
        <v>67160.288382014929</v>
      </c>
      <c r="M85" s="860"/>
      <c r="N85" s="51"/>
    </row>
    <row r="86" spans="1:14" ht="15.75" thickBot="1">
      <c r="B86" s="91" t="s">
        <v>974</v>
      </c>
      <c r="C86" s="92"/>
      <c r="D86" s="92"/>
      <c r="E86" s="92"/>
      <c r="F86" s="92"/>
      <c r="G86" s="92"/>
      <c r="H86" s="92"/>
      <c r="I86" s="93"/>
      <c r="J86" s="94"/>
      <c r="K86" s="305">
        <v>0.05</v>
      </c>
      <c r="L86" s="861">
        <f>N79*K86</f>
        <v>67160.288382014929</v>
      </c>
      <c r="M86" s="862"/>
      <c r="N86" s="51"/>
    </row>
    <row r="87" spans="1:14" ht="15.75" thickBot="1">
      <c r="B87" s="824" t="s">
        <v>953</v>
      </c>
      <c r="C87" s="825"/>
      <c r="D87" s="825"/>
      <c r="E87" s="825"/>
      <c r="F87" s="825"/>
      <c r="G87" s="825"/>
      <c r="H87" s="825"/>
      <c r="I87" s="825"/>
      <c r="J87" s="825"/>
      <c r="K87" s="825"/>
      <c r="L87" s="825"/>
      <c r="M87" s="826"/>
      <c r="N87" s="52">
        <f>L84+L85+L86</f>
        <v>402961.73029208963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1746167.497932388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8"/>
      <c r="C1" s="930"/>
      <c r="D1" s="931"/>
      <c r="E1" s="931"/>
      <c r="F1" s="931"/>
      <c r="G1" s="931"/>
      <c r="H1" s="931"/>
      <c r="I1" s="931"/>
      <c r="J1" s="932"/>
      <c r="K1" s="933" t="s">
        <v>933</v>
      </c>
      <c r="L1" s="935" t="s">
        <v>2198</v>
      </c>
      <c r="M1" s="936"/>
      <c r="N1" s="937"/>
    </row>
    <row r="2" spans="2:14" ht="38.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452"/>
      <c r="L30" s="800" t="s">
        <v>945</v>
      </c>
      <c r="M30" s="801"/>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121</v>
      </c>
      <c r="B36" s="873" t="str">
        <f>VLOOKUP(A36,EQUIPOS!A6:D154,3,FALSE)</f>
        <v>Bomba eléctrica para accionar la celda</v>
      </c>
      <c r="C36" s="874"/>
      <c r="D36" s="874"/>
      <c r="E36" s="874"/>
      <c r="F36" s="874"/>
      <c r="G36" s="874"/>
      <c r="H36" s="875"/>
      <c r="I36" s="267"/>
      <c r="J36" s="268"/>
      <c r="K36" s="269">
        <f>VLOOKUP(A36,EQUIPOS!A6:D163,4,FALSE)</f>
        <v>44119.355074308289</v>
      </c>
      <c r="L36" s="270"/>
      <c r="M36" s="271">
        <v>0.01</v>
      </c>
      <c r="N36" s="272">
        <f t="shared" ref="N36:N41" si="0">K36/M36</f>
        <v>4411935.5074308291</v>
      </c>
    </row>
    <row r="37" spans="1:14">
      <c r="A37" s="113" t="s">
        <v>192</v>
      </c>
      <c r="B37" s="873" t="str">
        <f>VLOOKUP(A37,EQUIPOS!A7:D154,3,FALSE)</f>
        <v>Equipo de acarreo interno</v>
      </c>
      <c r="C37" s="874"/>
      <c r="D37" s="874"/>
      <c r="E37" s="874"/>
      <c r="F37" s="874"/>
      <c r="G37" s="874"/>
      <c r="H37" s="875"/>
      <c r="I37" s="421"/>
      <c r="J37" s="422"/>
      <c r="K37" s="269">
        <f>VLOOKUP(A37,EQUIPOS!A7:D164,4,FALSE)</f>
        <v>30978.795180758047</v>
      </c>
      <c r="L37" s="335"/>
      <c r="M37" s="336">
        <v>0.05</v>
      </c>
      <c r="N37" s="272">
        <f t="shared" si="0"/>
        <v>619575.90361516085</v>
      </c>
    </row>
    <row r="38" spans="1:14">
      <c r="A38" s="113" t="s">
        <v>217</v>
      </c>
      <c r="B38" s="873" t="str">
        <f>VLOOKUP(A38,EQUIPOS!A8:D154,3,FALSE)</f>
        <v>Equipo de soldadura y de acetileno (incluye soldadura)</v>
      </c>
      <c r="C38" s="874"/>
      <c r="D38" s="874"/>
      <c r="E38" s="874"/>
      <c r="F38" s="874"/>
      <c r="G38" s="874"/>
      <c r="H38" s="875"/>
      <c r="I38" s="421"/>
      <c r="J38" s="422"/>
      <c r="K38" s="269">
        <f>VLOOKUP(A38,EQUIPOS!A8:D165,4,FALSE)</f>
        <v>31384.460943386137</v>
      </c>
      <c r="L38" s="335"/>
      <c r="M38" s="336">
        <v>0.01</v>
      </c>
      <c r="N38" s="272">
        <f t="shared" si="0"/>
        <v>3138446.0943386136</v>
      </c>
    </row>
    <row r="39" spans="1:14">
      <c r="A39" s="113" t="s">
        <v>242</v>
      </c>
      <c r="B39" s="873" t="str">
        <f>VLOOKUP(A39,EQUIPOS!A9:D154,3,FALSE)</f>
        <v>Grúa con torre capacidad 1 ton en la punta.</v>
      </c>
      <c r="C39" s="874"/>
      <c r="D39" s="874"/>
      <c r="E39" s="874"/>
      <c r="F39" s="874"/>
      <c r="G39" s="874"/>
      <c r="H39" s="875"/>
      <c r="I39" s="421"/>
      <c r="J39" s="422"/>
      <c r="K39" s="269">
        <f>VLOOKUP(A39,EQUIPOS!A9:D166,4,FALSE)</f>
        <v>193176.26004536584</v>
      </c>
      <c r="L39" s="335"/>
      <c r="M39" s="336">
        <v>0.04</v>
      </c>
      <c r="N39" s="272">
        <f t="shared" si="0"/>
        <v>4829406.501134146</v>
      </c>
    </row>
    <row r="40" spans="1:14">
      <c r="A40" s="113" t="s">
        <v>255</v>
      </c>
      <c r="B40" s="873" t="str">
        <f>VLOOKUP(A40,EQUIPOS!A10:D154,3,FALSE)</f>
        <v>Manómetro cable de acero para bajar la celda</v>
      </c>
      <c r="C40" s="874"/>
      <c r="D40" s="874"/>
      <c r="E40" s="874"/>
      <c r="F40" s="874"/>
      <c r="G40" s="874"/>
      <c r="H40" s="875"/>
      <c r="I40" s="328"/>
      <c r="J40" s="330"/>
      <c r="K40" s="269">
        <f>VLOOKUP(A40,EQUIPOS!A10:D167,4,FALSE)</f>
        <v>1190484.21112088</v>
      </c>
      <c r="L40" s="423"/>
      <c r="M40" s="424">
        <v>1</v>
      </c>
      <c r="N40" s="272">
        <f t="shared" si="0"/>
        <v>1190484.21112088</v>
      </c>
    </row>
    <row r="41" spans="1:14">
      <c r="A41" t="s">
        <v>320</v>
      </c>
      <c r="B41" s="873" t="str">
        <f>VLOOKUP(A41,EQUIPOS!A11:D155,3,FALSE)</f>
        <v>Retroexcavadora sobre llantas, motor 62HP, Profundidad de excavación de 5.41 metros.</v>
      </c>
      <c r="C41" s="874"/>
      <c r="D41" s="874"/>
      <c r="E41" s="874"/>
      <c r="F41" s="874"/>
      <c r="G41" s="874"/>
      <c r="H41" s="875"/>
      <c r="I41" s="36"/>
      <c r="J41" s="37"/>
      <c r="K41" s="269">
        <f>VLOOKUP(A41,EQUIPOS!A11:D168,4,FALSE)</f>
        <v>127365.65460934062</v>
      </c>
      <c r="L41" s="276"/>
      <c r="M41" s="277">
        <v>0.2</v>
      </c>
      <c r="N41" s="272">
        <f t="shared" si="0"/>
        <v>636828.27304670308</v>
      </c>
    </row>
    <row r="42" spans="1:14">
      <c r="B42" s="320"/>
      <c r="C42" s="321"/>
      <c r="D42" s="321"/>
      <c r="E42" s="321"/>
      <c r="F42" s="323"/>
      <c r="G42" s="323"/>
      <c r="H42" s="125"/>
      <c r="I42" s="36"/>
      <c r="J42" s="37"/>
      <c r="K42" s="438"/>
      <c r="L42" s="276"/>
      <c r="M42" s="277"/>
      <c r="N42" s="273"/>
    </row>
    <row r="43" spans="1:14">
      <c r="B43" s="881" t="s">
        <v>952</v>
      </c>
      <c r="C43" s="882"/>
      <c r="D43" s="882"/>
      <c r="E43" s="38"/>
      <c r="F43" s="39"/>
      <c r="G43" s="39"/>
      <c r="H43" s="40"/>
      <c r="I43" s="36"/>
      <c r="J43" s="37"/>
      <c r="K43" s="279"/>
      <c r="L43" s="276"/>
      <c r="M43" s="401">
        <v>0.01</v>
      </c>
      <c r="N43" s="344">
        <f>N81*M43</f>
        <v>6913.9567913614801</v>
      </c>
    </row>
    <row r="44" spans="1:14" ht="15.75" thickBot="1">
      <c r="B44" s="873"/>
      <c r="C44" s="874"/>
      <c r="D44" s="874"/>
      <c r="E44" s="874"/>
      <c r="F44" s="874"/>
      <c r="G44" s="874"/>
      <c r="H44" s="875"/>
      <c r="I44" s="883"/>
      <c r="J44" s="884"/>
      <c r="K44" s="41"/>
      <c r="L44" s="885"/>
      <c r="M44" s="886"/>
      <c r="N44" s="105"/>
    </row>
    <row r="45" spans="1:14" ht="15.75" thickBot="1">
      <c r="B45" s="824" t="s">
        <v>953</v>
      </c>
      <c r="C45" s="825"/>
      <c r="D45" s="825"/>
      <c r="E45" s="825"/>
      <c r="F45" s="825"/>
      <c r="G45" s="825"/>
      <c r="H45" s="825"/>
      <c r="I45" s="825"/>
      <c r="J45" s="825"/>
      <c r="K45" s="825"/>
      <c r="L45" s="825"/>
      <c r="M45" s="826"/>
      <c r="N45" s="394">
        <f>SUM(N36:N44)</f>
        <v>14833590.447477693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13070179.332383079</v>
      </c>
      <c r="N50" s="272">
        <f t="shared" ref="N50:N55" si="1">K50*M50</f>
        <v>13070179.332383079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1745.1986357845487</v>
      </c>
      <c r="N51" s="272">
        <f t="shared" si="1"/>
        <v>52355.959073536462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1292354.3871525466</v>
      </c>
      <c r="N52" s="272">
        <f t="shared" si="1"/>
        <v>2584708.7743050931</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792531.7854476209</v>
      </c>
      <c r="N53" s="272">
        <f t="shared" si="1"/>
        <v>3962658.9272381044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51354.891871548432</v>
      </c>
      <c r="N54" s="272">
        <f t="shared" si="1"/>
        <v>3081293.5122929057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32935.26899934854</v>
      </c>
      <c r="N55" s="272">
        <f t="shared" si="1"/>
        <v>395223.22799218248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23146419.733284898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11">
        <f>VLOOKUP(A63,TRANSPORTE!A5:D117,4,FALSE)</f>
        <v>829215.85633835918</v>
      </c>
      <c r="M63" s="912"/>
      <c r="N63" s="287">
        <f>K63*L63</f>
        <v>829215.85633835918</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11">
        <f>VLOOKUP(A64,TRANSPORTE!A6:D117,4,FALSE)</f>
        <v>108559.60258490709</v>
      </c>
      <c r="M64" s="912"/>
      <c r="N64" s="287">
        <f>K64*L64</f>
        <v>868476.82067925669</v>
      </c>
    </row>
    <row r="65" spans="1:15">
      <c r="A65" t="s">
        <v>1399</v>
      </c>
      <c r="B65" s="46" t="str">
        <f>VLOOKUP(A65,TRANSPORTE!A6:D117,3,FALSE)</f>
        <v>Pasajes aéreos</v>
      </c>
      <c r="C65" s="47"/>
      <c r="D65" s="47"/>
      <c r="E65" s="47"/>
      <c r="F65" s="47"/>
      <c r="G65" s="47"/>
      <c r="H65" s="311" t="s">
        <v>945</v>
      </c>
      <c r="I65" s="279">
        <v>3</v>
      </c>
      <c r="J65" s="286">
        <v>1</v>
      </c>
      <c r="K65" s="279">
        <f>I65*J65</f>
        <v>3</v>
      </c>
      <c r="L65" s="911">
        <f>VLOOKUP(A65,TRANSPORTE!A6:D117,4,FALSE)</f>
        <v>243055.70675096102</v>
      </c>
      <c r="M65" s="912"/>
      <c r="N65" s="287">
        <f>K65*L65</f>
        <v>729167.12025288306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2426859.7972704992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41098265.657169238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8219653.1314338483</v>
      </c>
      <c r="M88" s="860"/>
      <c r="N88" s="51"/>
    </row>
    <row r="89" spans="1:14">
      <c r="B89" s="89" t="s">
        <v>973</v>
      </c>
      <c r="C89" s="90"/>
      <c r="D89" s="90"/>
      <c r="E89" s="90"/>
      <c r="F89" s="90"/>
      <c r="G89" s="90"/>
      <c r="H89" s="90"/>
      <c r="I89" s="87"/>
      <c r="J89" s="88"/>
      <c r="K89" s="304">
        <v>0.05</v>
      </c>
      <c r="L89" s="859">
        <f>N83*K89</f>
        <v>2054913.2828584621</v>
      </c>
      <c r="M89" s="860"/>
      <c r="N89" s="51"/>
    </row>
    <row r="90" spans="1:14" ht="15.75" thickBot="1">
      <c r="B90" s="91" t="s">
        <v>974</v>
      </c>
      <c r="C90" s="92"/>
      <c r="D90" s="92"/>
      <c r="E90" s="92"/>
      <c r="F90" s="92"/>
      <c r="G90" s="92"/>
      <c r="H90" s="92"/>
      <c r="I90" s="93"/>
      <c r="J90" s="94"/>
      <c r="K90" s="305">
        <v>0.05</v>
      </c>
      <c r="L90" s="861">
        <f>N83*K90</f>
        <v>2054913.2828584621</v>
      </c>
      <c r="M90" s="862"/>
      <c r="N90" s="51"/>
    </row>
    <row r="91" spans="1:14" ht="15.75" thickBot="1">
      <c r="B91" s="824" t="s">
        <v>953</v>
      </c>
      <c r="C91" s="825"/>
      <c r="D91" s="825"/>
      <c r="E91" s="825"/>
      <c r="F91" s="825"/>
      <c r="G91" s="825"/>
      <c r="H91" s="825"/>
      <c r="I91" s="825"/>
      <c r="J91" s="825"/>
      <c r="K91" s="825"/>
      <c r="L91" s="825"/>
      <c r="M91" s="826"/>
      <c r="N91" s="52">
        <f>L88+L89+L90</f>
        <v>12329479.697150771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53427745.354320005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2"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8"/>
      <c r="C1" s="930"/>
      <c r="D1" s="931"/>
      <c r="E1" s="931"/>
      <c r="F1" s="931"/>
      <c r="G1" s="931"/>
      <c r="H1" s="931"/>
      <c r="I1" s="931"/>
      <c r="J1" s="932"/>
      <c r="K1" s="933" t="s">
        <v>933</v>
      </c>
      <c r="L1" s="935" t="s">
        <v>2198</v>
      </c>
      <c r="M1" s="936"/>
      <c r="N1" s="937"/>
    </row>
    <row r="2" spans="2:14" ht="27"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4" t="s">
        <v>944</v>
      </c>
      <c r="C35" s="895"/>
      <c r="D35" s="895"/>
      <c r="E35" s="895"/>
      <c r="F35" s="895"/>
      <c r="G35" s="895"/>
      <c r="H35" s="896"/>
      <c r="I35" s="897" t="s">
        <v>948</v>
      </c>
      <c r="J35" s="898"/>
      <c r="K35" s="69" t="s">
        <v>949</v>
      </c>
      <c r="L35" s="899" t="s">
        <v>950</v>
      </c>
      <c r="M35" s="896"/>
      <c r="N35" s="70" t="s">
        <v>951</v>
      </c>
    </row>
    <row r="36" spans="1:16">
      <c r="A36" s="113" t="s">
        <v>121</v>
      </c>
      <c r="B36" s="873" t="str">
        <f>VLOOKUP(A36,EQUIPOS!A6:D154,3,FALSE)</f>
        <v>Bomba eléctrica para accionar la celda</v>
      </c>
      <c r="C36" s="874"/>
      <c r="D36" s="874"/>
      <c r="E36" s="874"/>
      <c r="F36" s="874"/>
      <c r="G36" s="874"/>
      <c r="H36" s="875"/>
      <c r="I36" s="267"/>
      <c r="J36" s="268"/>
      <c r="K36" s="269">
        <f>VLOOKUP(A36,EQUIPOS!A6:D163,4,FALSE)</f>
        <v>44119.355074308289</v>
      </c>
      <c r="L36" s="270"/>
      <c r="M36" s="271">
        <v>0.01</v>
      </c>
      <c r="N36" s="272">
        <f>K36/M36</f>
        <v>4411935.5074308291</v>
      </c>
    </row>
    <row r="37" spans="1:16">
      <c r="A37" s="113" t="s">
        <v>217</v>
      </c>
      <c r="B37" s="873" t="str">
        <f>VLOOKUP(A37,EQUIPOS!A7:D154,3,FALSE)</f>
        <v>Equipo de soldadura y de acetileno (incluye soldadura)</v>
      </c>
      <c r="C37" s="874"/>
      <c r="D37" s="874"/>
      <c r="E37" s="874"/>
      <c r="F37" s="874"/>
      <c r="G37" s="874"/>
      <c r="H37" s="875"/>
      <c r="I37" s="421"/>
      <c r="J37" s="422"/>
      <c r="K37" s="269">
        <f>VLOOKUP(A37,EQUIPOS!A7:D164,4,FALSE)</f>
        <v>31384.460943386137</v>
      </c>
      <c r="L37" s="335"/>
      <c r="M37" s="336">
        <v>0.01</v>
      </c>
      <c r="N37" s="272">
        <f>K37/M37</f>
        <v>3138446.0943386136</v>
      </c>
    </row>
    <row r="38" spans="1:16">
      <c r="A38" s="113" t="s">
        <v>255</v>
      </c>
      <c r="B38" s="873" t="str">
        <f>VLOOKUP(A38,EQUIPOS!A8:D154,3,FALSE)</f>
        <v>Manómetro cable de acero para bajar la celda</v>
      </c>
      <c r="C38" s="874"/>
      <c r="D38" s="874"/>
      <c r="E38" s="874"/>
      <c r="F38" s="874"/>
      <c r="G38" s="874"/>
      <c r="H38" s="875"/>
      <c r="I38" s="421"/>
      <c r="J38" s="422"/>
      <c r="K38" s="269">
        <f>VLOOKUP(A38,EQUIPOS!A8:D165,4,FALSE)</f>
        <v>1190484.21112088</v>
      </c>
      <c r="L38" s="335"/>
      <c r="M38" s="336">
        <v>1</v>
      </c>
      <c r="N38" s="272">
        <f>K38/M38</f>
        <v>1190484.21112088</v>
      </c>
    </row>
    <row r="39" spans="1:16">
      <c r="A39" s="113"/>
      <c r="B39" s="873"/>
      <c r="C39" s="874"/>
      <c r="D39" s="874"/>
      <c r="E39" s="874"/>
      <c r="F39" s="874"/>
      <c r="G39" s="874"/>
      <c r="H39" s="875"/>
      <c r="I39" s="421"/>
      <c r="J39" s="422"/>
      <c r="K39" s="269"/>
      <c r="L39" s="335"/>
      <c r="M39" s="336"/>
      <c r="N39" s="272"/>
    </row>
    <row r="40" spans="1:16">
      <c r="A40" s="113"/>
      <c r="B40" s="873"/>
      <c r="C40" s="874"/>
      <c r="D40" s="874"/>
      <c r="E40" s="874"/>
      <c r="F40" s="874"/>
      <c r="G40" s="874"/>
      <c r="H40" s="875"/>
      <c r="I40" s="328"/>
      <c r="J40" s="330"/>
      <c r="K40" s="269"/>
      <c r="L40" s="423"/>
      <c r="M40" s="424"/>
      <c r="N40" s="272"/>
    </row>
    <row r="41" spans="1:16">
      <c r="B41" s="873"/>
      <c r="C41" s="874"/>
      <c r="D41" s="874"/>
      <c r="E41" s="874"/>
      <c r="F41" s="874"/>
      <c r="G41" s="874"/>
      <c r="H41" s="875"/>
      <c r="I41" s="36"/>
      <c r="J41" s="37"/>
      <c r="K41" s="269"/>
      <c r="L41" s="276"/>
      <c r="M41" s="277"/>
      <c r="N41" s="272"/>
    </row>
    <row r="42" spans="1:16">
      <c r="B42" s="320"/>
      <c r="C42" s="321"/>
      <c r="D42" s="321"/>
      <c r="E42" s="321"/>
      <c r="F42" s="323"/>
      <c r="G42" s="323"/>
      <c r="H42" s="125"/>
      <c r="I42" s="36"/>
      <c r="J42" s="37"/>
      <c r="K42" s="438"/>
      <c r="L42" s="276"/>
      <c r="M42" s="277"/>
      <c r="N42" s="273"/>
    </row>
    <row r="43" spans="1:16">
      <c r="B43" s="881" t="s">
        <v>952</v>
      </c>
      <c r="C43" s="882"/>
      <c r="D43" s="882"/>
      <c r="E43" s="38"/>
      <c r="F43" s="39"/>
      <c r="G43" s="39"/>
      <c r="H43" s="40"/>
      <c r="I43" s="36"/>
      <c r="J43" s="37"/>
      <c r="K43" s="279"/>
      <c r="L43" s="276"/>
      <c r="M43" s="401">
        <v>0.01</v>
      </c>
      <c r="N43" s="344">
        <f>N81*M43</f>
        <v>6913.9567913614801</v>
      </c>
    </row>
    <row r="44" spans="1:16" ht="15.75" thickBot="1">
      <c r="B44" s="873"/>
      <c r="C44" s="874"/>
      <c r="D44" s="874"/>
      <c r="E44" s="874"/>
      <c r="F44" s="874"/>
      <c r="G44" s="874"/>
      <c r="H44" s="875"/>
      <c r="I44" s="883"/>
      <c r="J44" s="884"/>
      <c r="K44" s="41"/>
      <c r="L44" s="885"/>
      <c r="M44" s="886"/>
      <c r="N44" s="105"/>
    </row>
    <row r="45" spans="1:16" ht="15.75" thickBot="1">
      <c r="B45" s="824" t="s">
        <v>953</v>
      </c>
      <c r="C45" s="825"/>
      <c r="D45" s="825"/>
      <c r="E45" s="825"/>
      <c r="F45" s="825"/>
      <c r="G45" s="825"/>
      <c r="H45" s="825"/>
      <c r="I45" s="825"/>
      <c r="J45" s="825"/>
      <c r="K45" s="825"/>
      <c r="L45" s="825"/>
      <c r="M45" s="826"/>
      <c r="N45" s="394">
        <f>SUM(N36:N44)</f>
        <v>8747779.7696816847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9" t="s">
        <v>944</v>
      </c>
      <c r="C49" s="870"/>
      <c r="D49" s="870"/>
      <c r="E49" s="870"/>
      <c r="F49" s="870"/>
      <c r="G49" s="870"/>
      <c r="H49" s="870"/>
      <c r="I49" s="904"/>
      <c r="J49" s="315" t="s">
        <v>945</v>
      </c>
      <c r="K49" s="85" t="s">
        <v>946</v>
      </c>
      <c r="L49" s="905" t="s">
        <v>955</v>
      </c>
      <c r="M49" s="904"/>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13070179.332383079</v>
      </c>
      <c r="N50" s="272">
        <f t="shared" ref="N50:N55" si="0">K50*M50</f>
        <v>13070179.332383079</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1745.1986357845487</v>
      </c>
      <c r="N51" s="272">
        <f t="shared" si="0"/>
        <v>52355.959073536462</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1292354.3871525466</v>
      </c>
      <c r="N52" s="272">
        <f t="shared" si="0"/>
        <v>2584708.7743050931</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792531.7854476209</v>
      </c>
      <c r="N53" s="272">
        <f t="shared" si="0"/>
        <v>3962658.9272381044</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51354.891871548432</v>
      </c>
      <c r="N54" s="272">
        <f t="shared" si="0"/>
        <v>3081293.5122929057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32935.26899934854</v>
      </c>
      <c r="N55" s="272">
        <f t="shared" si="0"/>
        <v>395223.22799218248</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23146419.733284898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10" t="s">
        <v>961</v>
      </c>
      <c r="M62" s="889"/>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11">
        <f>VLOOKUP(A63,TRANSPORTE!A5:D117,4,FALSE)</f>
        <v>243055.70675096102</v>
      </c>
      <c r="M63" s="912"/>
      <c r="N63" s="287">
        <f>K63*L63</f>
        <v>729167.12025288306</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11">
        <f>VLOOKUP(A64,TRANSPORTE!A6:D117,4,FALSE)</f>
        <v>829215.85633835918</v>
      </c>
      <c r="M64" s="912"/>
      <c r="N64" s="287">
        <f>K64*L64</f>
        <v>829215.85633835918</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11">
        <f>VLOOKUP(A65,TRANSPORTE!A6:D118,4,FALSE)</f>
        <v>108559.60258490709</v>
      </c>
      <c r="M65" s="912"/>
      <c r="N65" s="287">
        <f>K65*L65</f>
        <v>868476.82067925669</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2"/>
      <c r="M67" s="903"/>
      <c r="N67" s="127"/>
    </row>
    <row r="68" spans="1:15" ht="15.75" thickBot="1">
      <c r="B68" s="913" t="s">
        <v>953</v>
      </c>
      <c r="C68" s="867"/>
      <c r="D68" s="867"/>
      <c r="E68" s="867"/>
      <c r="F68" s="867"/>
      <c r="G68" s="867"/>
      <c r="H68" s="867"/>
      <c r="I68" s="867"/>
      <c r="J68" s="867"/>
      <c r="K68" s="867"/>
      <c r="L68" s="867"/>
      <c r="M68" s="868"/>
      <c r="N68" s="104">
        <f>SUM(N63:N67)</f>
        <v>2426859.7972704992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3" t="s">
        <v>963</v>
      </c>
      <c r="C72" s="864"/>
      <c r="D72" s="864"/>
      <c r="E72" s="864"/>
      <c r="F72" s="864"/>
      <c r="G72" s="864"/>
      <c r="H72" s="864"/>
      <c r="I72" s="73" t="s">
        <v>964</v>
      </c>
      <c r="J72" s="75" t="s">
        <v>1410</v>
      </c>
      <c r="K72" s="74" t="s">
        <v>966</v>
      </c>
      <c r="L72" s="865" t="s">
        <v>950</v>
      </c>
      <c r="M72" s="866"/>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900"/>
      <c r="C80" s="901"/>
      <c r="D80" s="901"/>
      <c r="E80" s="901"/>
      <c r="F80" s="901"/>
      <c r="G80" s="901"/>
      <c r="H80" s="901"/>
      <c r="I80" s="44"/>
      <c r="J80" s="44"/>
      <c r="K80" s="44"/>
      <c r="L80" s="979"/>
      <c r="M80" s="980"/>
      <c r="N80" s="45"/>
    </row>
    <row r="81" spans="1:14" ht="15.75" thickBot="1">
      <c r="B81" s="824" t="s">
        <v>953</v>
      </c>
      <c r="C81" s="825"/>
      <c r="D81" s="825"/>
      <c r="E81" s="825"/>
      <c r="F81" s="825"/>
      <c r="G81" s="825"/>
      <c r="H81" s="825"/>
      <c r="I81" s="867"/>
      <c r="J81" s="867"/>
      <c r="K81" s="867"/>
      <c r="L81" s="867"/>
      <c r="M81" s="868"/>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35012454.979373232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7002490.9958746471</v>
      </c>
      <c r="M88" s="860"/>
      <c r="N88" s="51"/>
    </row>
    <row r="89" spans="1:14">
      <c r="B89" s="89" t="s">
        <v>973</v>
      </c>
      <c r="C89" s="90"/>
      <c r="D89" s="90"/>
      <c r="E89" s="90"/>
      <c r="F89" s="90"/>
      <c r="G89" s="90"/>
      <c r="H89" s="90"/>
      <c r="I89" s="87"/>
      <c r="J89" s="88"/>
      <c r="K89" s="304">
        <v>0.05</v>
      </c>
      <c r="L89" s="859">
        <f>N83*K89</f>
        <v>1750622.7489686618</v>
      </c>
      <c r="M89" s="860"/>
      <c r="N89" s="51"/>
    </row>
    <row r="90" spans="1:14" ht="15.75" thickBot="1">
      <c r="B90" s="91" t="s">
        <v>974</v>
      </c>
      <c r="C90" s="92"/>
      <c r="D90" s="92"/>
      <c r="E90" s="92"/>
      <c r="F90" s="92"/>
      <c r="G90" s="92"/>
      <c r="H90" s="92"/>
      <c r="I90" s="93"/>
      <c r="J90" s="94"/>
      <c r="K90" s="305">
        <v>0.05</v>
      </c>
      <c r="L90" s="861">
        <f>N83*K90</f>
        <v>1750622.7489686618</v>
      </c>
      <c r="M90" s="862"/>
      <c r="N90" s="51"/>
    </row>
    <row r="91" spans="1:14" ht="15.75" thickBot="1">
      <c r="B91" s="824" t="s">
        <v>953</v>
      </c>
      <c r="C91" s="825"/>
      <c r="D91" s="825"/>
      <c r="E91" s="825"/>
      <c r="F91" s="825"/>
      <c r="G91" s="825"/>
      <c r="H91" s="825"/>
      <c r="I91" s="825"/>
      <c r="J91" s="825"/>
      <c r="K91" s="825"/>
      <c r="L91" s="825"/>
      <c r="M91" s="826"/>
      <c r="N91" s="52">
        <f>L88+L89+L90</f>
        <v>10503736.493811969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45516191.473185197</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259</v>
      </c>
      <c r="B36" s="873" t="str">
        <f>VLOOKUP(A36,EQUIPOS!A6:D154,3,FALSE)</f>
        <v>Montacargas</v>
      </c>
      <c r="C36" s="874"/>
      <c r="D36" s="874"/>
      <c r="E36" s="874"/>
      <c r="F36" s="874"/>
      <c r="G36" s="874"/>
      <c r="H36" s="875"/>
      <c r="I36" s="267"/>
      <c r="J36" s="268"/>
      <c r="K36" s="269">
        <f>VLOOKUP(A36,EQUIPOS!A6:D163,4,FALSE)</f>
        <v>8019.4490418285741</v>
      </c>
      <c r="L36" s="270"/>
      <c r="M36" s="336">
        <v>1.5</v>
      </c>
      <c r="N36" s="272">
        <f>K36/M36</f>
        <v>5346.2993612190494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2693.4186967867336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8039.718058005783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6559.3595222763151</v>
      </c>
      <c r="N48" s="272">
        <f>K48*M48</f>
        <v>2054398.4838590841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2054398.4838590841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2116306.5758528244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423261.31517056492</v>
      </c>
      <c r="M84" s="860"/>
      <c r="N84" s="51"/>
    </row>
    <row r="85" spans="1:14">
      <c r="B85" s="89" t="s">
        <v>973</v>
      </c>
      <c r="C85" s="90"/>
      <c r="D85" s="90"/>
      <c r="E85" s="90"/>
      <c r="F85" s="90"/>
      <c r="G85" s="90"/>
      <c r="H85" s="90"/>
      <c r="I85" s="87"/>
      <c r="J85" s="88"/>
      <c r="K85" s="304">
        <v>0.05</v>
      </c>
      <c r="L85" s="859">
        <f>N79*K85</f>
        <v>105815.32879264123</v>
      </c>
      <c r="M85" s="860"/>
      <c r="N85" s="51"/>
    </row>
    <row r="86" spans="1:14" ht="15.75" thickBot="1">
      <c r="B86" s="91" t="s">
        <v>974</v>
      </c>
      <c r="C86" s="92"/>
      <c r="D86" s="92"/>
      <c r="E86" s="92"/>
      <c r="F86" s="92"/>
      <c r="G86" s="92"/>
      <c r="H86" s="92"/>
      <c r="I86" s="93"/>
      <c r="J86" s="94"/>
      <c r="K86" s="305">
        <v>0.05</v>
      </c>
      <c r="L86" s="861">
        <f>N79*K86</f>
        <v>105815.32879264123</v>
      </c>
      <c r="M86" s="862"/>
      <c r="N86" s="51"/>
    </row>
    <row r="87" spans="1:14" ht="15.75" thickBot="1">
      <c r="B87" s="824" t="s">
        <v>953</v>
      </c>
      <c r="C87" s="825"/>
      <c r="D87" s="825"/>
      <c r="E87" s="825"/>
      <c r="F87" s="825"/>
      <c r="G87" s="825"/>
      <c r="H87" s="825"/>
      <c r="I87" s="825"/>
      <c r="J87" s="825"/>
      <c r="K87" s="825"/>
      <c r="L87" s="825"/>
      <c r="M87" s="826"/>
      <c r="N87" s="52">
        <f>L84+L85+L86</f>
        <v>634891.97275584727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2751198.5486086719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267</v>
      </c>
      <c r="B36" s="873" t="str">
        <f>VLOOKUP(A36,EQUIPOS!A6:D154,3,FALSE)</f>
        <v>Motobomba de concreto</v>
      </c>
      <c r="C36" s="874"/>
      <c r="D36" s="874"/>
      <c r="E36" s="874"/>
      <c r="F36" s="874"/>
      <c r="G36" s="874"/>
      <c r="H36" s="875"/>
      <c r="I36" s="267"/>
      <c r="J36" s="268"/>
      <c r="K36" s="269">
        <f>VLOOKUP(A36,EQUIPOS!A6:D163,4,FALSE)</f>
        <v>44757.349971835392</v>
      </c>
      <c r="L36" s="270"/>
      <c r="M36" s="336">
        <v>2.5</v>
      </c>
      <c r="N36" s="272">
        <f>K36/M36</f>
        <v>17902.939988734157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17902.939988734157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2835.6221096787031</v>
      </c>
      <c r="N48" s="272">
        <f>K48*M48</f>
        <v>132589.94585723171</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403963.65545699524</v>
      </c>
      <c r="N49" s="272">
        <f>K49*M49</f>
        <v>269840.10227049474</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402430.04812772642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11">
        <f>VLOOKUP(A60,TRANSPORTE!A2:D117,4,FALSE)</f>
        <v>1169.5796725935127</v>
      </c>
      <c r="M60" s="912"/>
      <c r="N60" s="287">
        <f>K60*L60</f>
        <v>1015.634308838558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1015.634308838558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421348.62242529914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84269.724485059836</v>
      </c>
      <c r="M84" s="860"/>
      <c r="N84" s="51"/>
    </row>
    <row r="85" spans="1:14">
      <c r="B85" s="89" t="s">
        <v>973</v>
      </c>
      <c r="C85" s="90"/>
      <c r="D85" s="90"/>
      <c r="E85" s="90"/>
      <c r="F85" s="90"/>
      <c r="G85" s="90"/>
      <c r="H85" s="90"/>
      <c r="I85" s="87"/>
      <c r="J85" s="88"/>
      <c r="K85" s="304">
        <v>0.05</v>
      </c>
      <c r="L85" s="859">
        <f>N79*K85</f>
        <v>21067.431121264959</v>
      </c>
      <c r="M85" s="860"/>
      <c r="N85" s="51"/>
    </row>
    <row r="86" spans="1:14" ht="15.75" thickBot="1">
      <c r="B86" s="91" t="s">
        <v>974</v>
      </c>
      <c r="C86" s="92"/>
      <c r="D86" s="92"/>
      <c r="E86" s="92"/>
      <c r="F86" s="92"/>
      <c r="G86" s="92"/>
      <c r="H86" s="92"/>
      <c r="I86" s="93"/>
      <c r="J86" s="94"/>
      <c r="K86" s="305">
        <v>0.05</v>
      </c>
      <c r="L86" s="861">
        <f>N79*K86</f>
        <v>21067.431121264959</v>
      </c>
      <c r="M86" s="862"/>
      <c r="N86" s="51"/>
    </row>
    <row r="87" spans="1:14" ht="15.75" thickBot="1">
      <c r="B87" s="824" t="s">
        <v>953</v>
      </c>
      <c r="C87" s="825"/>
      <c r="D87" s="825"/>
      <c r="E87" s="825"/>
      <c r="F87" s="825"/>
      <c r="G87" s="825"/>
      <c r="H87" s="825"/>
      <c r="I87" s="825"/>
      <c r="J87" s="825"/>
      <c r="K87" s="825"/>
      <c r="L87" s="825"/>
      <c r="M87" s="826"/>
      <c r="N87" s="52">
        <f>L84+L85+L86</f>
        <v>126404.58672758976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547753.20915288886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5"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121</v>
      </c>
      <c r="B36" s="873" t="str">
        <f>VLOOKUP(A36,EQUIPOS!A6:D154,3,FALSE)</f>
        <v>Bomba eléctrica para accionar la celda</v>
      </c>
      <c r="C36" s="874"/>
      <c r="D36" s="874"/>
      <c r="E36" s="874"/>
      <c r="F36" s="874"/>
      <c r="G36" s="874"/>
      <c r="H36" s="875"/>
      <c r="I36" s="267"/>
      <c r="J36" s="268"/>
      <c r="K36" s="269">
        <f>VLOOKUP(A36,EQUIPOS!A6:D163,4,FALSE)</f>
        <v>44119.355074308289</v>
      </c>
      <c r="L36" s="270"/>
      <c r="M36" s="271">
        <v>0.01</v>
      </c>
      <c r="N36" s="272">
        <f t="shared" ref="N36:N41" si="0">K36/M36</f>
        <v>4411935.5074308291</v>
      </c>
    </row>
    <row r="37" spans="1:14">
      <c r="A37" s="113" t="s">
        <v>192</v>
      </c>
      <c r="B37" s="873" t="str">
        <f>VLOOKUP(A37,EQUIPOS!A7:D154,3,FALSE)</f>
        <v>Equipo de acarreo interno</v>
      </c>
      <c r="C37" s="874"/>
      <c r="D37" s="874"/>
      <c r="E37" s="874"/>
      <c r="F37" s="874"/>
      <c r="G37" s="874"/>
      <c r="H37" s="875"/>
      <c r="I37" s="421"/>
      <c r="J37" s="422"/>
      <c r="K37" s="269">
        <f>VLOOKUP(A37,EQUIPOS!A7:D164,4,FALSE)</f>
        <v>30978.795180758047</v>
      </c>
      <c r="L37" s="335"/>
      <c r="M37" s="336">
        <v>0.05</v>
      </c>
      <c r="N37" s="272">
        <f t="shared" si="0"/>
        <v>619575.90361516085</v>
      </c>
    </row>
    <row r="38" spans="1:14">
      <c r="A38" s="113" t="s">
        <v>214</v>
      </c>
      <c r="B38" s="873" t="str">
        <f>VLOOKUP(A38,EQUIPOS!A8:D154,3,FALSE)</f>
        <v>Equipo de oxigeno y soldadura</v>
      </c>
      <c r="C38" s="874"/>
      <c r="D38" s="874"/>
      <c r="E38" s="874"/>
      <c r="F38" s="874"/>
      <c r="G38" s="874"/>
      <c r="H38" s="875"/>
      <c r="I38" s="421"/>
      <c r="J38" s="422"/>
      <c r="K38" s="438">
        <f>VLOOKUP(A38,EQUIPOS!A8:D165,4,FALSE)</f>
        <v>8661.6047098104209</v>
      </c>
      <c r="L38" s="335"/>
      <c r="M38" s="336">
        <v>0.01</v>
      </c>
      <c r="N38" s="272">
        <f t="shared" si="0"/>
        <v>866160.47098104202</v>
      </c>
    </row>
    <row r="39" spans="1:14">
      <c r="A39" s="113" t="s">
        <v>248</v>
      </c>
      <c r="B39" s="873" t="str">
        <f>VLOOKUP(A39,EQUIPOS!A9:D154,3,FALSE)</f>
        <v>Grúa telescópica de 50 Ton.</v>
      </c>
      <c r="C39" s="874"/>
      <c r="D39" s="874"/>
      <c r="E39" s="874"/>
      <c r="F39" s="874"/>
      <c r="G39" s="874"/>
      <c r="H39" s="875"/>
      <c r="I39" s="421"/>
      <c r="J39" s="422"/>
      <c r="K39" s="438">
        <f>VLOOKUP(A39,EQUIPOS!A9:D166,4,FALSE)</f>
        <v>322675.02769163577</v>
      </c>
      <c r="L39" s="335"/>
      <c r="M39" s="336">
        <v>0.04</v>
      </c>
      <c r="N39" s="272">
        <f t="shared" si="0"/>
        <v>8066875.6922908938</v>
      </c>
    </row>
    <row r="40" spans="1:14">
      <c r="A40" s="113" t="s">
        <v>255</v>
      </c>
      <c r="B40" s="873" t="str">
        <f>VLOOKUP(A40,EQUIPOS!A10:D154,3,FALSE)</f>
        <v>Manómetro cable de acero para bajar la celda</v>
      </c>
      <c r="C40" s="874"/>
      <c r="D40" s="874"/>
      <c r="E40" s="874"/>
      <c r="F40" s="874"/>
      <c r="G40" s="874"/>
      <c r="H40" s="875"/>
      <c r="I40" s="421"/>
      <c r="J40" s="422"/>
      <c r="K40" s="438">
        <f>VLOOKUP(A40,EQUIPOS!A10:D167,4,FALSE)</f>
        <v>1190484.21112088</v>
      </c>
      <c r="L40" s="335"/>
      <c r="M40" s="336">
        <v>1</v>
      </c>
      <c r="N40" s="272">
        <f t="shared" si="0"/>
        <v>1190484.21112088</v>
      </c>
    </row>
    <row r="41" spans="1:14">
      <c r="A41" s="113" t="s">
        <v>322</v>
      </c>
      <c r="B41" s="873" t="str">
        <f>VLOOKUP(A41,EQUIPOS!A11:D155,3,FALSE)</f>
        <v xml:space="preserve">Retroexcavadora sobre llantas JD 410
</v>
      </c>
      <c r="C41" s="874"/>
      <c r="D41" s="874"/>
      <c r="E41" s="874"/>
      <c r="F41" s="874"/>
      <c r="G41" s="874"/>
      <c r="H41" s="875"/>
      <c r="I41" s="421"/>
      <c r="J41" s="422"/>
      <c r="K41" s="438">
        <f>VLOOKUP(A41,EQUIPOS!A11:D168,4,FALSE)</f>
        <v>135223.23476861641</v>
      </c>
      <c r="L41" s="335"/>
      <c r="M41" s="336">
        <v>0.2</v>
      </c>
      <c r="N41" s="272">
        <f t="shared" si="0"/>
        <v>676116.17384308204</v>
      </c>
    </row>
    <row r="42" spans="1:14">
      <c r="A42" s="113"/>
      <c r="B42" s="873"/>
      <c r="C42" s="874"/>
      <c r="D42" s="874"/>
      <c r="E42" s="874"/>
      <c r="F42" s="874"/>
      <c r="G42" s="874"/>
      <c r="H42" s="875"/>
      <c r="I42" s="328"/>
      <c r="J42" s="330"/>
      <c r="K42" s="438"/>
      <c r="L42" s="423"/>
      <c r="M42" s="424"/>
      <c r="N42" s="272"/>
    </row>
    <row r="43" spans="1:14">
      <c r="B43" s="873"/>
      <c r="C43" s="874"/>
      <c r="D43" s="874"/>
      <c r="E43" s="874"/>
      <c r="F43" s="874"/>
      <c r="G43" s="874"/>
      <c r="H43" s="875"/>
      <c r="I43" s="36"/>
      <c r="J43" s="37"/>
      <c r="K43" s="438"/>
      <c r="L43" s="276"/>
      <c r="M43" s="277"/>
      <c r="N43" s="272"/>
    </row>
    <row r="44" spans="1:14">
      <c r="B44" s="320"/>
      <c r="C44" s="321"/>
      <c r="D44" s="321"/>
      <c r="E44" s="321"/>
      <c r="F44" s="323"/>
      <c r="G44" s="323"/>
      <c r="H44" s="125"/>
      <c r="I44" s="36"/>
      <c r="J44" s="37"/>
      <c r="K44" s="438"/>
      <c r="L44" s="276"/>
      <c r="M44" s="277"/>
      <c r="N44" s="273"/>
    </row>
    <row r="45" spans="1:14">
      <c r="B45" s="881" t="s">
        <v>952</v>
      </c>
      <c r="C45" s="882"/>
      <c r="D45" s="882"/>
      <c r="E45" s="38"/>
      <c r="F45" s="39"/>
      <c r="G45" s="39"/>
      <c r="H45" s="40"/>
      <c r="I45" s="36"/>
      <c r="J45" s="37"/>
      <c r="K45" s="279"/>
      <c r="L45" s="276"/>
      <c r="M45" s="401">
        <v>0.1</v>
      </c>
      <c r="N45" s="344">
        <f>N86*M45</f>
        <v>69139.567913614796</v>
      </c>
    </row>
    <row r="46" spans="1:14" ht="15.75" thickBot="1">
      <c r="B46" s="873"/>
      <c r="C46" s="874"/>
      <c r="D46" s="874"/>
      <c r="E46" s="874"/>
      <c r="F46" s="874"/>
      <c r="G46" s="874"/>
      <c r="H46" s="875"/>
      <c r="I46" s="883"/>
      <c r="J46" s="884"/>
      <c r="K46" s="41"/>
      <c r="L46" s="885"/>
      <c r="M46" s="886"/>
      <c r="N46" s="105"/>
    </row>
    <row r="47" spans="1:14" ht="15.75" thickBot="1">
      <c r="B47" s="824" t="s">
        <v>953</v>
      </c>
      <c r="C47" s="825"/>
      <c r="D47" s="825"/>
      <c r="E47" s="825"/>
      <c r="F47" s="825"/>
      <c r="G47" s="825"/>
      <c r="H47" s="825"/>
      <c r="I47" s="825"/>
      <c r="J47" s="825"/>
      <c r="K47" s="825"/>
      <c r="L47" s="825"/>
      <c r="M47" s="826"/>
      <c r="N47" s="411">
        <f>SUM(N36:N45)</f>
        <v>15900287.5271955</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9" t="s">
        <v>944</v>
      </c>
      <c r="C51" s="870"/>
      <c r="D51" s="870"/>
      <c r="E51" s="870"/>
      <c r="F51" s="870"/>
      <c r="G51" s="870"/>
      <c r="H51" s="870"/>
      <c r="I51" s="904"/>
      <c r="J51" s="315" t="s">
        <v>945</v>
      </c>
      <c r="K51" s="85" t="s">
        <v>946</v>
      </c>
      <c r="L51" s="905" t="s">
        <v>955</v>
      </c>
      <c r="M51" s="904"/>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13070179.332383079</v>
      </c>
      <c r="N52" s="272">
        <f t="shared" ref="N52:N57" si="1">K52*M52</f>
        <v>13070179.332383079</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1745.1986357845487</v>
      </c>
      <c r="N53" s="272">
        <f t="shared" si="1"/>
        <v>52355.959073536462</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1292354.3871525466</v>
      </c>
      <c r="N54" s="272">
        <f t="shared" si="1"/>
        <v>2584708.7743050931</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792531.7854476209</v>
      </c>
      <c r="N55" s="272">
        <f t="shared" si="1"/>
        <v>3962658.9272381044</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53103.668777362494</v>
      </c>
      <c r="N56" s="272">
        <f t="shared" si="1"/>
        <v>3186220.1266417499</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32935.26899934854</v>
      </c>
      <c r="N57" s="272">
        <f t="shared" si="1"/>
        <v>395223.22799218248</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23251346.347633742</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10" t="s">
        <v>961</v>
      </c>
      <c r="M67" s="889"/>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11">
        <f>VLOOKUP(A68,TRANSPORTE!A5:D117,4,FALSE)</f>
        <v>829215.85633835918</v>
      </c>
      <c r="M68" s="912"/>
      <c r="N68" s="287">
        <f>K68*L68</f>
        <v>829215.85633835918</v>
      </c>
    </row>
    <row r="69" spans="1:15">
      <c r="A69" t="s">
        <v>1399</v>
      </c>
      <c r="B69" s="46" t="str">
        <f>VLOOKUP(A69,TRANSPORTE!A5:D117,3,FALSE)</f>
        <v>Pasajes aéreos</v>
      </c>
      <c r="C69" s="47"/>
      <c r="D69" s="47"/>
      <c r="E69" s="47"/>
      <c r="F69" s="47"/>
      <c r="G69" s="47"/>
      <c r="H69" s="311" t="s">
        <v>945</v>
      </c>
      <c r="I69" s="279">
        <v>3</v>
      </c>
      <c r="J69" s="286">
        <v>1</v>
      </c>
      <c r="K69" s="279">
        <f>I69*J69</f>
        <v>3</v>
      </c>
      <c r="L69" s="911">
        <f>VLOOKUP(A69,TRANSPORTE!A5:D117,4,FALSE)</f>
        <v>243055.70675096102</v>
      </c>
      <c r="M69" s="912"/>
      <c r="N69" s="287">
        <f>K69*L69</f>
        <v>729167.12025288306</v>
      </c>
    </row>
    <row r="70" spans="1:15">
      <c r="B70" s="46"/>
      <c r="C70" s="47"/>
      <c r="D70" s="47"/>
      <c r="E70" s="47"/>
      <c r="F70" s="47"/>
      <c r="G70" s="47"/>
      <c r="H70" s="311"/>
      <c r="I70" s="279"/>
      <c r="J70" s="286"/>
      <c r="K70" s="279"/>
      <c r="L70" s="911"/>
      <c r="M70" s="912"/>
      <c r="N70" s="287"/>
    </row>
    <row r="71" spans="1:15">
      <c r="B71" s="46"/>
      <c r="C71" s="47"/>
      <c r="D71" s="47"/>
      <c r="E71" s="47"/>
      <c r="F71" s="47"/>
      <c r="G71" s="47"/>
      <c r="H71" s="311"/>
      <c r="I71" s="279"/>
      <c r="J71" s="286"/>
      <c r="K71" s="279"/>
      <c r="L71" s="911"/>
      <c r="M71" s="91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2"/>
      <c r="M73" s="903"/>
      <c r="N73" s="127"/>
    </row>
    <row r="74" spans="1:15" ht="15.75" thickBot="1">
      <c r="B74" s="913" t="s">
        <v>953</v>
      </c>
      <c r="C74" s="867"/>
      <c r="D74" s="867"/>
      <c r="E74" s="867"/>
      <c r="F74" s="867"/>
      <c r="G74" s="867"/>
      <c r="H74" s="867"/>
      <c r="I74" s="867"/>
      <c r="J74" s="867"/>
      <c r="K74" s="867"/>
      <c r="L74" s="867"/>
      <c r="M74" s="868"/>
      <c r="N74" s="104">
        <f>N68+N69+N70+N71+N72</f>
        <v>1558382.9765912422</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3" t="s">
        <v>963</v>
      </c>
      <c r="C78" s="864"/>
      <c r="D78" s="864"/>
      <c r="E78" s="864"/>
      <c r="F78" s="864"/>
      <c r="G78" s="864"/>
      <c r="H78" s="864"/>
      <c r="I78" s="73" t="s">
        <v>964</v>
      </c>
      <c r="J78" s="75" t="s">
        <v>1410</v>
      </c>
      <c r="K78" s="74" t="s">
        <v>966</v>
      </c>
      <c r="L78" s="865" t="s">
        <v>950</v>
      </c>
      <c r="M78" s="866"/>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900"/>
      <c r="C85" s="901" t="e">
        <f>VLOOKUP(B85,'MANO DE OBRA'!B12:E73,3,FALSE)</f>
        <v>#N/A</v>
      </c>
      <c r="D85" s="901" t="e">
        <f>VLOOKUP(C85,'MANO DE OBRA'!C12:F73,3,FALSE)</f>
        <v>#N/A</v>
      </c>
      <c r="E85" s="901" t="e">
        <f>VLOOKUP(D85,'MANO DE OBRA'!D12:G73,3,FALSE)</f>
        <v>#N/A</v>
      </c>
      <c r="F85" s="901" t="e">
        <f>VLOOKUP(E85,'MANO DE OBRA'!E12:H73,3,FALSE)</f>
        <v>#N/A</v>
      </c>
      <c r="G85" s="901" t="e">
        <f>VLOOKUP(F85,'MANO DE OBRA'!F12:I73,3,FALSE)</f>
        <v>#N/A</v>
      </c>
      <c r="H85" s="901" t="e">
        <f>VLOOKUP(G85,'MANO DE OBRA'!G12:J73,3,FALSE)</f>
        <v>#N/A</v>
      </c>
      <c r="I85" s="470"/>
      <c r="J85" s="471"/>
      <c r="K85" s="472"/>
      <c r="L85" s="981"/>
      <c r="M85" s="981"/>
      <c r="N85" s="473"/>
    </row>
    <row r="86" spans="1:14" ht="15.75" thickBot="1">
      <c r="B86" s="913" t="s">
        <v>953</v>
      </c>
      <c r="C86" s="867"/>
      <c r="D86" s="867"/>
      <c r="E86" s="867"/>
      <c r="F86" s="867"/>
      <c r="G86" s="867"/>
      <c r="H86" s="867"/>
      <c r="I86" s="867"/>
      <c r="J86" s="867"/>
      <c r="K86" s="867"/>
      <c r="L86" s="867"/>
      <c r="M86" s="868"/>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41401412.530556634</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9" t="s">
        <v>969</v>
      </c>
      <c r="C92" s="870"/>
      <c r="D92" s="870"/>
      <c r="E92" s="870"/>
      <c r="F92" s="870"/>
      <c r="G92" s="870"/>
      <c r="H92" s="870"/>
      <c r="I92" s="314"/>
      <c r="J92" s="334"/>
      <c r="K92" s="302" t="s">
        <v>970</v>
      </c>
      <c r="L92" s="871" t="s">
        <v>971</v>
      </c>
      <c r="M92" s="872"/>
      <c r="N92" s="303"/>
    </row>
    <row r="93" spans="1:14">
      <c r="B93" s="857" t="s">
        <v>972</v>
      </c>
      <c r="C93" s="858"/>
      <c r="D93" s="858"/>
      <c r="E93" s="858"/>
      <c r="F93" s="858"/>
      <c r="G93" s="858"/>
      <c r="H93" s="858"/>
      <c r="I93" s="87"/>
      <c r="J93" s="88"/>
      <c r="K93" s="304">
        <v>0.2</v>
      </c>
      <c r="L93" s="859">
        <f>N88*K93</f>
        <v>8280282.5061113276</v>
      </c>
      <c r="M93" s="860"/>
      <c r="N93" s="51"/>
    </row>
    <row r="94" spans="1:14">
      <c r="B94" s="89" t="s">
        <v>973</v>
      </c>
      <c r="C94" s="90"/>
      <c r="D94" s="90"/>
      <c r="E94" s="90"/>
      <c r="F94" s="90"/>
      <c r="G94" s="90"/>
      <c r="H94" s="90"/>
      <c r="I94" s="87"/>
      <c r="J94" s="88"/>
      <c r="K94" s="304">
        <v>0.05</v>
      </c>
      <c r="L94" s="859">
        <f>N88*K94</f>
        <v>2070070.6265278319</v>
      </c>
      <c r="M94" s="860"/>
      <c r="N94" s="51"/>
    </row>
    <row r="95" spans="1:14" ht="15.75" thickBot="1">
      <c r="B95" s="91" t="s">
        <v>974</v>
      </c>
      <c r="C95" s="92"/>
      <c r="D95" s="92"/>
      <c r="E95" s="92"/>
      <c r="F95" s="92"/>
      <c r="G95" s="92"/>
      <c r="H95" s="92"/>
      <c r="I95" s="93"/>
      <c r="J95" s="94"/>
      <c r="K95" s="305">
        <v>0.05</v>
      </c>
      <c r="L95" s="861">
        <f>N88*K95</f>
        <v>2070070.6265278319</v>
      </c>
      <c r="M95" s="862"/>
      <c r="N95" s="51"/>
    </row>
    <row r="96" spans="1:14" ht="15.75" thickBot="1">
      <c r="B96" s="824" t="s">
        <v>953</v>
      </c>
      <c r="C96" s="825"/>
      <c r="D96" s="825"/>
      <c r="E96" s="825"/>
      <c r="F96" s="825"/>
      <c r="G96" s="825"/>
      <c r="H96" s="825"/>
      <c r="I96" s="825"/>
      <c r="J96" s="825"/>
      <c r="K96" s="825"/>
      <c r="L96" s="825"/>
      <c r="M96" s="826"/>
      <c r="N96" s="52">
        <f>L93+L94+L95</f>
        <v>12420423.759166989</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53821836.28972362</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8" t="s">
        <v>2218</v>
      </c>
      <c r="C115" s="969"/>
      <c r="D115" s="969"/>
      <c r="E115" s="969"/>
      <c r="F115" s="969"/>
      <c r="G115" s="969"/>
      <c r="H115" s="969"/>
      <c r="I115" s="969"/>
      <c r="J115" s="969"/>
      <c r="K115" s="969"/>
      <c r="L115" s="969"/>
      <c r="M115" s="969"/>
      <c r="N115" s="970"/>
    </row>
    <row r="116" spans="2:14" ht="15" customHeight="1">
      <c r="B116" s="968"/>
      <c r="C116" s="969"/>
      <c r="D116" s="969"/>
      <c r="E116" s="969"/>
      <c r="F116" s="969"/>
      <c r="G116" s="969"/>
      <c r="H116" s="969"/>
      <c r="I116" s="969"/>
      <c r="J116" s="969"/>
      <c r="K116" s="969"/>
      <c r="L116" s="969"/>
      <c r="M116" s="969"/>
      <c r="N116" s="970"/>
    </row>
    <row r="117" spans="2:14" ht="30" customHeight="1">
      <c r="B117" s="971" t="s">
        <v>2219</v>
      </c>
      <c r="C117" s="972"/>
      <c r="D117" s="972"/>
      <c r="E117" s="972"/>
      <c r="F117" s="972"/>
      <c r="G117" s="972"/>
      <c r="H117" s="972"/>
      <c r="I117" s="972"/>
      <c r="J117" s="972"/>
      <c r="K117" s="972"/>
      <c r="L117" s="972"/>
      <c r="M117" s="972"/>
      <c r="N117" s="973"/>
    </row>
    <row r="118" spans="2:14">
      <c r="B118" s="971"/>
      <c r="C118" s="972"/>
      <c r="D118" s="972"/>
      <c r="E118" s="972"/>
      <c r="F118" s="972"/>
      <c r="G118" s="972"/>
      <c r="H118" s="972"/>
      <c r="I118" s="972"/>
      <c r="J118" s="972"/>
      <c r="K118" s="972"/>
      <c r="L118" s="972"/>
      <c r="M118" s="972"/>
      <c r="N118" s="973"/>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4"/>
      <c r="K128" s="974"/>
      <c r="L128" s="974"/>
      <c r="M128" s="974"/>
      <c r="N128" s="975"/>
    </row>
    <row r="129" spans="2:14" ht="15.75" thickBot="1">
      <c r="B129" s="419" t="s">
        <v>2221</v>
      </c>
      <c r="C129" s="420"/>
      <c r="D129" s="420"/>
      <c r="E129" s="259"/>
      <c r="F129" s="259"/>
      <c r="G129" s="259"/>
      <c r="H129" s="259"/>
      <c r="I129" s="259"/>
      <c r="J129" s="976"/>
      <c r="K129" s="976"/>
      <c r="L129" s="976"/>
      <c r="M129" s="976"/>
      <c r="N129" s="977"/>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326</v>
      </c>
      <c r="B36" s="873" t="str">
        <f>VLOOKUP(A36,EQUIPOS!A6:D154,3,FALSE)</f>
        <v>Sensor de Impacto para prueba de integridad tipo</v>
      </c>
      <c r="C36" s="874"/>
      <c r="D36" s="874"/>
      <c r="E36" s="874"/>
      <c r="F36" s="874"/>
      <c r="G36" s="874"/>
      <c r="H36" s="875"/>
      <c r="I36" s="267"/>
      <c r="J36" s="268"/>
      <c r="K36" s="269">
        <f>VLOOKUP(A36,EQUIPOS!A6:D163,4,FALSE)</f>
        <v>76437.518557494797</v>
      </c>
      <c r="L36" s="270"/>
      <c r="M36" s="336">
        <v>1</v>
      </c>
      <c r="N36" s="272">
        <f>K36/M36</f>
        <v>76437.518557494797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76437.518557494797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476510.93611225893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95302.187222451787</v>
      </c>
      <c r="M84" s="860"/>
      <c r="N84" s="51"/>
    </row>
    <row r="85" spans="1:14">
      <c r="B85" s="89" t="s">
        <v>973</v>
      </c>
      <c r="C85" s="90"/>
      <c r="D85" s="90"/>
      <c r="E85" s="90"/>
      <c r="F85" s="90"/>
      <c r="G85" s="90"/>
      <c r="H85" s="90"/>
      <c r="I85" s="87"/>
      <c r="J85" s="88"/>
      <c r="K85" s="304">
        <v>0.05</v>
      </c>
      <c r="L85" s="859">
        <f>N79*K85</f>
        <v>23825.546805612947</v>
      </c>
      <c r="M85" s="860"/>
      <c r="N85" s="51"/>
    </row>
    <row r="86" spans="1:14" ht="15.75" thickBot="1">
      <c r="B86" s="91" t="s">
        <v>974</v>
      </c>
      <c r="C86" s="92"/>
      <c r="D86" s="92"/>
      <c r="E86" s="92"/>
      <c r="F86" s="92"/>
      <c r="G86" s="92"/>
      <c r="H86" s="92"/>
      <c r="I86" s="93"/>
      <c r="J86" s="94"/>
      <c r="K86" s="305">
        <v>0.05</v>
      </c>
      <c r="L86" s="861">
        <f>N79*K86</f>
        <v>23825.546805612947</v>
      </c>
      <c r="M86" s="862"/>
      <c r="N86" s="51"/>
    </row>
    <row r="87" spans="1:14" ht="15.75" thickBot="1">
      <c r="B87" s="824" t="s">
        <v>953</v>
      </c>
      <c r="C87" s="825"/>
      <c r="D87" s="825"/>
      <c r="E87" s="825"/>
      <c r="F87" s="825"/>
      <c r="G87" s="825"/>
      <c r="H87" s="825"/>
      <c r="I87" s="825"/>
      <c r="J87" s="825"/>
      <c r="K87" s="825"/>
      <c r="L87" s="825"/>
      <c r="M87" s="826"/>
      <c r="N87" s="52">
        <f>L84+L85+L86</f>
        <v>142953.28083367768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619464.21694593667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320</v>
      </c>
      <c r="B36" s="873" t="str">
        <f>VLOOKUP(A36,EQUIPOS!A6:D154,3,FALSE)</f>
        <v>Retroexcavadora sobre llantas, motor 62HP, Profundidad de excavación de 5.41 metros.</v>
      </c>
      <c r="C36" s="874"/>
      <c r="D36" s="874"/>
      <c r="E36" s="874"/>
      <c r="F36" s="874"/>
      <c r="G36" s="874"/>
      <c r="H36" s="875"/>
      <c r="I36" s="267"/>
      <c r="J36" s="268"/>
      <c r="K36" s="269">
        <f>VLOOKUP(A36,EQUIPOS!A6:D163,4,FALSE)</f>
        <v>127365.65460934062</v>
      </c>
      <c r="L36" s="270"/>
      <c r="M36" s="336">
        <v>10</v>
      </c>
      <c r="N36" s="272">
        <f>K36/M36</f>
        <v>12736.565460934062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336.34905451801001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13072.914515452072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89743.078024429735</v>
      </c>
      <c r="N48" s="272">
        <f>K48*M48</f>
        <v>43874.393700832319</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19465.735801410679</v>
      </c>
      <c r="N49" s="272">
        <f>K49*M49</f>
        <v>25954.314401880903</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4332.7562066156906</v>
      </c>
      <c r="N50" s="272">
        <f>K50*M50</f>
        <v>6499.1343099235364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76327.842412636761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92764.24747326893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18552.849494653787</v>
      </c>
      <c r="M84" s="860"/>
      <c r="N84" s="51"/>
    </row>
    <row r="85" spans="1:14">
      <c r="B85" s="89" t="s">
        <v>973</v>
      </c>
      <c r="C85" s="90"/>
      <c r="D85" s="90"/>
      <c r="E85" s="90"/>
      <c r="F85" s="90"/>
      <c r="G85" s="90"/>
      <c r="H85" s="90"/>
      <c r="I85" s="87"/>
      <c r="J85" s="88"/>
      <c r="K85" s="304">
        <v>0.05</v>
      </c>
      <c r="L85" s="859">
        <f>N79*K85</f>
        <v>4638.2123736634467</v>
      </c>
      <c r="M85" s="860"/>
      <c r="N85" s="51"/>
    </row>
    <row r="86" spans="1:14" ht="15.75" thickBot="1">
      <c r="B86" s="91" t="s">
        <v>974</v>
      </c>
      <c r="C86" s="92"/>
      <c r="D86" s="92"/>
      <c r="E86" s="92"/>
      <c r="F86" s="92"/>
      <c r="G86" s="92"/>
      <c r="H86" s="92"/>
      <c r="I86" s="93"/>
      <c r="J86" s="94"/>
      <c r="K86" s="305">
        <v>0.05</v>
      </c>
      <c r="L86" s="861">
        <f>N79*K86</f>
        <v>4638.2123736634467</v>
      </c>
      <c r="M86" s="862"/>
      <c r="N86" s="51"/>
    </row>
    <row r="87" spans="1:14" ht="15.75" thickBot="1">
      <c r="B87" s="824" t="s">
        <v>953</v>
      </c>
      <c r="C87" s="825"/>
      <c r="D87" s="825"/>
      <c r="E87" s="825"/>
      <c r="F87" s="825"/>
      <c r="G87" s="825"/>
      <c r="H87" s="825"/>
      <c r="I87" s="825"/>
      <c r="J87" s="825"/>
      <c r="K87" s="825"/>
      <c r="L87" s="825"/>
      <c r="M87" s="826"/>
      <c r="N87" s="52">
        <f>L84+L85+L86</f>
        <v>27829.274241980678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120593.5217152496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ht="27"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204</v>
      </c>
      <c r="B36" s="873" t="str">
        <f>VLOOKUP(A36,EQUIPOS!A6:D154,3,FALSE)</f>
        <v xml:space="preserve">Equipo de soldadura 250 AMP
</v>
      </c>
      <c r="C36" s="874"/>
      <c r="D36" s="874"/>
      <c r="E36" s="874"/>
      <c r="F36" s="874"/>
      <c r="G36" s="874"/>
      <c r="H36" s="875"/>
      <c r="I36" s="267"/>
      <c r="J36" s="268"/>
      <c r="K36" s="269">
        <f>VLOOKUP(A36,EQUIPOS!A6:D163,4,FALSE)</f>
        <v>16774.342146265924</v>
      </c>
      <c r="L36" s="270"/>
      <c r="M36" s="336">
        <v>10</v>
      </c>
      <c r="N36" s="272">
        <f>K36/M36</f>
        <v>1677.4342146265924</v>
      </c>
    </row>
    <row r="37" spans="1:14">
      <c r="A37" s="113" t="s">
        <v>320</v>
      </c>
      <c r="B37" s="873" t="str">
        <f>VLOOKUP(A37,EQUIPOS!A7:D154,3,FALSE)</f>
        <v>Retroexcavadora sobre llantas, motor 62HP, Profundidad de excavación de 5.41 metros.</v>
      </c>
      <c r="C37" s="874"/>
      <c r="D37" s="874"/>
      <c r="E37" s="874"/>
      <c r="F37" s="874"/>
      <c r="G37" s="874"/>
      <c r="H37" s="875"/>
      <c r="I37" s="421"/>
      <c r="J37" s="422"/>
      <c r="K37" s="269">
        <f>VLOOKUP(A37,EQUIPOS!A7:D164,4,FALSE)</f>
        <v>127365.65460934062</v>
      </c>
      <c r="L37" s="335"/>
      <c r="M37" s="336">
        <v>10</v>
      </c>
      <c r="N37" s="272">
        <f>K37/M37</f>
        <v>12736.565460934062</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402.04310903601998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14816.042784596673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10715.720144268371</v>
      </c>
      <c r="N48" s="272">
        <f>K48*M48</f>
        <v>353.61876476085627</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66958.277005496915</v>
      </c>
      <c r="N49" s="272">
        <f>K49*M49</f>
        <v>200874.83101649076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652.0046331787845</v>
      </c>
      <c r="N50" s="272">
        <f>K50*M50</f>
        <v>6520.0463317878448</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207748.49611303944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226584.9699879963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45316.99399759926</v>
      </c>
      <c r="M84" s="860"/>
      <c r="N84" s="51"/>
    </row>
    <row r="85" spans="1:14">
      <c r="B85" s="89" t="s">
        <v>973</v>
      </c>
      <c r="C85" s="90"/>
      <c r="D85" s="90"/>
      <c r="E85" s="90"/>
      <c r="F85" s="90"/>
      <c r="G85" s="90"/>
      <c r="H85" s="90"/>
      <c r="I85" s="87"/>
      <c r="J85" s="88"/>
      <c r="K85" s="304">
        <v>0.05</v>
      </c>
      <c r="L85" s="859">
        <f>N79*K85</f>
        <v>11329.248499399815</v>
      </c>
      <c r="M85" s="860"/>
      <c r="N85" s="51"/>
    </row>
    <row r="86" spans="1:14" ht="15.75" thickBot="1">
      <c r="B86" s="91" t="s">
        <v>974</v>
      </c>
      <c r="C86" s="92"/>
      <c r="D86" s="92"/>
      <c r="E86" s="92"/>
      <c r="F86" s="92"/>
      <c r="G86" s="92"/>
      <c r="H86" s="92"/>
      <c r="I86" s="93"/>
      <c r="J86" s="94"/>
      <c r="K86" s="305">
        <v>0.05</v>
      </c>
      <c r="L86" s="861">
        <f>N79*K86</f>
        <v>11329.248499399815</v>
      </c>
      <c r="M86" s="862"/>
      <c r="N86" s="51"/>
    </row>
    <row r="87" spans="1:14" ht="15.75" thickBot="1">
      <c r="B87" s="824" t="s">
        <v>953</v>
      </c>
      <c r="C87" s="825"/>
      <c r="D87" s="825"/>
      <c r="E87" s="825"/>
      <c r="F87" s="825"/>
      <c r="G87" s="825"/>
      <c r="H87" s="825"/>
      <c r="I87" s="825"/>
      <c r="J87" s="825"/>
      <c r="K87" s="825"/>
      <c r="L87" s="825"/>
      <c r="M87" s="826"/>
      <c r="N87" s="52">
        <f>L84+L85+L86</f>
        <v>67975.49099639889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294560.46098439518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282</v>
      </c>
      <c r="B36" s="873" t="str">
        <f>VLOOKUP(A36,EQUIPOS!A6:D154,3,FALSE)</f>
        <v>Piloteadora potencia 250KW, RPM 1800, fuerza elevadora 200KN</v>
      </c>
      <c r="C36" s="874"/>
      <c r="D36" s="874"/>
      <c r="E36" s="874"/>
      <c r="F36" s="874"/>
      <c r="G36" s="874"/>
      <c r="H36" s="875"/>
      <c r="I36" s="267"/>
      <c r="J36" s="268"/>
      <c r="K36" s="269">
        <f>VLOOKUP(A36,EQUIPOS!A6:D163,4,FALSE)</f>
        <v>411199.30745731847</v>
      </c>
      <c r="L36" s="270"/>
      <c r="M36" s="336">
        <v>2</v>
      </c>
      <c r="N36" s="272">
        <f>K36/M36</f>
        <v>205599.65372865924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4716.7655451800993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210316.41927383933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2835.6221096787031</v>
      </c>
      <c r="N48" s="272">
        <f>K48*M48</f>
        <v>79397.419071003678</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413080.04108278721</v>
      </c>
      <c r="N49" s="272">
        <f>K49*M49</f>
        <v>144578.01437897552</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16014.001355232926</v>
      </c>
      <c r="N50" s="272">
        <f>K50*M50</f>
        <v>48042.004065698777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272017.437515678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1">
        <f>VLOOKUP(A60,TRANSPORTE!A2:D117,4,FALSE)</f>
        <v>1169.5796725935127</v>
      </c>
      <c r="M60" s="912"/>
      <c r="N60" s="287">
        <f>K60*L60</f>
        <v>409.35288540772939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409.35288540772939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529910.8651267261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105982.17302534523</v>
      </c>
      <c r="M84" s="860"/>
      <c r="N84" s="51"/>
    </row>
    <row r="85" spans="1:14">
      <c r="B85" s="89" t="s">
        <v>973</v>
      </c>
      <c r="C85" s="90"/>
      <c r="D85" s="90"/>
      <c r="E85" s="90"/>
      <c r="F85" s="90"/>
      <c r="G85" s="90"/>
      <c r="H85" s="90"/>
      <c r="I85" s="87"/>
      <c r="J85" s="88"/>
      <c r="K85" s="304">
        <v>0.05</v>
      </c>
      <c r="L85" s="859">
        <f>N79*K85</f>
        <v>26495.543256336307</v>
      </c>
      <c r="M85" s="860"/>
      <c r="N85" s="51"/>
    </row>
    <row r="86" spans="1:14" ht="15.75" thickBot="1">
      <c r="B86" s="91" t="s">
        <v>974</v>
      </c>
      <c r="C86" s="92"/>
      <c r="D86" s="92"/>
      <c r="E86" s="92"/>
      <c r="F86" s="92"/>
      <c r="G86" s="92"/>
      <c r="H86" s="92"/>
      <c r="I86" s="93"/>
      <c r="J86" s="94"/>
      <c r="K86" s="305">
        <v>0.05</v>
      </c>
      <c r="L86" s="861">
        <f>N79*K86</f>
        <v>26495.543256336307</v>
      </c>
      <c r="M86" s="862"/>
      <c r="N86" s="51"/>
    </row>
    <row r="87" spans="1:14" ht="15.75" thickBot="1">
      <c r="B87" s="824" t="s">
        <v>953</v>
      </c>
      <c r="C87" s="825"/>
      <c r="D87" s="825"/>
      <c r="E87" s="825"/>
      <c r="F87" s="825"/>
      <c r="G87" s="825"/>
      <c r="H87" s="825"/>
      <c r="I87" s="825"/>
      <c r="J87" s="825"/>
      <c r="K87" s="825"/>
      <c r="L87" s="825"/>
      <c r="M87" s="826"/>
      <c r="N87" s="52">
        <f>L84+L85+L86</f>
        <v>158973.25953801782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688884.1246647439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282</v>
      </c>
      <c r="B36" s="873" t="str">
        <f>VLOOKUP(A36,EQUIPOS!A6:D154,3,FALSE)</f>
        <v>Piloteadora potencia 250KW, RPM 1800, fuerza elevadora 200KN</v>
      </c>
      <c r="C36" s="874"/>
      <c r="D36" s="874"/>
      <c r="E36" s="874"/>
      <c r="F36" s="874"/>
      <c r="G36" s="874"/>
      <c r="H36" s="875"/>
      <c r="I36" s="267"/>
      <c r="J36" s="268"/>
      <c r="K36" s="269">
        <f>VLOOKUP(A36,EQUIPOS!A6:D163,4,FALSE)</f>
        <v>411199.30745731847</v>
      </c>
      <c r="L36" s="270"/>
      <c r="M36" s="336">
        <v>2</v>
      </c>
      <c r="N36" s="272">
        <f>K36/M36</f>
        <v>205599.65372865924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4716.7655451800993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210316.41927383933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2835.6221096787031</v>
      </c>
      <c r="N48" s="272">
        <f>K48*M48</f>
        <v>79397.419071003678</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399611.11497546348</v>
      </c>
      <c r="N49" s="272">
        <f>K49*M49</f>
        <v>139863.89024141221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16014.001355232926</v>
      </c>
      <c r="N50" s="272">
        <f>K50*M50</f>
        <v>32028.002710465851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251289.31202288176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11">
        <f>VLOOKUP(A60,TRANSPORTE!A2:D117,4,FALSE)</f>
        <v>1169.5796725935127</v>
      </c>
      <c r="M60" s="912"/>
      <c r="N60" s="287">
        <f>K60*L60</f>
        <v>409.35288540772939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409.35288540772939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509182.7396339298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101836.54792678596</v>
      </c>
      <c r="M84" s="860"/>
      <c r="N84" s="51"/>
    </row>
    <row r="85" spans="1:14">
      <c r="B85" s="89" t="s">
        <v>973</v>
      </c>
      <c r="C85" s="90"/>
      <c r="D85" s="90"/>
      <c r="E85" s="90"/>
      <c r="F85" s="90"/>
      <c r="G85" s="90"/>
      <c r="H85" s="90"/>
      <c r="I85" s="87"/>
      <c r="J85" s="88"/>
      <c r="K85" s="304">
        <v>0.05</v>
      </c>
      <c r="L85" s="859">
        <f>N79*K85</f>
        <v>25459.136981696491</v>
      </c>
      <c r="M85" s="860"/>
      <c r="N85" s="51"/>
    </row>
    <row r="86" spans="1:14" ht="15.75" thickBot="1">
      <c r="B86" s="91" t="s">
        <v>974</v>
      </c>
      <c r="C86" s="92"/>
      <c r="D86" s="92"/>
      <c r="E86" s="92"/>
      <c r="F86" s="92"/>
      <c r="G86" s="92"/>
      <c r="H86" s="92"/>
      <c r="I86" s="93"/>
      <c r="J86" s="94"/>
      <c r="K86" s="305">
        <v>0.05</v>
      </c>
      <c r="L86" s="861">
        <f>N79*K86</f>
        <v>25459.136981696491</v>
      </c>
      <c r="M86" s="862"/>
      <c r="N86" s="51"/>
    </row>
    <row r="87" spans="1:14" ht="15.75" thickBot="1">
      <c r="B87" s="824" t="s">
        <v>953</v>
      </c>
      <c r="C87" s="825"/>
      <c r="D87" s="825"/>
      <c r="E87" s="825"/>
      <c r="F87" s="825"/>
      <c r="G87" s="825"/>
      <c r="H87" s="825"/>
      <c r="I87" s="825"/>
      <c r="J87" s="825"/>
      <c r="K87" s="825"/>
      <c r="L87" s="825"/>
      <c r="M87" s="826"/>
      <c r="N87" s="52">
        <f>L84+L85+L86</f>
        <v>152754.82189017895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661937.56152410875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195</v>
      </c>
      <c r="B36" s="873" t="str">
        <f>VLOOKUP(A36,EQUIPOS!A6:D154,3,FALSE)</f>
        <v xml:space="preserve">Equipo de oxicorte, Capacidad de corte: hasta 6´´ (152mm) </v>
      </c>
      <c r="C36" s="874"/>
      <c r="D36" s="874"/>
      <c r="E36" s="874"/>
      <c r="F36" s="874"/>
      <c r="G36" s="874"/>
      <c r="H36" s="875"/>
      <c r="I36" s="267"/>
      <c r="J36" s="268"/>
      <c r="K36" s="269">
        <f>VLOOKUP(A36,EQUIPOS!A6:D163,4,FALSE)</f>
        <v>2614.6430083546747</v>
      </c>
      <c r="L36" s="270"/>
      <c r="M36" s="336">
        <v>1.1299999999999999</v>
      </c>
      <c r="N36" s="272">
        <f>K36/M36</f>
        <v>2313.843370225376</v>
      </c>
    </row>
    <row r="37" spans="1:14">
      <c r="A37" s="113" t="s">
        <v>332</v>
      </c>
      <c r="B37" s="873" t="str">
        <f>VLOOKUP(A37,EQUIPOS!A7:D154,3,FALSE)</f>
        <v xml:space="preserve">Taladro de 1/2´´, pulidora, lijadora y circular
</v>
      </c>
      <c r="C37" s="874"/>
      <c r="D37" s="874"/>
      <c r="E37" s="874"/>
      <c r="F37" s="874"/>
      <c r="G37" s="874"/>
      <c r="H37" s="875"/>
      <c r="I37" s="421"/>
      <c r="J37" s="422"/>
      <c r="K37" s="269">
        <f>VLOOKUP(A37,EQUIPOS!A7:D164,4,FALSE)</f>
        <v>2097.1615796178116</v>
      </c>
      <c r="L37" s="335"/>
      <c r="M37" s="336">
        <v>0.53</v>
      </c>
      <c r="N37" s="272">
        <f>K37/M37</f>
        <v>3956.9086407883237</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2680.2873935734665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8951.0394045871653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70676.873084977589</v>
      </c>
      <c r="N48" s="272">
        <f>K48*M48</f>
        <v>1413.5374616995518</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3809.3260017637708</v>
      </c>
      <c r="N49" s="272">
        <f>K49*M49</f>
        <v>1904.6630008818854</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55515.058949558937</v>
      </c>
      <c r="N50" s="272">
        <f>K50*M50</f>
        <v>4441.2047159647154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7759.4051785461525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43513.318518867978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8702.6637037735964</v>
      </c>
      <c r="M84" s="860"/>
      <c r="N84" s="51"/>
    </row>
    <row r="85" spans="1:14">
      <c r="B85" s="89" t="s">
        <v>973</v>
      </c>
      <c r="C85" s="90"/>
      <c r="D85" s="90"/>
      <c r="E85" s="90"/>
      <c r="F85" s="90"/>
      <c r="G85" s="90"/>
      <c r="H85" s="90"/>
      <c r="I85" s="87"/>
      <c r="J85" s="88"/>
      <c r="K85" s="304">
        <v>0.05</v>
      </c>
      <c r="L85" s="859">
        <f>N79*K85</f>
        <v>2175.6659259433991</v>
      </c>
      <c r="M85" s="860"/>
      <c r="N85" s="51"/>
    </row>
    <row r="86" spans="1:14" ht="15.75" thickBot="1">
      <c r="B86" s="91" t="s">
        <v>974</v>
      </c>
      <c r="C86" s="92"/>
      <c r="D86" s="92"/>
      <c r="E86" s="92"/>
      <c r="F86" s="92"/>
      <c r="G86" s="92"/>
      <c r="H86" s="92"/>
      <c r="I86" s="93"/>
      <c r="J86" s="94"/>
      <c r="K86" s="305">
        <v>0.05</v>
      </c>
      <c r="L86" s="861">
        <f>N79*K86</f>
        <v>2175.6659259433991</v>
      </c>
      <c r="M86" s="862"/>
      <c r="N86" s="51"/>
    </row>
    <row r="87" spans="1:14" ht="15.75" thickBot="1">
      <c r="B87" s="824" t="s">
        <v>953</v>
      </c>
      <c r="C87" s="825"/>
      <c r="D87" s="825"/>
      <c r="E87" s="825"/>
      <c r="F87" s="825"/>
      <c r="G87" s="825"/>
      <c r="H87" s="825"/>
      <c r="I87" s="825"/>
      <c r="J87" s="825"/>
      <c r="K87" s="825"/>
      <c r="L87" s="825"/>
      <c r="M87" s="826"/>
      <c r="N87" s="52">
        <f>L84+L85+L86</f>
        <v>13053.995555660393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56567.314074528374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27055.997944037059</v>
      </c>
      <c r="L36" s="270"/>
      <c r="M36" s="336">
        <v>12</v>
      </c>
      <c r="N36" s="272">
        <f t="shared" ref="N36:N42" si="0">K36/M36</f>
        <v>2254.6664953364216</v>
      </c>
    </row>
    <row r="37" spans="1:14">
      <c r="A37" s="113" t="s">
        <v>288</v>
      </c>
      <c r="B37" s="873" t="str">
        <f>VLOOKUP(A37,EQUIPOS!A7:D154,3,FALSE)</f>
        <v xml:space="preserve">Planta eléctrica </v>
      </c>
      <c r="C37" s="874"/>
      <c r="D37" s="874"/>
      <c r="E37" s="874"/>
      <c r="F37" s="874"/>
      <c r="G37" s="874"/>
      <c r="H37" s="875"/>
      <c r="I37" s="267"/>
      <c r="J37" s="268"/>
      <c r="K37" s="269">
        <f>VLOOKUP(A37,EQUIPOS!A7:D164,4,FALSE)</f>
        <v>9078.621556787064</v>
      </c>
      <c r="L37" s="270"/>
      <c r="M37" s="336">
        <v>1.3</v>
      </c>
      <c r="N37" s="272">
        <f t="shared" si="0"/>
        <v>6983.5550436823569</v>
      </c>
    </row>
    <row r="38" spans="1:14">
      <c r="A38" s="113" t="s">
        <v>125</v>
      </c>
      <c r="B38" s="873" t="str">
        <f>VLOOKUP(A38,EQUIPOS!A8:D154,3,FALSE)</f>
        <v>Bomba para gato de tensionamiento</v>
      </c>
      <c r="C38" s="874"/>
      <c r="D38" s="874"/>
      <c r="E38" s="874"/>
      <c r="F38" s="874"/>
      <c r="G38" s="874"/>
      <c r="H38" s="875"/>
      <c r="I38" s="267"/>
      <c r="J38" s="268"/>
      <c r="K38" s="269">
        <f>VLOOKUP(A38,EQUIPOS!A8:D165,4,FALSE)</f>
        <v>36589.855229909059</v>
      </c>
      <c r="L38" s="270"/>
      <c r="M38" s="336">
        <v>12</v>
      </c>
      <c r="N38" s="272">
        <f t="shared" si="0"/>
        <v>3049.1546024924214</v>
      </c>
    </row>
    <row r="39" spans="1:14">
      <c r="A39" s="113" t="s">
        <v>180</v>
      </c>
      <c r="B39" s="873" t="str">
        <f>VLOOKUP(A39,EQUIPOS!A9:D154,3,FALSE)</f>
        <v>Compresor 120 HP, con martillo.</v>
      </c>
      <c r="C39" s="874"/>
      <c r="D39" s="874"/>
      <c r="E39" s="874"/>
      <c r="F39" s="874"/>
      <c r="G39" s="874"/>
      <c r="H39" s="875"/>
      <c r="I39" s="267"/>
      <c r="J39" s="268"/>
      <c r="K39" s="269">
        <f>VLOOKUP(A39,EQUIPOS!A9:D166,4,FALSE)</f>
        <v>30262.071855956881</v>
      </c>
      <c r="L39" s="270"/>
      <c r="M39" s="336">
        <v>1.3</v>
      </c>
      <c r="N39" s="272">
        <f t="shared" si="0"/>
        <v>23278.516812274524</v>
      </c>
    </row>
    <row r="40" spans="1:14">
      <c r="A40" s="113" t="s">
        <v>197</v>
      </c>
      <c r="B40" s="873" t="str">
        <f>VLOOKUP(A40,EQUIPOS!A10:D154,3,FALSE)</f>
        <v>Equipo de perforación (TRACKDRILL), potencia 40 HP, 2100 golpes / minuto</v>
      </c>
      <c r="C40" s="874"/>
      <c r="D40" s="874"/>
      <c r="E40" s="874"/>
      <c r="F40" s="874"/>
      <c r="G40" s="874"/>
      <c r="H40" s="875"/>
      <c r="I40" s="267"/>
      <c r="J40" s="268"/>
      <c r="K40" s="269">
        <f>VLOOKUP(A40,EQUIPOS!A10:D167,4,FALSE)</f>
        <v>54088.624477345809</v>
      </c>
      <c r="L40" s="270"/>
      <c r="M40" s="336">
        <v>1.3</v>
      </c>
      <c r="N40" s="272">
        <f t="shared" si="0"/>
        <v>41606.634213342928</v>
      </c>
    </row>
    <row r="41" spans="1:14">
      <c r="A41" s="113" t="s">
        <v>195</v>
      </c>
      <c r="B41" s="873" t="str">
        <f>VLOOKUP(A41,EQUIPOS!A11:D155,3,FALSE)</f>
        <v xml:space="preserve">Equipo de oxicorte, Capacidad de corte: hasta 6´´ (152mm) </v>
      </c>
      <c r="C41" s="874"/>
      <c r="D41" s="874"/>
      <c r="E41" s="874"/>
      <c r="F41" s="874"/>
      <c r="G41" s="874"/>
      <c r="H41" s="875"/>
      <c r="I41" s="267"/>
      <c r="J41" s="268"/>
      <c r="K41" s="269">
        <f>VLOOKUP(A41,EQUIPOS!A11:D168,4,FALSE)</f>
        <v>2614.6430083546747</v>
      </c>
      <c r="L41" s="270"/>
      <c r="M41" s="336">
        <v>15</v>
      </c>
      <c r="N41" s="272">
        <f t="shared" si="0"/>
        <v>174.30953389031166</v>
      </c>
    </row>
    <row r="42" spans="1:14">
      <c r="A42" s="113" t="s">
        <v>240</v>
      </c>
      <c r="B42" s="873" t="str">
        <f>VLOOKUP(A42,EQUIPOS!A12:D156,3,FALSE)</f>
        <v>Gato para tensionamiento, fuerza Max 200 ton, área de tensión 314 cm2.</v>
      </c>
      <c r="C42" s="874"/>
      <c r="D42" s="874"/>
      <c r="E42" s="874"/>
      <c r="F42" s="874"/>
      <c r="G42" s="874"/>
      <c r="H42" s="875"/>
      <c r="I42" s="267"/>
      <c r="J42" s="268"/>
      <c r="K42" s="269">
        <f>VLOOKUP(A42,EQUIPOS!A12:D169,4,FALSE)</f>
        <v>106646.13059348622</v>
      </c>
      <c r="L42" s="270"/>
      <c r="M42" s="336">
        <v>12</v>
      </c>
      <c r="N42" s="272">
        <f t="shared" si="0"/>
        <v>8887.1775494571848</v>
      </c>
    </row>
    <row r="43" spans="1:14">
      <c r="A43" s="113"/>
      <c r="B43" s="873"/>
      <c r="C43" s="874"/>
      <c r="D43" s="874"/>
      <c r="E43" s="874"/>
      <c r="F43" s="874"/>
      <c r="G43" s="874"/>
      <c r="H43" s="875"/>
      <c r="I43" s="421"/>
      <c r="J43" s="422"/>
      <c r="K43" s="269"/>
      <c r="L43" s="335"/>
      <c r="M43" s="336"/>
      <c r="N43" s="272"/>
    </row>
    <row r="44" spans="1:14">
      <c r="A44" s="113"/>
      <c r="B44" s="873"/>
      <c r="C44" s="874"/>
      <c r="D44" s="874"/>
      <c r="E44" s="874"/>
      <c r="F44" s="874"/>
      <c r="G44" s="874"/>
      <c r="H44" s="875"/>
      <c r="I44" s="328"/>
      <c r="J44" s="330"/>
      <c r="K44" s="269"/>
      <c r="L44" s="423"/>
      <c r="M44" s="424"/>
      <c r="N44" s="272"/>
    </row>
    <row r="45" spans="1:14">
      <c r="B45" s="873"/>
      <c r="C45" s="874"/>
      <c r="D45" s="874"/>
      <c r="E45" s="874"/>
      <c r="F45" s="874"/>
      <c r="G45" s="874"/>
      <c r="H45" s="875"/>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3"/>
      <c r="C48" s="874"/>
      <c r="D48" s="874"/>
      <c r="E48" s="874"/>
      <c r="F48" s="874"/>
      <c r="G48" s="874"/>
      <c r="H48" s="875"/>
      <c r="I48" s="883"/>
      <c r="J48" s="884"/>
      <c r="K48" s="41"/>
      <c r="L48" s="885"/>
      <c r="M48" s="886"/>
      <c r="N48" s="105"/>
    </row>
    <row r="49" spans="1:14" ht="15.75" thickBot="1">
      <c r="B49" s="824" t="s">
        <v>953</v>
      </c>
      <c r="C49" s="825"/>
      <c r="D49" s="825"/>
      <c r="E49" s="825"/>
      <c r="F49" s="825"/>
      <c r="G49" s="825"/>
      <c r="H49" s="825"/>
      <c r="I49" s="825"/>
      <c r="J49" s="825"/>
      <c r="K49" s="825"/>
      <c r="L49" s="825"/>
      <c r="M49" s="826"/>
      <c r="N49" s="394">
        <f>SUM(N36:N48)</f>
        <v>90367.63431998399</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9" t="s">
        <v>944</v>
      </c>
      <c r="C53" s="870"/>
      <c r="D53" s="870"/>
      <c r="E53" s="870"/>
      <c r="F53" s="870"/>
      <c r="G53" s="870"/>
      <c r="H53" s="870"/>
      <c r="I53" s="904"/>
      <c r="J53" s="315" t="s">
        <v>945</v>
      </c>
      <c r="K53" s="85" t="s">
        <v>946</v>
      </c>
      <c r="L53" s="905" t="s">
        <v>955</v>
      </c>
      <c r="M53" s="904"/>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4708.6574300207049</v>
      </c>
      <c r="N54" s="272">
        <f>K54*M54</f>
        <v>941.73148600414106</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4349.3519736232683</v>
      </c>
      <c r="N55" s="272">
        <f t="shared" ref="N55:N67" si="1">K55*M55</f>
        <v>24051.916414136675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40364.447752314067</v>
      </c>
      <c r="N56" s="272">
        <f t="shared" si="1"/>
        <v>322.91558201851257</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34600.659980699667</v>
      </c>
      <c r="N57" s="272">
        <f t="shared" si="1"/>
        <v>761.21451957539261</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1027.9695393196389</v>
      </c>
      <c r="N58" s="272">
        <f t="shared" si="1"/>
        <v>308.39086179589168</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1447.6409362493721</v>
      </c>
      <c r="N59" s="272">
        <f t="shared" si="1"/>
        <v>144.7640936249372</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11140.959426785746</v>
      </c>
      <c r="N60" s="272">
        <f t="shared" si="1"/>
        <v>5570.4797133928732</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49876.32549590178</v>
      </c>
      <c r="N61" s="272">
        <f t="shared" si="1"/>
        <v>4987.6325495901783</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781.9176794936086</v>
      </c>
      <c r="N62" s="272">
        <f t="shared" si="1"/>
        <v>7819.1767949360856</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11226.259554622087</v>
      </c>
      <c r="N63" s="272">
        <f t="shared" si="1"/>
        <v>11226.259554622087</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10398.411037062755</v>
      </c>
      <c r="N64" s="272">
        <f t="shared" si="1"/>
        <v>5199.2055185313775</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984.26404549791391</v>
      </c>
      <c r="N65" s="272">
        <f t="shared" si="1"/>
        <v>541.34522502385266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4332.7562066156906</v>
      </c>
      <c r="N66" s="272">
        <f t="shared" si="1"/>
        <v>216.63781033078453</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3642.0155280010044</v>
      </c>
      <c r="N67" s="272">
        <f t="shared" si="1"/>
        <v>3642.0155280010044</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65733.685651583801</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10" t="s">
        <v>961</v>
      </c>
      <c r="M73" s="889"/>
      <c r="N73" s="76" t="s">
        <v>951</v>
      </c>
    </row>
    <row r="74" spans="1:14">
      <c r="B74" s="46"/>
      <c r="C74" s="317"/>
      <c r="D74" s="317"/>
      <c r="E74" s="317"/>
      <c r="F74" s="317"/>
      <c r="G74" s="317"/>
      <c r="H74" s="311"/>
      <c r="I74" s="279"/>
      <c r="J74" s="286"/>
      <c r="K74" s="279"/>
      <c r="L74" s="911"/>
      <c r="M74" s="912"/>
      <c r="N74" s="287"/>
    </row>
    <row r="75" spans="1:14">
      <c r="B75" s="46"/>
      <c r="C75" s="47"/>
      <c r="D75" s="47"/>
      <c r="E75" s="47"/>
      <c r="F75" s="47"/>
      <c r="G75" s="47"/>
      <c r="H75" s="311"/>
      <c r="I75" s="279"/>
      <c r="J75" s="286"/>
      <c r="K75" s="279"/>
      <c r="L75" s="911"/>
      <c r="M75" s="912"/>
      <c r="N75" s="287"/>
    </row>
    <row r="76" spans="1:14">
      <c r="B76" s="46"/>
      <c r="C76" s="47"/>
      <c r="D76" s="47"/>
      <c r="E76" s="47"/>
      <c r="F76" s="47"/>
      <c r="G76" s="47"/>
      <c r="H76" s="311"/>
      <c r="I76" s="279"/>
      <c r="J76" s="286"/>
      <c r="K76" s="279"/>
      <c r="L76" s="911"/>
      <c r="M76" s="912"/>
      <c r="N76" s="287"/>
    </row>
    <row r="77" spans="1:14">
      <c r="B77" s="46"/>
      <c r="C77" s="47"/>
      <c r="D77" s="47"/>
      <c r="E77" s="47"/>
      <c r="F77" s="47"/>
      <c r="G77" s="47"/>
      <c r="H77" s="311"/>
      <c r="I77" s="279"/>
      <c r="J77" s="286"/>
      <c r="K77" s="279"/>
      <c r="L77" s="911"/>
      <c r="M77" s="91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2"/>
      <c r="M79" s="903"/>
      <c r="N79" s="127"/>
    </row>
    <row r="80" spans="1:14" ht="15.75" thickBot="1">
      <c r="B80" s="913" t="s">
        <v>953</v>
      </c>
      <c r="C80" s="867"/>
      <c r="D80" s="867"/>
      <c r="E80" s="867"/>
      <c r="F80" s="867"/>
      <c r="G80" s="867"/>
      <c r="H80" s="867"/>
      <c r="I80" s="867"/>
      <c r="J80" s="867"/>
      <c r="K80" s="867"/>
      <c r="L80" s="867"/>
      <c r="M80" s="868"/>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3" t="s">
        <v>963</v>
      </c>
      <c r="C84" s="864"/>
      <c r="D84" s="864"/>
      <c r="E84" s="864"/>
      <c r="F84" s="864"/>
      <c r="G84" s="864"/>
      <c r="H84" s="864"/>
      <c r="I84" s="73" t="s">
        <v>964</v>
      </c>
      <c r="J84" s="75" t="s">
        <v>1410</v>
      </c>
      <c r="K84" s="74" t="s">
        <v>966</v>
      </c>
      <c r="L84" s="865" t="s">
        <v>950</v>
      </c>
      <c r="M84" s="866"/>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900"/>
      <c r="C90" s="901"/>
      <c r="D90" s="901"/>
      <c r="E90" s="901"/>
      <c r="F90" s="901"/>
      <c r="G90" s="901"/>
      <c r="H90" s="901"/>
      <c r="I90" s="126"/>
      <c r="J90" s="126"/>
      <c r="K90" s="126"/>
      <c r="L90" s="914"/>
      <c r="M90" s="914"/>
      <c r="N90" s="45"/>
    </row>
    <row r="91" spans="1:15" ht="15.75" thickBot="1">
      <c r="B91" s="913" t="s">
        <v>953</v>
      </c>
      <c r="C91" s="867"/>
      <c r="D91" s="867"/>
      <c r="E91" s="867"/>
      <c r="F91" s="867"/>
      <c r="G91" s="867"/>
      <c r="H91" s="867"/>
      <c r="I91" s="867"/>
      <c r="J91" s="867"/>
      <c r="K91" s="867"/>
      <c r="L91" s="867"/>
      <c r="M91" s="868"/>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197437.52066664625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9" t="s">
        <v>969</v>
      </c>
      <c r="C97" s="870"/>
      <c r="D97" s="870"/>
      <c r="E97" s="870"/>
      <c r="F97" s="870"/>
      <c r="G97" s="870"/>
      <c r="H97" s="870"/>
      <c r="I97" s="314"/>
      <c r="J97" s="334"/>
      <c r="K97" s="302" t="s">
        <v>970</v>
      </c>
      <c r="L97" s="871" t="s">
        <v>971</v>
      </c>
      <c r="M97" s="872"/>
      <c r="N97" s="303"/>
    </row>
    <row r="98" spans="1:14">
      <c r="B98" s="857" t="s">
        <v>972</v>
      </c>
      <c r="C98" s="858"/>
      <c r="D98" s="858"/>
      <c r="E98" s="858"/>
      <c r="F98" s="858"/>
      <c r="G98" s="858"/>
      <c r="H98" s="858"/>
      <c r="I98" s="87"/>
      <c r="J98" s="88"/>
      <c r="K98" s="304">
        <v>0.2</v>
      </c>
      <c r="L98" s="859">
        <f>N93*K98</f>
        <v>39487.504133329254</v>
      </c>
      <c r="M98" s="860"/>
      <c r="N98" s="51"/>
    </row>
    <row r="99" spans="1:14">
      <c r="B99" s="89" t="s">
        <v>973</v>
      </c>
      <c r="C99" s="90"/>
      <c r="D99" s="90"/>
      <c r="E99" s="90"/>
      <c r="F99" s="90"/>
      <c r="G99" s="90"/>
      <c r="H99" s="90"/>
      <c r="I99" s="87"/>
      <c r="J99" s="88"/>
      <c r="K99" s="304">
        <v>0.05</v>
      </c>
      <c r="L99" s="859">
        <f>N93*K99</f>
        <v>9871.8760333323135</v>
      </c>
      <c r="M99" s="860"/>
      <c r="N99" s="51"/>
    </row>
    <row r="100" spans="1:14" ht="15.75" thickBot="1">
      <c r="B100" s="91" t="s">
        <v>974</v>
      </c>
      <c r="C100" s="92"/>
      <c r="D100" s="92"/>
      <c r="E100" s="92"/>
      <c r="F100" s="92"/>
      <c r="G100" s="92"/>
      <c r="H100" s="92"/>
      <c r="I100" s="93"/>
      <c r="J100" s="94"/>
      <c r="K100" s="305">
        <v>0.05</v>
      </c>
      <c r="L100" s="861">
        <f>N93*K100</f>
        <v>9871.8760333323135</v>
      </c>
      <c r="M100" s="862"/>
      <c r="N100" s="51"/>
    </row>
    <row r="101" spans="1:14" ht="15.75" thickBot="1">
      <c r="B101" s="824" t="s">
        <v>953</v>
      </c>
      <c r="C101" s="825"/>
      <c r="D101" s="825"/>
      <c r="E101" s="825"/>
      <c r="F101" s="825"/>
      <c r="G101" s="825"/>
      <c r="H101" s="825"/>
      <c r="I101" s="825"/>
      <c r="J101" s="825"/>
      <c r="K101" s="825"/>
      <c r="L101" s="825"/>
      <c r="M101" s="826"/>
      <c r="N101" s="52">
        <f>L98+L99+L100</f>
        <v>59231.256199993884</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256668.77686664014</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8" t="s">
        <v>2218</v>
      </c>
      <c r="C120" s="969"/>
      <c r="D120" s="969"/>
      <c r="E120" s="969"/>
      <c r="F120" s="969"/>
      <c r="G120" s="969"/>
      <c r="H120" s="969"/>
      <c r="I120" s="969"/>
      <c r="J120" s="969"/>
      <c r="K120" s="969"/>
      <c r="L120" s="969"/>
      <c r="M120" s="969"/>
      <c r="N120" s="970"/>
    </row>
    <row r="121" spans="2:14" ht="15" customHeight="1">
      <c r="B121" s="968"/>
      <c r="C121" s="969"/>
      <c r="D121" s="969"/>
      <c r="E121" s="969"/>
      <c r="F121" s="969"/>
      <c r="G121" s="969"/>
      <c r="H121" s="969"/>
      <c r="I121" s="969"/>
      <c r="J121" s="969"/>
      <c r="K121" s="969"/>
      <c r="L121" s="969"/>
      <c r="M121" s="969"/>
      <c r="N121" s="970"/>
    </row>
    <row r="122" spans="2:14" ht="30" customHeight="1">
      <c r="B122" s="971" t="s">
        <v>2219</v>
      </c>
      <c r="C122" s="972"/>
      <c r="D122" s="972"/>
      <c r="E122" s="972"/>
      <c r="F122" s="972"/>
      <c r="G122" s="972"/>
      <c r="H122" s="972"/>
      <c r="I122" s="972"/>
      <c r="J122" s="972"/>
      <c r="K122" s="972"/>
      <c r="L122" s="972"/>
      <c r="M122" s="972"/>
      <c r="N122" s="973"/>
    </row>
    <row r="123" spans="2:14">
      <c r="B123" s="971"/>
      <c r="C123" s="972"/>
      <c r="D123" s="972"/>
      <c r="E123" s="972"/>
      <c r="F123" s="972"/>
      <c r="G123" s="972"/>
      <c r="H123" s="972"/>
      <c r="I123" s="972"/>
      <c r="J123" s="972"/>
      <c r="K123" s="972"/>
      <c r="L123" s="972"/>
      <c r="M123" s="972"/>
      <c r="N123" s="973"/>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4"/>
      <c r="K133" s="974"/>
      <c r="L133" s="974"/>
      <c r="M133" s="974"/>
      <c r="N133" s="975"/>
    </row>
    <row r="134" spans="2:14" ht="15.75" thickBot="1">
      <c r="B134" s="419" t="s">
        <v>2221</v>
      </c>
      <c r="C134" s="420"/>
      <c r="D134" s="420"/>
      <c r="E134" s="259"/>
      <c r="F134" s="259"/>
      <c r="G134" s="259"/>
      <c r="H134" s="259"/>
      <c r="I134" s="259"/>
      <c r="J134" s="976"/>
      <c r="K134" s="976"/>
      <c r="L134" s="976"/>
      <c r="M134" s="976"/>
      <c r="N134" s="977"/>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224</v>
      </c>
      <c r="B36" s="873" t="str">
        <f>VLOOKUP(A36,EQUIPOS!A6:D154,3,FALSE)</f>
        <v>Equipo de Medición (Deformimetros Eléctricos, Mecánicos, Celdas de Carga,  Etc.)</v>
      </c>
      <c r="C36" s="874"/>
      <c r="D36" s="874"/>
      <c r="E36" s="874"/>
      <c r="F36" s="874"/>
      <c r="G36" s="874"/>
      <c r="H36" s="875"/>
      <c r="I36" s="267"/>
      <c r="J36" s="268"/>
      <c r="K36" s="269">
        <f>VLOOKUP(A36,EQUIPOS!A6:D163,4,FALSE)</f>
        <v>118435.76801545115</v>
      </c>
      <c r="L36" s="270"/>
      <c r="M36" s="336">
        <v>3.3333333330000001</v>
      </c>
      <c r="N36" s="272">
        <f>K36/M36</f>
        <v>35530.730408188414</v>
      </c>
    </row>
    <row r="37" spans="1:14">
      <c r="A37" s="113" t="s">
        <v>125</v>
      </c>
      <c r="B37" s="873" t="str">
        <f>VLOOKUP(A37,EQUIPOS!A7:D154,3,FALSE)</f>
        <v>Bomba para gato de tensionamiento</v>
      </c>
      <c r="C37" s="874"/>
      <c r="D37" s="874"/>
      <c r="E37" s="874"/>
      <c r="F37" s="874"/>
      <c r="G37" s="874"/>
      <c r="H37" s="875"/>
      <c r="I37" s="421"/>
      <c r="J37" s="422"/>
      <c r="K37" s="269">
        <f>VLOOKUP(A37,EQUIPOS!A7:D164,4,FALSE)</f>
        <v>36589.855229909059</v>
      </c>
      <c r="L37" s="335"/>
      <c r="M37" s="336">
        <v>0.1</v>
      </c>
      <c r="N37" s="272">
        <f>K37/M37</f>
        <v>365898.55229909054</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106646.13059348622</v>
      </c>
      <c r="L38" s="423"/>
      <c r="M38" s="424">
        <v>0.1</v>
      </c>
      <c r="N38" s="272">
        <f>K38/M38</f>
        <v>1066461.305934862</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1467890.5886421409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11">
        <f>VLOOKUP(A60,TRANSPORTE!A2:D117,4,FALSE)</f>
        <v>3895.1767188988829</v>
      </c>
      <c r="M60" s="912"/>
      <c r="N60" s="287">
        <f>K60*L60</f>
        <v>58427.650783483245</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58427.650783483245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1532419.2590617894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306483.8518123579</v>
      </c>
      <c r="M84" s="860"/>
      <c r="N84" s="51"/>
    </row>
    <row r="85" spans="1:14">
      <c r="B85" s="89" t="s">
        <v>973</v>
      </c>
      <c r="C85" s="90"/>
      <c r="D85" s="90"/>
      <c r="E85" s="90"/>
      <c r="F85" s="90"/>
      <c r="G85" s="90"/>
      <c r="H85" s="90"/>
      <c r="I85" s="87"/>
      <c r="J85" s="88"/>
      <c r="K85" s="304">
        <v>0.05</v>
      </c>
      <c r="L85" s="859">
        <f>N79*K85</f>
        <v>76620.962953089474</v>
      </c>
      <c r="M85" s="860"/>
      <c r="N85" s="51"/>
    </row>
    <row r="86" spans="1:14" ht="15.75" thickBot="1">
      <c r="B86" s="91" t="s">
        <v>974</v>
      </c>
      <c r="C86" s="92"/>
      <c r="D86" s="92"/>
      <c r="E86" s="92"/>
      <c r="F86" s="92"/>
      <c r="G86" s="92"/>
      <c r="H86" s="92"/>
      <c r="I86" s="93"/>
      <c r="J86" s="94"/>
      <c r="K86" s="305">
        <v>0.05</v>
      </c>
      <c r="L86" s="861">
        <f>N79*K86</f>
        <v>76620.962953089474</v>
      </c>
      <c r="M86" s="862"/>
      <c r="N86" s="51"/>
    </row>
    <row r="87" spans="1:14" ht="15.75" thickBot="1">
      <c r="B87" s="824" t="s">
        <v>953</v>
      </c>
      <c r="C87" s="825"/>
      <c r="D87" s="825"/>
      <c r="E87" s="825"/>
      <c r="F87" s="825"/>
      <c r="G87" s="825"/>
      <c r="H87" s="825"/>
      <c r="I87" s="825"/>
      <c r="J87" s="825"/>
      <c r="K87" s="825"/>
      <c r="L87" s="825"/>
      <c r="M87" s="826"/>
      <c r="N87" s="52">
        <f>L84+L85+L86</f>
        <v>459725.77771853691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1992145.0367803262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336">
        <v>2</v>
      </c>
      <c r="N36" s="272">
        <f>K36/M36</f>
        <v>1381.8063631361795</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5335.5848876644286</v>
      </c>
      <c r="L37" s="335"/>
      <c r="M37" s="336">
        <v>2</v>
      </c>
      <c r="N37" s="272">
        <f>K37/M37</f>
        <v>2667.7924438322143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1681.7452725900498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5731.3440795584429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35353.613309669723</v>
      </c>
      <c r="N48" s="272">
        <f>K48*M48</f>
        <v>162626.62122448071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6039.4102375320845</v>
      </c>
      <c r="N49" s="272">
        <f>K49*M49</f>
        <v>6039.4102375320845</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399611.11497546348</v>
      </c>
      <c r="N50" s="272">
        <f>K50*M50</f>
        <v>399611.11497546348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2573.3557313029246</v>
      </c>
      <c r="N51" s="272">
        <f>K51*M51</f>
        <v>11837.436363993453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580114.58280146972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1169.5796725935127</v>
      </c>
      <c r="M60" s="912"/>
      <c r="N60" s="287">
        <f>K60*L60</f>
        <v>1169.5796725935127</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1169.5796725935127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620650.41200542264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124130.08240108454</v>
      </c>
      <c r="M84" s="860"/>
      <c r="N84" s="51"/>
    </row>
    <row r="85" spans="1:14">
      <c r="B85" s="89" t="s">
        <v>973</v>
      </c>
      <c r="C85" s="90"/>
      <c r="D85" s="90"/>
      <c r="E85" s="90"/>
      <c r="F85" s="90"/>
      <c r="G85" s="90"/>
      <c r="H85" s="90"/>
      <c r="I85" s="87"/>
      <c r="J85" s="88"/>
      <c r="K85" s="304">
        <v>0.05</v>
      </c>
      <c r="L85" s="859">
        <f>N79*K85</f>
        <v>31032.520600271135</v>
      </c>
      <c r="M85" s="860"/>
      <c r="N85" s="51"/>
    </row>
    <row r="86" spans="1:14" ht="15.75" thickBot="1">
      <c r="B86" s="91" t="s">
        <v>974</v>
      </c>
      <c r="C86" s="92"/>
      <c r="D86" s="92"/>
      <c r="E86" s="92"/>
      <c r="F86" s="92"/>
      <c r="G86" s="92"/>
      <c r="H86" s="92"/>
      <c r="I86" s="93"/>
      <c r="J86" s="94"/>
      <c r="K86" s="305">
        <v>0.05</v>
      </c>
      <c r="L86" s="861">
        <f>N79*K86</f>
        <v>31032.520600271135</v>
      </c>
      <c r="M86" s="862"/>
      <c r="N86" s="51"/>
    </row>
    <row r="87" spans="1:14" ht="15.75" thickBot="1">
      <c r="B87" s="824" t="s">
        <v>953</v>
      </c>
      <c r="C87" s="825"/>
      <c r="D87" s="825"/>
      <c r="E87" s="825"/>
      <c r="F87" s="825"/>
      <c r="G87" s="825"/>
      <c r="H87" s="825"/>
      <c r="I87" s="825"/>
      <c r="J87" s="825"/>
      <c r="K87" s="825"/>
      <c r="L87" s="825"/>
      <c r="M87" s="826"/>
      <c r="N87" s="52">
        <f>L84+L85+L86</f>
        <v>186195.12360162678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806845.53560704947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336">
        <v>2</v>
      </c>
      <c r="N36" s="272">
        <f>K36/M36</f>
        <v>1381.8063631361795</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5335.5848876644286</v>
      </c>
      <c r="L37" s="335"/>
      <c r="M37" s="336">
        <v>2</v>
      </c>
      <c r="N37" s="272">
        <f>K37/M37</f>
        <v>2667.7924438322143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1348.350761295025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5397.9495682634188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35353.613309669723</v>
      </c>
      <c r="N48" s="272">
        <f>K48*M48</f>
        <v>162626.62122448071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6039.4102375320845</v>
      </c>
      <c r="N49" s="272">
        <f>K49*M49</f>
        <v>6039.4102375320845</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452755.76837950444</v>
      </c>
      <c r="N50" s="272">
        <f>K50*M50</f>
        <v>452755.76837950444</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2573.3557313029246</v>
      </c>
      <c r="N51" s="272">
        <f>K51*M51</f>
        <v>11837.436363993453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633259.23620551068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1169.5796725935127</v>
      </c>
      <c r="M60" s="912"/>
      <c r="N60" s="287">
        <f>K60*L60</f>
        <v>1169.5796725935127</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1169.5796725935127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666793.78067226801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133358.75613445361</v>
      </c>
      <c r="M84" s="860"/>
      <c r="N84" s="51"/>
    </row>
    <row r="85" spans="1:14">
      <c r="B85" s="89" t="s">
        <v>973</v>
      </c>
      <c r="C85" s="90"/>
      <c r="D85" s="90"/>
      <c r="E85" s="90"/>
      <c r="F85" s="90"/>
      <c r="G85" s="90"/>
      <c r="H85" s="90"/>
      <c r="I85" s="87"/>
      <c r="J85" s="88"/>
      <c r="K85" s="304">
        <v>0.05</v>
      </c>
      <c r="L85" s="859">
        <f>N79*K85</f>
        <v>33339.689033613402</v>
      </c>
      <c r="M85" s="860"/>
      <c r="N85" s="51"/>
    </row>
    <row r="86" spans="1:14" ht="15.75" thickBot="1">
      <c r="B86" s="91" t="s">
        <v>974</v>
      </c>
      <c r="C86" s="92"/>
      <c r="D86" s="92"/>
      <c r="E86" s="92"/>
      <c r="F86" s="92"/>
      <c r="G86" s="92"/>
      <c r="H86" s="92"/>
      <c r="I86" s="93"/>
      <c r="J86" s="94"/>
      <c r="K86" s="305">
        <v>0.05</v>
      </c>
      <c r="L86" s="861">
        <f>N79*K86</f>
        <v>33339.689033613402</v>
      </c>
      <c r="M86" s="862"/>
      <c r="N86" s="51"/>
    </row>
    <row r="87" spans="1:14" ht="15.75" thickBot="1">
      <c r="B87" s="824" t="s">
        <v>953</v>
      </c>
      <c r="C87" s="825"/>
      <c r="D87" s="825"/>
      <c r="E87" s="825"/>
      <c r="F87" s="825"/>
      <c r="G87" s="825"/>
      <c r="H87" s="825"/>
      <c r="I87" s="825"/>
      <c r="J87" s="825"/>
      <c r="K87" s="825"/>
      <c r="L87" s="825"/>
      <c r="M87" s="826"/>
      <c r="N87" s="52">
        <f>L84+L85+L86</f>
        <v>200038.1342016804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866831.91487394844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336">
        <v>2</v>
      </c>
      <c r="N36" s="272">
        <f>K36/M36</f>
        <v>1381.8063631361795</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5335.5848876644286</v>
      </c>
      <c r="L37" s="335"/>
      <c r="M37" s="336">
        <v>2</v>
      </c>
      <c r="N37" s="272">
        <f>K37/M37</f>
        <v>2667.7924438322143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1348.350761295025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5397.9495682634188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413080.04108278721</v>
      </c>
      <c r="N48" s="272">
        <f>K48*M48</f>
        <v>413080.04108278721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6039.4102375320845</v>
      </c>
      <c r="N49" s="272">
        <f>K49*M49</f>
        <v>6039.4102375320845</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2573.3557313029246</v>
      </c>
      <c r="N50" s="272">
        <f>K50*M50</f>
        <v>11837.436363993453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430956.88768431277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1169.5796725935127</v>
      </c>
      <c r="M60" s="912"/>
      <c r="N60" s="287">
        <f>K60*L60</f>
        <v>1169.5796725935127</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1169.5796725935127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464491.43215107021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92898.286430214052</v>
      </c>
      <c r="M84" s="860"/>
      <c r="N84" s="51"/>
    </row>
    <row r="85" spans="1:14">
      <c r="B85" s="89" t="s">
        <v>973</v>
      </c>
      <c r="C85" s="90"/>
      <c r="D85" s="90"/>
      <c r="E85" s="90"/>
      <c r="F85" s="90"/>
      <c r="G85" s="90"/>
      <c r="H85" s="90"/>
      <c r="I85" s="87"/>
      <c r="J85" s="88"/>
      <c r="K85" s="304">
        <v>0.05</v>
      </c>
      <c r="L85" s="859">
        <f>N79*K85</f>
        <v>23224.571607553513</v>
      </c>
      <c r="M85" s="860"/>
      <c r="N85" s="51"/>
    </row>
    <row r="86" spans="1:14" ht="15.75" thickBot="1">
      <c r="B86" s="91" t="s">
        <v>974</v>
      </c>
      <c r="C86" s="92"/>
      <c r="D86" s="92"/>
      <c r="E86" s="92"/>
      <c r="F86" s="92"/>
      <c r="G86" s="92"/>
      <c r="H86" s="92"/>
      <c r="I86" s="93"/>
      <c r="J86" s="94"/>
      <c r="K86" s="305">
        <v>0.05</v>
      </c>
      <c r="L86" s="861">
        <f>N79*K86</f>
        <v>23224.571607553513</v>
      </c>
      <c r="M86" s="862"/>
      <c r="N86" s="51"/>
    </row>
    <row r="87" spans="1:14" ht="15.75" thickBot="1">
      <c r="B87" s="824" t="s">
        <v>953</v>
      </c>
      <c r="C87" s="825"/>
      <c r="D87" s="825"/>
      <c r="E87" s="825"/>
      <c r="F87" s="825"/>
      <c r="G87" s="825"/>
      <c r="H87" s="825"/>
      <c r="I87" s="825"/>
      <c r="J87" s="825"/>
      <c r="K87" s="825"/>
      <c r="L87" s="825"/>
      <c r="M87" s="826"/>
      <c r="N87" s="52">
        <f>L84+L85+L86</f>
        <v>139347.42964532107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603838.86179639131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112</v>
      </c>
      <c r="B36" s="873" t="str">
        <f>VLOOKUP(A36,EQUIPOS!A6:D154,3,FALSE)</f>
        <v xml:space="preserve">Aspersor manual
</v>
      </c>
      <c r="C36" s="874"/>
      <c r="D36" s="874"/>
      <c r="E36" s="874"/>
      <c r="F36" s="874"/>
      <c r="G36" s="874"/>
      <c r="H36" s="875"/>
      <c r="I36" s="267"/>
      <c r="J36" s="268"/>
      <c r="K36" s="269">
        <f>VLOOKUP(A36,EQUIPOS!A6:D163,4,FALSE)</f>
        <v>2763.6127262723589</v>
      </c>
      <c r="L36" s="270"/>
      <c r="M36" s="336">
        <v>2</v>
      </c>
      <c r="N36" s="272">
        <f>K36/M36</f>
        <v>1381.8063631361795</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5335.5848876644286</v>
      </c>
      <c r="L37" s="335"/>
      <c r="M37" s="336">
        <v>2</v>
      </c>
      <c r="N37" s="272">
        <f>K37/M37</f>
        <v>2667.7924438322143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1348.350761295025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5397.9495682634188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403963.65545699524</v>
      </c>
      <c r="N48" s="272">
        <f>K48*M48</f>
        <v>403963.65545699524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6039.4102375320845</v>
      </c>
      <c r="N49" s="272">
        <f>K49*M49</f>
        <v>6039.4102375320845</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6010.9235234470389</v>
      </c>
      <c r="N50" s="272">
        <f>K50*M50</f>
        <v>27650.248207856377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437653.31390238373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11">
        <f>VLOOKUP(A60,TRANSPORTE!A2:D117,4,FALSE)</f>
        <v>1169.5796725935127</v>
      </c>
      <c r="M60" s="912"/>
      <c r="N60" s="287">
        <f>K60*L60</f>
        <v>1169.5796725935127</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1169.5796725935127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471187.85836914118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94237.571673828235</v>
      </c>
      <c r="M84" s="860"/>
      <c r="N84" s="51"/>
    </row>
    <row r="85" spans="1:14">
      <c r="B85" s="89" t="s">
        <v>973</v>
      </c>
      <c r="C85" s="90"/>
      <c r="D85" s="90"/>
      <c r="E85" s="90"/>
      <c r="F85" s="90"/>
      <c r="G85" s="90"/>
      <c r="H85" s="90"/>
      <c r="I85" s="87"/>
      <c r="J85" s="88"/>
      <c r="K85" s="304">
        <v>0.05</v>
      </c>
      <c r="L85" s="859">
        <f>N79*K85</f>
        <v>23559.392918457059</v>
      </c>
      <c r="M85" s="860"/>
      <c r="N85" s="51"/>
    </row>
    <row r="86" spans="1:14" ht="15.75" thickBot="1">
      <c r="B86" s="91" t="s">
        <v>974</v>
      </c>
      <c r="C86" s="92"/>
      <c r="D86" s="92"/>
      <c r="E86" s="92"/>
      <c r="F86" s="92"/>
      <c r="G86" s="92"/>
      <c r="H86" s="92"/>
      <c r="I86" s="93"/>
      <c r="J86" s="94"/>
      <c r="K86" s="305">
        <v>0.05</v>
      </c>
      <c r="L86" s="861">
        <f>N79*K86</f>
        <v>23559.392918457059</v>
      </c>
      <c r="M86" s="862"/>
      <c r="N86" s="51"/>
    </row>
    <row r="87" spans="1:14" ht="15.75" thickBot="1">
      <c r="B87" s="824" t="s">
        <v>953</v>
      </c>
      <c r="C87" s="825"/>
      <c r="D87" s="825"/>
      <c r="E87" s="825"/>
      <c r="F87" s="825"/>
      <c r="G87" s="825"/>
      <c r="H87" s="825"/>
      <c r="I87" s="825"/>
      <c r="J87" s="825"/>
      <c r="K87" s="825"/>
      <c r="L87" s="825"/>
      <c r="M87" s="826"/>
      <c r="N87" s="52">
        <f>L84+L85+L86</f>
        <v>141356.35751074235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612544.2158798835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ht="25.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5749.7936526318081</v>
      </c>
      <c r="L36" s="270"/>
      <c r="M36" s="336">
        <v>1</v>
      </c>
      <c r="N36" s="272">
        <f>K36/M36</f>
        <v>5749.7936526318081</v>
      </c>
    </row>
    <row r="37" spans="1:14">
      <c r="A37" s="113" t="s">
        <v>363</v>
      </c>
      <c r="B37" s="873" t="str">
        <f>VLOOKUP(A37,EQUIPOS!A7:D154,3,FALSE)</f>
        <v>Vibrador de concreto, Motor de 3 hp a 18.000 rpm Mangueras de 4 mt</v>
      </c>
      <c r="C37" s="874"/>
      <c r="D37" s="874"/>
      <c r="E37" s="874"/>
      <c r="F37" s="874"/>
      <c r="G37" s="874"/>
      <c r="H37" s="875"/>
      <c r="I37" s="421"/>
      <c r="J37" s="422"/>
      <c r="K37" s="269">
        <f>VLOOKUP(A37,EQUIPOS!A7:D164,4,FALSE)</f>
        <v>5335.5848876644286</v>
      </c>
      <c r="L37" s="335"/>
      <c r="M37" s="336">
        <v>1</v>
      </c>
      <c r="N37" s="272">
        <f>K37/M37</f>
        <v>5335.5848876644286</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3373.3390225900498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14458.717562886286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46204.710279734412</v>
      </c>
      <c r="N48" s="272">
        <f>K48*M48</f>
        <v>43894.474765747691</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42.103188723829568</v>
      </c>
      <c r="N49" s="272">
        <f>K49*M49</f>
        <v>7157.5420830510266</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51765.034679040094</v>
      </c>
      <c r="N50" s="272">
        <f>K50*M50</f>
        <v>28470.769073472053</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454.75762429105077</v>
      </c>
      <c r="N51" s="272">
        <f>K51*M51</f>
        <v>136427.28728731524</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6010.9235234470389</v>
      </c>
      <c r="N52" s="272">
        <f>K52*M52</f>
        <v>18633.862922685821</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234583.93613227183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11">
        <f>VLOOKUP(A64,TRANSPORTE!A2:D117,4,FALSE)</f>
        <v>1169.5796725935127</v>
      </c>
      <c r="M64" s="912"/>
      <c r="N64" s="287">
        <f>K64*L64</f>
        <v>643.268819926432</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11">
        <f>VLOOKUP(A65,TRANSPORTE!A3:D117,4,FALSE)</f>
        <v>1169.5796725935127</v>
      </c>
      <c r="M65" s="912"/>
      <c r="N65" s="287">
        <f>K65*L65</f>
        <v>1111.100688963837</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1754.3695088902691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318263.80365584936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63652.760731169874</v>
      </c>
      <c r="M88" s="860"/>
      <c r="N88" s="51"/>
    </row>
    <row r="89" spans="1:14">
      <c r="B89" s="89" t="s">
        <v>973</v>
      </c>
      <c r="C89" s="90"/>
      <c r="D89" s="90"/>
      <c r="E89" s="90"/>
      <c r="F89" s="90"/>
      <c r="G89" s="90"/>
      <c r="H89" s="90"/>
      <c r="I89" s="87"/>
      <c r="J89" s="88"/>
      <c r="K89" s="304">
        <v>0.05</v>
      </c>
      <c r="L89" s="859">
        <f>N83*K89</f>
        <v>15913.190182792468</v>
      </c>
      <c r="M89" s="860"/>
      <c r="N89" s="51"/>
    </row>
    <row r="90" spans="1:14" ht="15.75" thickBot="1">
      <c r="B90" s="91" t="s">
        <v>974</v>
      </c>
      <c r="C90" s="92"/>
      <c r="D90" s="92"/>
      <c r="E90" s="92"/>
      <c r="F90" s="92"/>
      <c r="G90" s="92"/>
      <c r="H90" s="92"/>
      <c r="I90" s="93"/>
      <c r="J90" s="94"/>
      <c r="K90" s="305">
        <v>0.05</v>
      </c>
      <c r="L90" s="861">
        <f>N83*K90</f>
        <v>15913.190182792468</v>
      </c>
      <c r="M90" s="862"/>
      <c r="N90" s="51"/>
    </row>
    <row r="91" spans="1:14" ht="15.75" thickBot="1">
      <c r="B91" s="824" t="s">
        <v>953</v>
      </c>
      <c r="C91" s="825"/>
      <c r="D91" s="825"/>
      <c r="E91" s="825"/>
      <c r="F91" s="825"/>
      <c r="G91" s="825"/>
      <c r="H91" s="825"/>
      <c r="I91" s="825"/>
      <c r="J91" s="825"/>
      <c r="K91" s="825"/>
      <c r="L91" s="825"/>
      <c r="M91" s="826"/>
      <c r="N91" s="52">
        <f>L88+L89+L90</f>
        <v>95479.141096754814</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413742.94475260418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5749.7936526318081</v>
      </c>
      <c r="L36" s="270"/>
      <c r="M36" s="336">
        <v>1</v>
      </c>
      <c r="N36" s="272">
        <f>K36/M36</f>
        <v>5749.7936526318081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3373.3390225900498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9123.1326752218574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46204.710279734412</v>
      </c>
      <c r="N48" s="272">
        <f>K48*M48</f>
        <v>38811.956634976908</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42.103188723829568</v>
      </c>
      <c r="N49" s="272">
        <f>K49*M49</f>
        <v>7789.0899139084704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51765.034679040094</v>
      </c>
      <c r="N50" s="272">
        <f>K50*M50</f>
        <v>32611.971847795259</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454.75762429105077</v>
      </c>
      <c r="N51" s="272">
        <f>K51*M51</f>
        <v>118236.9823156732</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197450.00071235385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11">
        <f>VLOOKUP(A64,TRANSPORTE!A2:D117,4,FALSE)</f>
        <v>1169.5796725935127</v>
      </c>
      <c r="M64" s="912"/>
      <c r="N64" s="287">
        <f>K64*L64</f>
        <v>736.835193733913</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11">
        <f>VLOOKUP(A65,TRANSPORTE!A3:D117,4,FALSE)</f>
        <v>1169.5796725935127</v>
      </c>
      <c r="M65" s="912"/>
      <c r="N65" s="287">
        <f>K65*L65</f>
        <v>982.44692497855056</v>
      </c>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1719.2821187124637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275759.1959580892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55151.839191617844</v>
      </c>
      <c r="M88" s="860"/>
      <c r="N88" s="51"/>
    </row>
    <row r="89" spans="1:14">
      <c r="B89" s="89" t="s">
        <v>973</v>
      </c>
      <c r="C89" s="90"/>
      <c r="D89" s="90"/>
      <c r="E89" s="90"/>
      <c r="F89" s="90"/>
      <c r="G89" s="90"/>
      <c r="H89" s="90"/>
      <c r="I89" s="87"/>
      <c r="J89" s="88"/>
      <c r="K89" s="304">
        <v>0.05</v>
      </c>
      <c r="L89" s="859">
        <f>N83*K89</f>
        <v>13787.959797904461</v>
      </c>
      <c r="M89" s="860"/>
      <c r="N89" s="51"/>
    </row>
    <row r="90" spans="1:14" ht="15.75" thickBot="1">
      <c r="B90" s="91" t="s">
        <v>974</v>
      </c>
      <c r="C90" s="92"/>
      <c r="D90" s="92"/>
      <c r="E90" s="92"/>
      <c r="F90" s="92"/>
      <c r="G90" s="92"/>
      <c r="H90" s="92"/>
      <c r="I90" s="93"/>
      <c r="J90" s="94"/>
      <c r="K90" s="305">
        <v>0.05</v>
      </c>
      <c r="L90" s="861">
        <f>N83*K90</f>
        <v>13787.959797904461</v>
      </c>
      <c r="M90" s="862"/>
      <c r="N90" s="51"/>
    </row>
    <row r="91" spans="1:14" ht="15.75" thickBot="1">
      <c r="B91" s="824" t="s">
        <v>953</v>
      </c>
      <c r="C91" s="825"/>
      <c r="D91" s="825"/>
      <c r="E91" s="825"/>
      <c r="F91" s="825"/>
      <c r="G91" s="825"/>
      <c r="H91" s="825"/>
      <c r="I91" s="825"/>
      <c r="J91" s="825"/>
      <c r="K91" s="825"/>
      <c r="L91" s="825"/>
      <c r="M91" s="826"/>
      <c r="N91" s="52">
        <f>L88+L89+L90</f>
        <v>82727.758787426763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358486.95474551595</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5749.7936526318081</v>
      </c>
      <c r="L36" s="270"/>
      <c r="M36" s="336">
        <v>1</v>
      </c>
      <c r="N36" s="272">
        <f>K36/M36</f>
        <v>5749.7936526318081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N81*M41</f>
        <v>2698.6712180720406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8448.4648707038486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46204.710279734412</v>
      </c>
      <c r="N48" s="272">
        <f>K48*M48</f>
        <v>23287.173980986143</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42.103188723829568</v>
      </c>
      <c r="N49" s="272">
        <f>K49*M49</f>
        <v>4673.4539483450817</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40838.239208907558</v>
      </c>
      <c r="N50" s="272">
        <f>K50*M50</f>
        <v>16335.295683563025</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51765.034679040094</v>
      </c>
      <c r="N51" s="272">
        <f>K51*M51</f>
        <v>19567.183108677156</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454.75762429105077</v>
      </c>
      <c r="N52" s="272">
        <f>K52*M52</f>
        <v>70942.189389403924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134805.29611097532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11">
        <f>VLOOKUP(A64,TRANSPORTE!A2:D117,4,FALSE)</f>
        <v>1169.5796725935127</v>
      </c>
      <c r="M64" s="912"/>
      <c r="N64" s="287">
        <f>K64*L64</f>
        <v>442.10111624034778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11">
        <f>VLOOKUP(A65,TRANSPORTE!A3:D117,4,FALSE)</f>
        <v>1169.5796725935127</v>
      </c>
      <c r="M65" s="912"/>
      <c r="N65" s="287">
        <f>K65*L65</f>
        <v>589.46815498713033</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11">
        <f>VLOOKUP(A66,TRANSPORTE!A3:D117,4,FALSE)</f>
        <v>1169.5796725935127</v>
      </c>
      <c r="M66" s="912"/>
      <c r="N66" s="287">
        <f>K66*L66</f>
        <v>467.83186903740511</v>
      </c>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f>N64+N65+N66+N67+N68</f>
        <v>1499.4011402648832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900"/>
      <c r="C80" s="901"/>
      <c r="D80" s="901"/>
      <c r="E80" s="901"/>
      <c r="F80" s="901"/>
      <c r="G80" s="901"/>
      <c r="H80" s="901"/>
      <c r="I80" s="126"/>
      <c r="J80" s="126"/>
      <c r="K80" s="126"/>
      <c r="L80" s="914"/>
      <c r="M80" s="914"/>
      <c r="N80" s="45"/>
    </row>
    <row r="81" spans="1:14" ht="15.75" thickBot="1">
      <c r="B81" s="913" t="s">
        <v>953</v>
      </c>
      <c r="C81" s="867"/>
      <c r="D81" s="867"/>
      <c r="E81" s="867"/>
      <c r="F81" s="867"/>
      <c r="G81" s="867"/>
      <c r="H81" s="867"/>
      <c r="I81" s="867"/>
      <c r="J81" s="867"/>
      <c r="K81" s="867"/>
      <c r="L81" s="867"/>
      <c r="M81" s="868"/>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198726.58648338483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39745.317296676971</v>
      </c>
      <c r="M88" s="860"/>
      <c r="N88" s="51"/>
    </row>
    <row r="89" spans="1:14">
      <c r="B89" s="89" t="s">
        <v>973</v>
      </c>
      <c r="C89" s="90"/>
      <c r="D89" s="90"/>
      <c r="E89" s="90"/>
      <c r="F89" s="90"/>
      <c r="G89" s="90"/>
      <c r="H89" s="90"/>
      <c r="I89" s="87"/>
      <c r="J89" s="88"/>
      <c r="K89" s="304">
        <v>0.05</v>
      </c>
      <c r="L89" s="859">
        <f>N83*K89</f>
        <v>9936.3293241692427</v>
      </c>
      <c r="M89" s="860"/>
      <c r="N89" s="51"/>
    </row>
    <row r="90" spans="1:14" ht="15.75" thickBot="1">
      <c r="B90" s="91" t="s">
        <v>974</v>
      </c>
      <c r="C90" s="92"/>
      <c r="D90" s="92"/>
      <c r="E90" s="92"/>
      <c r="F90" s="92"/>
      <c r="G90" s="92"/>
      <c r="H90" s="92"/>
      <c r="I90" s="93"/>
      <c r="J90" s="94"/>
      <c r="K90" s="305">
        <v>0.05</v>
      </c>
      <c r="L90" s="861">
        <f>N83*K90</f>
        <v>9936.3293241692427</v>
      </c>
      <c r="M90" s="862"/>
      <c r="N90" s="51"/>
    </row>
    <row r="91" spans="1:14" ht="15.75" thickBot="1">
      <c r="B91" s="824" t="s">
        <v>953</v>
      </c>
      <c r="C91" s="825"/>
      <c r="D91" s="825"/>
      <c r="E91" s="825"/>
      <c r="F91" s="825"/>
      <c r="G91" s="825"/>
      <c r="H91" s="825"/>
      <c r="I91" s="825"/>
      <c r="J91" s="825"/>
      <c r="K91" s="825"/>
      <c r="L91" s="825"/>
      <c r="M91" s="826"/>
      <c r="N91" s="52">
        <f>L88+L89+L90</f>
        <v>59617.97594501546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258344.5624284003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5335.5848876644286</v>
      </c>
      <c r="L36" s="270"/>
      <c r="M36" s="336">
        <v>1</v>
      </c>
      <c r="N36" s="272">
        <f>K36/M36</f>
        <v>5335.5848876644286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1582.8190800847531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6918.4039677491819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2835.6221096787031</v>
      </c>
      <c r="N48" s="272">
        <f>K48*M48</f>
        <v>96728.74140535992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35445.090428550371</v>
      </c>
      <c r="N49" s="272">
        <f>K49*M49</f>
        <v>5316.7635642825553</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403963.65545699524</v>
      </c>
      <c r="N50" s="272">
        <f>K50*M50</f>
        <v>50899.4205875814</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19265.247740425635</v>
      </c>
      <c r="N51" s="272">
        <f>K51*M51</f>
        <v>19265.247740425635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172210.17329764951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11">
        <f>VLOOKUP(A61,TRANSPORTE!A3:D117,4,FALSE)</f>
        <v>1169.5796725935127</v>
      </c>
      <c r="M61" s="912"/>
      <c r="N61" s="287">
        <f>K61*L61</f>
        <v>147.36703874678258</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147.36703874678258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258416.89830838313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51683.379661676627</v>
      </c>
      <c r="M85" s="860"/>
      <c r="N85" s="51"/>
    </row>
    <row r="86" spans="1:14">
      <c r="B86" s="89" t="s">
        <v>973</v>
      </c>
      <c r="C86" s="90"/>
      <c r="D86" s="90"/>
      <c r="E86" s="90"/>
      <c r="F86" s="90"/>
      <c r="G86" s="90"/>
      <c r="H86" s="90"/>
      <c r="I86" s="87"/>
      <c r="J86" s="88"/>
      <c r="K86" s="304">
        <v>0.05</v>
      </c>
      <c r="L86" s="859">
        <f>N80*K86</f>
        <v>12920.844915419157</v>
      </c>
      <c r="M86" s="860"/>
      <c r="N86" s="51"/>
    </row>
    <row r="87" spans="1:14" ht="15.75" thickBot="1">
      <c r="B87" s="91" t="s">
        <v>974</v>
      </c>
      <c r="C87" s="92"/>
      <c r="D87" s="92"/>
      <c r="E87" s="92"/>
      <c r="F87" s="92"/>
      <c r="G87" s="92"/>
      <c r="H87" s="92"/>
      <c r="I87" s="93"/>
      <c r="J87" s="94"/>
      <c r="K87" s="305">
        <v>0.05</v>
      </c>
      <c r="L87" s="861">
        <f>N80*K87</f>
        <v>12920.844915419157</v>
      </c>
      <c r="M87" s="862"/>
      <c r="N87" s="51"/>
    </row>
    <row r="88" spans="1:14" ht="15.75" thickBot="1">
      <c r="B88" s="824" t="s">
        <v>953</v>
      </c>
      <c r="C88" s="825"/>
      <c r="D88" s="825"/>
      <c r="E88" s="825"/>
      <c r="F88" s="825"/>
      <c r="G88" s="825"/>
      <c r="H88" s="825"/>
      <c r="I88" s="825"/>
      <c r="J88" s="825"/>
      <c r="K88" s="825"/>
      <c r="L88" s="825"/>
      <c r="M88" s="826"/>
      <c r="N88" s="52">
        <f>L85+L86+L87</f>
        <v>77525.069492514944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335941.96780089807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5335.5848876644286</v>
      </c>
      <c r="L36" s="270"/>
      <c r="M36" s="336">
        <v>1</v>
      </c>
      <c r="N36" s="272">
        <f>K36/M36</f>
        <v>5335.5848876644286</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1582.8190800847531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6918.4039677491819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2835.6221096787031</v>
      </c>
      <c r="N48" s="272">
        <f>K48*M48</f>
        <v>96728.74140535992</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35445.090428550371</v>
      </c>
      <c r="N49" s="272">
        <f>K49*M49</f>
        <v>5316.7635642825553</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413080.04108278721</v>
      </c>
      <c r="N50" s="272">
        <f>K50*M50</f>
        <v>52048.085176431188</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19265.247740425635</v>
      </c>
      <c r="N51" s="272">
        <f>K51*M51</f>
        <v>19265.247740425635</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173358.8378864993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11">
        <f>VLOOKUP(A61,TRANSPORTE!A3:D117,4,FALSE)</f>
        <v>1169.5796725935127</v>
      </c>
      <c r="M61" s="912"/>
      <c r="N61" s="287">
        <f>K61*L61</f>
        <v>147.36703874678258</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147.36703874678258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259565.56289723289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51913.112579446577</v>
      </c>
      <c r="M85" s="860"/>
      <c r="N85" s="51"/>
    </row>
    <row r="86" spans="1:14">
      <c r="B86" s="89" t="s">
        <v>973</v>
      </c>
      <c r="C86" s="90"/>
      <c r="D86" s="90"/>
      <c r="E86" s="90"/>
      <c r="F86" s="90"/>
      <c r="G86" s="90"/>
      <c r="H86" s="90"/>
      <c r="I86" s="87"/>
      <c r="J86" s="88"/>
      <c r="K86" s="304">
        <v>0.05</v>
      </c>
      <c r="L86" s="859">
        <f>N80*K86</f>
        <v>12978.278144861644</v>
      </c>
      <c r="M86" s="860"/>
      <c r="N86" s="51"/>
    </row>
    <row r="87" spans="1:14" ht="15.75" thickBot="1">
      <c r="B87" s="91" t="s">
        <v>974</v>
      </c>
      <c r="C87" s="92"/>
      <c r="D87" s="92"/>
      <c r="E87" s="92"/>
      <c r="F87" s="92"/>
      <c r="G87" s="92"/>
      <c r="H87" s="92"/>
      <c r="I87" s="93"/>
      <c r="J87" s="94"/>
      <c r="K87" s="305">
        <v>0.05</v>
      </c>
      <c r="L87" s="861">
        <f>N80*K87</f>
        <v>12978.278144861644</v>
      </c>
      <c r="M87" s="862"/>
      <c r="N87" s="51"/>
    </row>
    <row r="88" spans="1:14" ht="15.75" thickBot="1">
      <c r="B88" s="824" t="s">
        <v>953</v>
      </c>
      <c r="C88" s="825"/>
      <c r="D88" s="825"/>
      <c r="E88" s="825"/>
      <c r="F88" s="825"/>
      <c r="G88" s="825"/>
      <c r="H88" s="825"/>
      <c r="I88" s="825"/>
      <c r="J88" s="825"/>
      <c r="K88" s="825"/>
      <c r="L88" s="825"/>
      <c r="M88" s="826"/>
      <c r="N88" s="52">
        <f>L85+L86+L87</f>
        <v>77869.668869169866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337435.23176640272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8"/>
      <c r="C1" s="930"/>
      <c r="D1" s="931"/>
      <c r="E1" s="931"/>
      <c r="F1" s="931"/>
      <c r="G1" s="931"/>
      <c r="H1" s="931"/>
      <c r="I1" s="931"/>
      <c r="J1" s="932"/>
      <c r="K1" s="933" t="s">
        <v>933</v>
      </c>
      <c r="L1" s="935" t="s">
        <v>2198</v>
      </c>
      <c r="M1" s="936"/>
      <c r="N1" s="937"/>
    </row>
    <row r="2" spans="2:14" ht="22.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156</v>
      </c>
      <c r="B36" s="873" t="str">
        <f>VLOOKUP(A36,EQUIPOS!A6:D154,3,FALSE)</f>
        <v>Cizalla manual de 90 cm.</v>
      </c>
      <c r="C36" s="874"/>
      <c r="D36" s="874"/>
      <c r="E36" s="874"/>
      <c r="F36" s="874"/>
      <c r="G36" s="874"/>
      <c r="H36" s="875"/>
      <c r="I36" s="267"/>
      <c r="J36" s="268"/>
      <c r="K36" s="269">
        <f>VLOOKUP(A36,EQUIPOS!A6:D163,4,FALSE)</f>
        <v>724.88496609822755</v>
      </c>
      <c r="L36" s="270"/>
      <c r="M36" s="336">
        <v>37.5</v>
      </c>
      <c r="N36" s="272">
        <f>K36/M36</f>
        <v>19.330265762619401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16.081724361440799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35.411990124060196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2835.6221096787031</v>
      </c>
      <c r="N48" s="272">
        <f>K48*M48</f>
        <v>2977.4032151626384</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4332.7562066156906</v>
      </c>
      <c r="N49" s="272">
        <f>K49*M49</f>
        <v>129.9826861984707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3107.3859013611091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1">
        <f>VLOOKUP(A61,TRANSPORTE!A3:D117,4,FALSE)</f>
        <v>0.31852018749886085</v>
      </c>
      <c r="M61" s="912"/>
      <c r="N61" s="287">
        <f>K61*L61</f>
        <v>0.33444619687380389</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0.33444619687380389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3947.2185557540824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789.44371115081651</v>
      </c>
      <c r="M85" s="860"/>
      <c r="N85" s="51"/>
    </row>
    <row r="86" spans="1:14">
      <c r="B86" s="89" t="s">
        <v>973</v>
      </c>
      <c r="C86" s="90"/>
      <c r="D86" s="90"/>
      <c r="E86" s="90"/>
      <c r="F86" s="90"/>
      <c r="G86" s="90"/>
      <c r="H86" s="90"/>
      <c r="I86" s="87"/>
      <c r="J86" s="88"/>
      <c r="K86" s="304">
        <v>0.05</v>
      </c>
      <c r="L86" s="859">
        <f>N80*K86</f>
        <v>197.36092778770413</v>
      </c>
      <c r="M86" s="860"/>
      <c r="N86" s="51"/>
    </row>
    <row r="87" spans="1:14" ht="15.75" thickBot="1">
      <c r="B87" s="91" t="s">
        <v>974</v>
      </c>
      <c r="C87" s="92"/>
      <c r="D87" s="92"/>
      <c r="E87" s="92"/>
      <c r="F87" s="92"/>
      <c r="G87" s="92"/>
      <c r="H87" s="92"/>
      <c r="I87" s="93"/>
      <c r="J87" s="94"/>
      <c r="K87" s="305">
        <v>0.05</v>
      </c>
      <c r="L87" s="861">
        <f>N80*K87</f>
        <v>197.36092778770413</v>
      </c>
      <c r="M87" s="862"/>
      <c r="N87" s="51"/>
    </row>
    <row r="88" spans="1:14" ht="15.75" thickBot="1">
      <c r="B88" s="824" t="s">
        <v>953</v>
      </c>
      <c r="C88" s="825"/>
      <c r="D88" s="825"/>
      <c r="E88" s="825"/>
      <c r="F88" s="825"/>
      <c r="G88" s="825"/>
      <c r="H88" s="825"/>
      <c r="I88" s="825"/>
      <c r="J88" s="825"/>
      <c r="K88" s="825"/>
      <c r="L88" s="825"/>
      <c r="M88" s="826"/>
      <c r="N88" s="52">
        <f>L85+L86+L87</f>
        <v>1184.1655667262248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5131.3841224803073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156</v>
      </c>
      <c r="B36" s="873" t="str">
        <f>VLOOKUP(A36,EQUIPOS!A6:D154,3,FALSE)</f>
        <v>Cizalla manual de 90 cm.</v>
      </c>
      <c r="C36" s="874"/>
      <c r="D36" s="874"/>
      <c r="E36" s="874"/>
      <c r="F36" s="874"/>
      <c r="G36" s="874"/>
      <c r="H36" s="875"/>
      <c r="I36" s="267"/>
      <c r="J36" s="268"/>
      <c r="K36" s="269">
        <f>VLOOKUP(A36,EQUIPOS!A6:D163,4,FALSE)</f>
        <v>724.88496609822755</v>
      </c>
      <c r="L36" s="270"/>
      <c r="M36" s="336">
        <v>37.5</v>
      </c>
      <c r="N36" s="272">
        <f>K36/M36</f>
        <v>19.330265762619401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16.081724361440799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35.411990124060196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2762.3504558596883</v>
      </c>
      <c r="N48" s="272">
        <f>K48*M48</f>
        <v>2900.4679786526726</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4332.7562066156906</v>
      </c>
      <c r="N49" s="272">
        <f>K49*M49</f>
        <v>129.9826861984707</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3030.4506648511433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11">
        <f>VLOOKUP(A61,TRANSPORTE!A3:D117,4,FALSE)</f>
        <v>0.31852018749886085</v>
      </c>
      <c r="M61" s="912"/>
      <c r="N61" s="287">
        <f>K61*L61</f>
        <v>0.33444619687380389</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0.33444619687380389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3870.2833192441167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774.0566638488234</v>
      </c>
      <c r="M85" s="860"/>
      <c r="N85" s="51"/>
    </row>
    <row r="86" spans="1:14">
      <c r="B86" s="89" t="s">
        <v>973</v>
      </c>
      <c r="C86" s="90"/>
      <c r="D86" s="90"/>
      <c r="E86" s="90"/>
      <c r="F86" s="90"/>
      <c r="G86" s="90"/>
      <c r="H86" s="90"/>
      <c r="I86" s="87"/>
      <c r="J86" s="88"/>
      <c r="K86" s="304">
        <v>0.05</v>
      </c>
      <c r="L86" s="859">
        <f>N80*K86</f>
        <v>193.51416596220585</v>
      </c>
      <c r="M86" s="860"/>
      <c r="N86" s="51"/>
    </row>
    <row r="87" spans="1:14" ht="15.75" thickBot="1">
      <c r="B87" s="91" t="s">
        <v>974</v>
      </c>
      <c r="C87" s="92"/>
      <c r="D87" s="92"/>
      <c r="E87" s="92"/>
      <c r="F87" s="92"/>
      <c r="G87" s="92"/>
      <c r="H87" s="92"/>
      <c r="I87" s="93"/>
      <c r="J87" s="94"/>
      <c r="K87" s="305">
        <v>0.05</v>
      </c>
      <c r="L87" s="861">
        <f>N80*K87</f>
        <v>193.51416596220585</v>
      </c>
      <c r="M87" s="862"/>
      <c r="N87" s="51"/>
    </row>
    <row r="88" spans="1:14" ht="15.75" thickBot="1">
      <c r="B88" s="824" t="s">
        <v>953</v>
      </c>
      <c r="C88" s="825"/>
      <c r="D88" s="825"/>
      <c r="E88" s="825"/>
      <c r="F88" s="825"/>
      <c r="G88" s="825"/>
      <c r="H88" s="825"/>
      <c r="I88" s="825"/>
      <c r="J88" s="825"/>
      <c r="K88" s="825"/>
      <c r="L88" s="825"/>
      <c r="M88" s="826"/>
      <c r="N88" s="52">
        <f>L85+L86+L87</f>
        <v>1161.0849957732351</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5031.368315017352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27055.997944037059</v>
      </c>
      <c r="L36" s="270"/>
      <c r="M36" s="336">
        <v>670</v>
      </c>
      <c r="N36" s="272">
        <f>K36/M36</f>
        <v>40.382086483637401</v>
      </c>
    </row>
    <row r="37" spans="1:14">
      <c r="A37" s="113" t="s">
        <v>125</v>
      </c>
      <c r="B37" s="873" t="str">
        <f>VLOOKUP(A37,EQUIPOS!A7:D154,3,FALSE)</f>
        <v>Bomba para gato de tensionamiento</v>
      </c>
      <c r="C37" s="874"/>
      <c r="D37" s="874"/>
      <c r="E37" s="874"/>
      <c r="F37" s="874"/>
      <c r="G37" s="874"/>
      <c r="H37" s="875"/>
      <c r="I37" s="421"/>
      <c r="J37" s="422"/>
      <c r="K37" s="269">
        <f>VLOOKUP(A37,EQUIPOS!A7:D164,4,FALSE)</f>
        <v>36589.855229909059</v>
      </c>
      <c r="L37" s="335"/>
      <c r="M37" s="336">
        <v>670</v>
      </c>
      <c r="N37" s="272">
        <f>K37/M37</f>
        <v>54.611724223744865</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106646.13059348622</v>
      </c>
      <c r="L38" s="423"/>
      <c r="M38" s="424">
        <v>670</v>
      </c>
      <c r="N38" s="272">
        <f>K38/M38</f>
        <v>159.17332924400927</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6.4163654810271034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260.58350543241863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11140.959426785746</v>
      </c>
      <c r="N48" s="272">
        <f t="shared" ref="N48:N53" si="0">K48*M48</f>
        <v>44.563837707142987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11226.259554622087</v>
      </c>
      <c r="N49" s="272">
        <f t="shared" si="0"/>
        <v>44.90503821848835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800.50873299640034</v>
      </c>
      <c r="N50" s="272">
        <f t="shared" si="0"/>
        <v>16.010174659928008</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4349.3519736232683</v>
      </c>
      <c r="N51" s="272">
        <f t="shared" si="0"/>
        <v>369.69491775797786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49876.32549590178</v>
      </c>
      <c r="N52" s="272">
        <f t="shared" si="0"/>
        <v>49.876325495901781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4332.7562066156906</v>
      </c>
      <c r="N53" s="272">
        <f t="shared" si="0"/>
        <v>86.655124132313816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611.70541797175292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1193.1071974555266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238.62143949110532</v>
      </c>
      <c r="M85" s="860"/>
      <c r="N85" s="51"/>
    </row>
    <row r="86" spans="1:14">
      <c r="B86" s="89" t="s">
        <v>973</v>
      </c>
      <c r="C86" s="90"/>
      <c r="D86" s="90"/>
      <c r="E86" s="90"/>
      <c r="F86" s="90"/>
      <c r="G86" s="90"/>
      <c r="H86" s="90"/>
      <c r="I86" s="87"/>
      <c r="J86" s="88"/>
      <c r="K86" s="304">
        <v>0.05</v>
      </c>
      <c r="L86" s="859">
        <f>N80*K86</f>
        <v>59.65535987277633</v>
      </c>
      <c r="M86" s="860"/>
      <c r="N86" s="51"/>
    </row>
    <row r="87" spans="1:14" ht="15.75" thickBot="1">
      <c r="B87" s="91" t="s">
        <v>974</v>
      </c>
      <c r="C87" s="92"/>
      <c r="D87" s="92"/>
      <c r="E87" s="92"/>
      <c r="F87" s="92"/>
      <c r="G87" s="92"/>
      <c r="H87" s="92"/>
      <c r="I87" s="93"/>
      <c r="J87" s="94"/>
      <c r="K87" s="305">
        <v>0.05</v>
      </c>
      <c r="L87" s="861">
        <f>N80*K87</f>
        <v>59.65535987277633</v>
      </c>
      <c r="M87" s="862"/>
      <c r="N87" s="51"/>
    </row>
    <row r="88" spans="1:14" ht="15.75" thickBot="1">
      <c r="B88" s="824" t="s">
        <v>953</v>
      </c>
      <c r="C88" s="825"/>
      <c r="D88" s="825"/>
      <c r="E88" s="825"/>
      <c r="F88" s="825"/>
      <c r="G88" s="825"/>
      <c r="H88" s="825"/>
      <c r="I88" s="825"/>
      <c r="J88" s="825"/>
      <c r="K88" s="825"/>
      <c r="L88" s="825"/>
      <c r="M88" s="826"/>
      <c r="N88" s="52">
        <f>L85+L86+L87</f>
        <v>357.93215923665798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1551.0393566921846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123</v>
      </c>
      <c r="B36" s="873" t="str">
        <f>VLOOKUP(A36,EQUIPOS!A6:D154,3,FALSE)</f>
        <v>Bomba de inyección de lechada</v>
      </c>
      <c r="C36" s="874"/>
      <c r="D36" s="874"/>
      <c r="E36" s="874"/>
      <c r="F36" s="874"/>
      <c r="G36" s="874"/>
      <c r="H36" s="875"/>
      <c r="I36" s="267"/>
      <c r="J36" s="268"/>
      <c r="K36" s="269">
        <f>VLOOKUP(A36,EQUIPOS!A6:D163,4,FALSE)</f>
        <v>27055.997944037059</v>
      </c>
      <c r="L36" s="270"/>
      <c r="M36" s="336">
        <v>670</v>
      </c>
      <c r="N36" s="272">
        <f>K36/M36</f>
        <v>40.382086483637401</v>
      </c>
    </row>
    <row r="37" spans="1:14">
      <c r="A37" s="113" t="s">
        <v>125</v>
      </c>
      <c r="B37" s="873" t="str">
        <f>VLOOKUP(A37,EQUIPOS!A7:D154,3,FALSE)</f>
        <v>Bomba para gato de tensionamiento</v>
      </c>
      <c r="C37" s="874"/>
      <c r="D37" s="874"/>
      <c r="E37" s="874"/>
      <c r="F37" s="874"/>
      <c r="G37" s="874"/>
      <c r="H37" s="875"/>
      <c r="I37" s="421"/>
      <c r="J37" s="422"/>
      <c r="K37" s="269">
        <f>VLOOKUP(A37,EQUIPOS!A7:D164,4,FALSE)</f>
        <v>36589.855229909059</v>
      </c>
      <c r="L37" s="335"/>
      <c r="M37" s="336">
        <v>670</v>
      </c>
      <c r="N37" s="272">
        <f>K37/M37</f>
        <v>54.611724223744865</v>
      </c>
    </row>
    <row r="38" spans="1:14">
      <c r="A38" s="113" t="s">
        <v>240</v>
      </c>
      <c r="B38" s="873" t="str">
        <f>VLOOKUP(A38,EQUIPOS!A8:D154,3,FALSE)</f>
        <v>Gato para tensionamiento, fuerza Max 200 ton, área de tensión 314 cm2.</v>
      </c>
      <c r="C38" s="874"/>
      <c r="D38" s="874"/>
      <c r="E38" s="874"/>
      <c r="F38" s="874"/>
      <c r="G38" s="874"/>
      <c r="H38" s="875"/>
      <c r="I38" s="328"/>
      <c r="J38" s="330"/>
      <c r="K38" s="269">
        <f>VLOOKUP(A38,EQUIPOS!A8:D165,4,FALSE)</f>
        <v>106646.13059348622</v>
      </c>
      <c r="L38" s="423"/>
      <c r="M38" s="424">
        <v>670</v>
      </c>
      <c r="N38" s="272">
        <f>K38/M38</f>
        <v>159.17332924400927</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N78*M41</f>
        <v>6.4163654810271034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260.58350543241863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11140.959426785746</v>
      </c>
      <c r="N48" s="272">
        <f t="shared" ref="N48:N53" si="0">K48*M48</f>
        <v>44.563837707142987</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11226.259554622087</v>
      </c>
      <c r="N49" s="272">
        <f t="shared" si="0"/>
        <v>44.90503821848835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800.50873299640034</v>
      </c>
      <c r="N50" s="272">
        <f t="shared" si="0"/>
        <v>16.010174659928008</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4349.3519736232683</v>
      </c>
      <c r="N51" s="272">
        <f t="shared" si="0"/>
        <v>24051.916414136675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49876.32549590178</v>
      </c>
      <c r="N52" s="272">
        <f t="shared" si="0"/>
        <v>49.876325495901781</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4332.7562066156906</v>
      </c>
      <c r="N53" s="272">
        <f t="shared" si="0"/>
        <v>86.655124132313816</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24293.92691435045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24875.328693834224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4975.0657387668452</v>
      </c>
      <c r="M85" s="860"/>
      <c r="N85" s="51"/>
    </row>
    <row r="86" spans="1:14">
      <c r="B86" s="89" t="s">
        <v>973</v>
      </c>
      <c r="C86" s="90"/>
      <c r="D86" s="90"/>
      <c r="E86" s="90"/>
      <c r="F86" s="90"/>
      <c r="G86" s="90"/>
      <c r="H86" s="90"/>
      <c r="I86" s="87"/>
      <c r="J86" s="88"/>
      <c r="K86" s="304">
        <v>0.05</v>
      </c>
      <c r="L86" s="859">
        <f>N80*K86</f>
        <v>1243.7664346917113</v>
      </c>
      <c r="M86" s="860"/>
      <c r="N86" s="51"/>
    </row>
    <row r="87" spans="1:14" ht="15.75" thickBot="1">
      <c r="B87" s="91" t="s">
        <v>974</v>
      </c>
      <c r="C87" s="92"/>
      <c r="D87" s="92"/>
      <c r="E87" s="92"/>
      <c r="F87" s="92"/>
      <c r="G87" s="92"/>
      <c r="H87" s="92"/>
      <c r="I87" s="93"/>
      <c r="J87" s="94"/>
      <c r="K87" s="305">
        <v>0.05</v>
      </c>
      <c r="L87" s="861">
        <f>N80*K87</f>
        <v>1243.7664346917113</v>
      </c>
      <c r="M87" s="862"/>
      <c r="N87" s="51"/>
    </row>
    <row r="88" spans="1:14" ht="15.75" thickBot="1">
      <c r="B88" s="824" t="s">
        <v>953</v>
      </c>
      <c r="C88" s="825"/>
      <c r="D88" s="825"/>
      <c r="E88" s="825"/>
      <c r="F88" s="825"/>
      <c r="G88" s="825"/>
      <c r="H88" s="825"/>
      <c r="I88" s="825"/>
      <c r="J88" s="825"/>
      <c r="K88" s="825"/>
      <c r="L88" s="825"/>
      <c r="M88" s="826"/>
      <c r="N88" s="52">
        <f>L85+L86+L87</f>
        <v>7462.5986081502688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32337.927301984491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8"/>
      <c r="C1" s="930"/>
      <c r="D1" s="931"/>
      <c r="E1" s="931"/>
      <c r="F1" s="931"/>
      <c r="G1" s="931"/>
      <c r="H1" s="931"/>
      <c r="I1" s="931"/>
      <c r="J1" s="932"/>
      <c r="K1" s="983" t="s">
        <v>933</v>
      </c>
      <c r="L1" s="935" t="s">
        <v>2198</v>
      </c>
      <c r="M1" s="936"/>
      <c r="N1" s="937"/>
    </row>
    <row r="2" spans="2:14">
      <c r="B2" s="919"/>
      <c r="C2" s="941" t="s">
        <v>934</v>
      </c>
      <c r="D2" s="942"/>
      <c r="E2" s="942"/>
      <c r="F2" s="942"/>
      <c r="G2" s="942"/>
      <c r="H2" s="942"/>
      <c r="I2" s="942"/>
      <c r="J2" s="943"/>
      <c r="K2" s="982"/>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82"/>
      <c r="L4" s="938"/>
      <c r="M4" s="939"/>
      <c r="N4" s="94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984" t="s">
        <v>945</v>
      </c>
      <c r="M30" s="801"/>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9" t="s">
        <v>948</v>
      </c>
      <c r="J35" s="896"/>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959"/>
      <c r="D41" s="959"/>
      <c r="E41" s="38"/>
      <c r="F41" s="39"/>
      <c r="G41" s="39"/>
      <c r="H41" s="40"/>
      <c r="I41" s="36"/>
      <c r="J41" s="37"/>
      <c r="K41" s="279"/>
      <c r="L41" s="276"/>
      <c r="M41" s="401">
        <v>0.01</v>
      </c>
      <c r="N41" s="344">
        <f>N78*M41</f>
        <v>16.915937500000002</v>
      </c>
    </row>
    <row r="42" spans="1:14" ht="15.75" thickBot="1">
      <c r="B42" s="960"/>
      <c r="C42" s="961"/>
      <c r="D42" s="961"/>
      <c r="E42" s="961"/>
      <c r="F42" s="961"/>
      <c r="G42" s="961"/>
      <c r="H42" s="962"/>
      <c r="I42" s="883"/>
      <c r="J42" s="884"/>
      <c r="K42" s="41"/>
      <c r="L42" s="885"/>
      <c r="M42" s="963"/>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501028.89190023782</v>
      </c>
      <c r="N48" s="272">
        <f>K48*M48</f>
        <v>501028.89190023782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501028.89190023782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985"/>
      <c r="I71" s="73" t="s">
        <v>964</v>
      </c>
      <c r="J71" s="75" t="s">
        <v>1410</v>
      </c>
      <c r="K71" s="74" t="s">
        <v>966</v>
      </c>
      <c r="L71" s="865" t="s">
        <v>950</v>
      </c>
      <c r="M71" s="978"/>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884"/>
      <c r="I77" s="126"/>
      <c r="J77" s="126"/>
      <c r="K77" s="126"/>
      <c r="L77" s="986"/>
      <c r="M77" s="886"/>
      <c r="N77" s="127"/>
    </row>
    <row r="78" spans="1:15" ht="15.75" thickBot="1">
      <c r="B78" s="913" t="s">
        <v>953</v>
      </c>
      <c r="C78" s="867"/>
      <c r="D78" s="867"/>
      <c r="E78" s="867"/>
      <c r="F78" s="867"/>
      <c r="G78" s="867"/>
      <c r="H78" s="867"/>
      <c r="I78" s="867"/>
      <c r="J78" s="867"/>
      <c r="K78" s="867"/>
      <c r="L78" s="867"/>
      <c r="M78" s="868"/>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502737.40158773784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100547.48031754757</v>
      </c>
      <c r="M85" s="860"/>
      <c r="N85" s="51"/>
    </row>
    <row r="86" spans="1:14">
      <c r="B86" s="89" t="s">
        <v>973</v>
      </c>
      <c r="C86" s="90"/>
      <c r="D86" s="90"/>
      <c r="E86" s="90"/>
      <c r="F86" s="90"/>
      <c r="G86" s="90"/>
      <c r="H86" s="90"/>
      <c r="I86" s="87"/>
      <c r="J86" s="88"/>
      <c r="K86" s="304">
        <v>0.05</v>
      </c>
      <c r="L86" s="859">
        <f>N80*K86</f>
        <v>25136.870079386892</v>
      </c>
      <c r="M86" s="860"/>
      <c r="N86" s="51"/>
    </row>
    <row r="87" spans="1:14" ht="15.75" thickBot="1">
      <c r="B87" s="91" t="s">
        <v>974</v>
      </c>
      <c r="C87" s="92"/>
      <c r="D87" s="92"/>
      <c r="E87" s="92"/>
      <c r="F87" s="92"/>
      <c r="G87" s="92"/>
      <c r="H87" s="92"/>
      <c r="I87" s="93"/>
      <c r="J87" s="94"/>
      <c r="K87" s="305">
        <v>0.05</v>
      </c>
      <c r="L87" s="861">
        <f>N80*K87</f>
        <v>25136.870079386892</v>
      </c>
      <c r="M87" s="862"/>
      <c r="N87" s="51"/>
    </row>
    <row r="88" spans="1:14" ht="15.75" thickBot="1">
      <c r="B88" s="824" t="s">
        <v>953</v>
      </c>
      <c r="C88" s="825"/>
      <c r="D88" s="825"/>
      <c r="E88" s="825"/>
      <c r="F88" s="825"/>
      <c r="G88" s="825"/>
      <c r="H88" s="825"/>
      <c r="I88" s="825"/>
      <c r="J88" s="825"/>
      <c r="K88" s="825"/>
      <c r="L88" s="825"/>
      <c r="M88" s="826"/>
      <c r="N88" s="52">
        <f>L85+L86+L87</f>
        <v>150821.22047632135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653558.62206405913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N78*M41</f>
        <v>54.131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41648.616076707382</v>
      </c>
      <c r="N48" s="272">
        <f>K48*M48</f>
        <v>43731.046880542752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43731.046880542752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B61" s="46"/>
      <c r="C61" s="317"/>
      <c r="D61" s="317"/>
      <c r="E61" s="317"/>
      <c r="F61" s="317"/>
      <c r="G61" s="31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978"/>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45"/>
    </row>
    <row r="78" spans="1:15" ht="15.75" thickBot="1">
      <c r="B78" s="913" t="s">
        <v>953</v>
      </c>
      <c r="C78" s="867"/>
      <c r="D78" s="867"/>
      <c r="E78" s="867"/>
      <c r="F78" s="867"/>
      <c r="G78" s="867"/>
      <c r="H78" s="867"/>
      <c r="I78" s="867"/>
      <c r="J78" s="867"/>
      <c r="K78" s="867"/>
      <c r="L78" s="867"/>
      <c r="M78" s="868"/>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44867.797880542756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8973.5595761085515</v>
      </c>
      <c r="M85" s="860"/>
      <c r="N85" s="51"/>
    </row>
    <row r="86" spans="1:14">
      <c r="B86" s="89" t="s">
        <v>973</v>
      </c>
      <c r="C86" s="90"/>
      <c r="D86" s="90"/>
      <c r="E86" s="90"/>
      <c r="F86" s="90"/>
      <c r="G86" s="90"/>
      <c r="H86" s="90"/>
      <c r="I86" s="87"/>
      <c r="J86" s="88"/>
      <c r="K86" s="304">
        <v>0.05</v>
      </c>
      <c r="L86" s="859">
        <f>N80*K86</f>
        <v>2243.3898940271379</v>
      </c>
      <c r="M86" s="860"/>
      <c r="N86" s="51"/>
    </row>
    <row r="87" spans="1:14" ht="15.75" thickBot="1">
      <c r="B87" s="91" t="s">
        <v>974</v>
      </c>
      <c r="C87" s="92"/>
      <c r="D87" s="92"/>
      <c r="E87" s="92"/>
      <c r="F87" s="92"/>
      <c r="G87" s="92"/>
      <c r="H87" s="92"/>
      <c r="I87" s="93"/>
      <c r="J87" s="94"/>
      <c r="K87" s="305">
        <v>0.05</v>
      </c>
      <c r="L87" s="861">
        <f>N80*K87</f>
        <v>2243.3898940271379</v>
      </c>
      <c r="M87" s="862"/>
      <c r="N87" s="51"/>
    </row>
    <row r="88" spans="1:14" ht="15.75" thickBot="1">
      <c r="B88" s="824" t="s">
        <v>953</v>
      </c>
      <c r="C88" s="825"/>
      <c r="D88" s="825"/>
      <c r="E88" s="825"/>
      <c r="F88" s="825"/>
      <c r="G88" s="825"/>
      <c r="H88" s="825"/>
      <c r="I88" s="825"/>
      <c r="J88" s="825"/>
      <c r="K88" s="825"/>
      <c r="L88" s="825"/>
      <c r="M88" s="826"/>
      <c r="N88" s="52">
        <f>L85+L86+L87</f>
        <v>13460.339364162826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58328.137244705584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7"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4445.4983556400657</v>
      </c>
      <c r="L36" s="270"/>
      <c r="M36" s="336">
        <v>40</v>
      </c>
      <c r="N36" s="272">
        <f>K36/M36</f>
        <v>111.13745889100164</v>
      </c>
    </row>
    <row r="37" spans="1:14">
      <c r="A37" s="113" t="s">
        <v>195</v>
      </c>
      <c r="B37" s="873" t="str">
        <f>VLOOKUP(A37,EQUIPOS!A7:D154,3,FALSE)</f>
        <v xml:space="preserve">Equipo de oxicorte, Capacidad de corte: hasta 6´´ (152mm) </v>
      </c>
      <c r="C37" s="874"/>
      <c r="D37" s="874"/>
      <c r="E37" s="874"/>
      <c r="F37" s="874"/>
      <c r="G37" s="874"/>
      <c r="H37" s="875"/>
      <c r="I37" s="421"/>
      <c r="J37" s="422"/>
      <c r="K37" s="269">
        <f>VLOOKUP(A37,EQUIPOS!A7:D164,4,FALSE)</f>
        <v>2614.6430083546747</v>
      </c>
      <c r="L37" s="335"/>
      <c r="M37" s="336">
        <v>40</v>
      </c>
      <c r="N37" s="272">
        <f t="shared" ref="N37:N43" si="0">K37/M37</f>
        <v>65.366075208866874</v>
      </c>
    </row>
    <row r="38" spans="1:14">
      <c r="A38" s="113" t="s">
        <v>204</v>
      </c>
      <c r="B38" s="873" t="str">
        <f>VLOOKUP(A38,EQUIPOS!A8:D154,3,FALSE)</f>
        <v xml:space="preserve">Equipo de soldadura 250 AMP
</v>
      </c>
      <c r="C38" s="874"/>
      <c r="D38" s="874"/>
      <c r="E38" s="874"/>
      <c r="F38" s="874"/>
      <c r="G38" s="874"/>
      <c r="H38" s="875"/>
      <c r="I38" s="421"/>
      <c r="J38" s="422"/>
      <c r="K38" s="269">
        <f>VLOOKUP(A38,EQUIPOS!A8:D165,4,FALSE)</f>
        <v>16774.342146265924</v>
      </c>
      <c r="L38" s="335"/>
      <c r="M38" s="336">
        <v>40</v>
      </c>
      <c r="N38" s="272">
        <f t="shared" si="0"/>
        <v>419.3585536566481</v>
      </c>
    </row>
    <row r="39" spans="1:14">
      <c r="A39" s="113" t="s">
        <v>208</v>
      </c>
      <c r="B39" s="873" t="str">
        <f>VLOOKUP(A39,EQUIPOS!A9:D154,3,FALSE)</f>
        <v>Equipo de soldadura 400</v>
      </c>
      <c r="C39" s="874"/>
      <c r="D39" s="874"/>
      <c r="E39" s="874"/>
      <c r="F39" s="874"/>
      <c r="G39" s="874"/>
      <c r="H39" s="875"/>
      <c r="I39" s="421"/>
      <c r="J39" s="422"/>
      <c r="K39" s="269">
        <f>VLOOKUP(A39,EQUIPOS!A9:D166,4,FALSE)</f>
        <v>17174.800284848359</v>
      </c>
      <c r="L39" s="335"/>
      <c r="M39" s="336">
        <v>40</v>
      </c>
      <c r="N39" s="272">
        <f t="shared" si="0"/>
        <v>429.37000712120897</v>
      </c>
    </row>
    <row r="40" spans="1:14">
      <c r="A40" s="113" t="s">
        <v>210</v>
      </c>
      <c r="B40" s="873" t="str">
        <f>VLOOKUP(A40,EQUIPOS!A10:D154,3,FALSE)</f>
        <v>Equipo de soldadura 600</v>
      </c>
      <c r="C40" s="874"/>
      <c r="D40" s="874"/>
      <c r="E40" s="874"/>
      <c r="F40" s="874"/>
      <c r="G40" s="874"/>
      <c r="H40" s="875"/>
      <c r="I40" s="421"/>
      <c r="J40" s="422"/>
      <c r="K40" s="269">
        <f>VLOOKUP(A40,EQUIPOS!A10:D167,4,FALSE)</f>
        <v>17174.800284848359</v>
      </c>
      <c r="L40" s="335"/>
      <c r="M40" s="336">
        <v>40</v>
      </c>
      <c r="N40" s="272">
        <f t="shared" si="0"/>
        <v>429.37000712120897</v>
      </c>
    </row>
    <row r="41" spans="1:14">
      <c r="A41" s="113" t="s">
        <v>202</v>
      </c>
      <c r="B41" s="873" t="str">
        <f>VLOOKUP(A41,EQUIPOS!A11:D155,3,FALSE)</f>
        <v xml:space="preserve">Equipo de rayos X y/o ultrasonido
</v>
      </c>
      <c r="C41" s="874"/>
      <c r="D41" s="874"/>
      <c r="E41" s="874"/>
      <c r="F41" s="874"/>
      <c r="G41" s="874"/>
      <c r="H41" s="875"/>
      <c r="I41" s="421"/>
      <c r="J41" s="422"/>
      <c r="K41" s="269">
        <f>VLOOKUP(A41,EQUIPOS!A11:D168,4,FALSE)</f>
        <v>62753.811626511029</v>
      </c>
      <c r="L41" s="335"/>
      <c r="M41" s="336">
        <v>4000</v>
      </c>
      <c r="N41" s="272">
        <f t="shared" si="0"/>
        <v>15.688452906627758</v>
      </c>
    </row>
    <row r="42" spans="1:14">
      <c r="A42" s="113" t="s">
        <v>294</v>
      </c>
      <c r="B42" s="873" t="str">
        <f>VLOOKUP(A42,EQUIPOS!A12:D156,3,FALSE)</f>
        <v>Puente grúa</v>
      </c>
      <c r="C42" s="874"/>
      <c r="D42" s="874"/>
      <c r="E42" s="874"/>
      <c r="F42" s="874"/>
      <c r="G42" s="874"/>
      <c r="H42" s="875"/>
      <c r="I42" s="421"/>
      <c r="J42" s="422"/>
      <c r="K42" s="269">
        <f>VLOOKUP(A42,EQUIPOS!A12:D169,4,FALSE)</f>
        <v>531208.55700208771</v>
      </c>
      <c r="L42" s="335"/>
      <c r="M42" s="336">
        <v>40000</v>
      </c>
      <c r="N42" s="272">
        <f t="shared" si="0"/>
        <v>13.280213925052193</v>
      </c>
    </row>
    <row r="43" spans="1:14">
      <c r="A43" s="113" t="s">
        <v>334</v>
      </c>
      <c r="B43" s="873" t="str">
        <f>VLOOKUP(A43,EQUIPOS!A13:D157,3,FALSE)</f>
        <v>Taladro industrial</v>
      </c>
      <c r="C43" s="874"/>
      <c r="D43" s="874"/>
      <c r="E43" s="874"/>
      <c r="F43" s="874"/>
      <c r="G43" s="874"/>
      <c r="H43" s="875"/>
      <c r="I43" s="421"/>
      <c r="J43" s="422"/>
      <c r="K43" s="269">
        <f>VLOOKUP(A43,EQUIPOS!A13:D170,4,FALSE)</f>
        <v>9078.621556787064</v>
      </c>
      <c r="L43" s="335"/>
      <c r="M43" s="336">
        <v>40</v>
      </c>
      <c r="N43" s="272">
        <f t="shared" si="0"/>
        <v>226.96553891967659</v>
      </c>
    </row>
    <row r="44" spans="1:14">
      <c r="B44" s="873"/>
      <c r="C44" s="874"/>
      <c r="D44" s="874"/>
      <c r="E44" s="874"/>
      <c r="F44" s="874"/>
      <c r="G44" s="874"/>
      <c r="H44" s="875"/>
      <c r="I44" s="36"/>
      <c r="J44" s="37"/>
      <c r="K44" s="269"/>
      <c r="L44" s="276"/>
      <c r="M44" s="336"/>
      <c r="N44" s="272"/>
    </row>
    <row r="45" spans="1:14">
      <c r="B45" s="320"/>
      <c r="C45" s="321"/>
      <c r="D45" s="321"/>
      <c r="E45" s="321"/>
      <c r="F45" s="323"/>
      <c r="G45" s="323"/>
      <c r="H45" s="125"/>
      <c r="I45" s="36"/>
      <c r="J45" s="37"/>
      <c r="K45" s="269"/>
      <c r="L45" s="276"/>
      <c r="M45" s="277"/>
      <c r="N45" s="273"/>
    </row>
    <row r="46" spans="1:14">
      <c r="B46" s="881" t="s">
        <v>952</v>
      </c>
      <c r="C46" s="882"/>
      <c r="D46" s="882"/>
      <c r="E46" s="38"/>
      <c r="F46" s="39"/>
      <c r="G46" s="39"/>
      <c r="H46" s="40"/>
      <c r="I46" s="36"/>
      <c r="J46" s="37"/>
      <c r="K46" s="279"/>
      <c r="L46" s="276"/>
      <c r="M46" s="401">
        <v>0.1</v>
      </c>
      <c r="N46" s="344">
        <f>N83*M46</f>
        <v>201.60799618480041</v>
      </c>
    </row>
    <row r="47" spans="1:14" ht="15.75" thickBot="1">
      <c r="B47" s="873"/>
      <c r="C47" s="874"/>
      <c r="D47" s="874"/>
      <c r="E47" s="874"/>
      <c r="F47" s="874"/>
      <c r="G47" s="874"/>
      <c r="H47" s="875"/>
      <c r="I47" s="883"/>
      <c r="J47" s="884"/>
      <c r="K47" s="41"/>
      <c r="L47" s="885"/>
      <c r="M47" s="886"/>
      <c r="N47" s="105"/>
    </row>
    <row r="48" spans="1:14" ht="15.75" thickBot="1">
      <c r="B48" s="824" t="s">
        <v>953</v>
      </c>
      <c r="C48" s="825"/>
      <c r="D48" s="825"/>
      <c r="E48" s="825"/>
      <c r="F48" s="825"/>
      <c r="G48" s="825"/>
      <c r="H48" s="825"/>
      <c r="I48" s="825"/>
      <c r="J48" s="825"/>
      <c r="K48" s="825"/>
      <c r="L48" s="825"/>
      <c r="M48" s="826"/>
      <c r="N48" s="394">
        <f>SUM(N36:N46)</f>
        <v>1912.1443039350918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9" t="s">
        <v>944</v>
      </c>
      <c r="C52" s="870"/>
      <c r="D52" s="870"/>
      <c r="E52" s="870"/>
      <c r="F52" s="870"/>
      <c r="G52" s="870"/>
      <c r="H52" s="870"/>
      <c r="I52" s="904"/>
      <c r="J52" s="315" t="s">
        <v>945</v>
      </c>
      <c r="K52" s="85" t="s">
        <v>946</v>
      </c>
      <c r="L52" s="905" t="s">
        <v>955</v>
      </c>
      <c r="M52" s="904"/>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23362.386821486129</v>
      </c>
      <c r="N53" s="272">
        <f t="shared" ref="N53:N58" si="1">K53*M53</f>
        <v>116.81193410743064</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793.4535518964567</v>
      </c>
      <c r="N54" s="272">
        <f t="shared" si="1"/>
        <v>3.9672677594822834</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10398.411037062755</v>
      </c>
      <c r="N55" s="272">
        <f t="shared" si="1"/>
        <v>51.992055185313774</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10715.720144268371</v>
      </c>
      <c r="N56" s="272">
        <f t="shared" si="1"/>
        <v>107.15720144268371</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13178.081233278142</v>
      </c>
      <c r="N57" s="272">
        <f t="shared" si="1"/>
        <v>131.78081233278144</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3010.590134475402</v>
      </c>
      <c r="N58" s="272">
        <f t="shared" si="1"/>
        <v>3010.590134475402</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3422.2994053030939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10" t="s">
        <v>961</v>
      </c>
      <c r="M65" s="889"/>
      <c r="N65" s="76" t="s">
        <v>951</v>
      </c>
    </row>
    <row r="66" spans="1:15">
      <c r="B66" s="46"/>
      <c r="C66" s="317"/>
      <c r="D66" s="317"/>
      <c r="E66" s="317"/>
      <c r="F66" s="317"/>
      <c r="G66" s="31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311"/>
      <c r="I68" s="279"/>
      <c r="J68" s="286"/>
      <c r="K68" s="279"/>
      <c r="L68" s="911"/>
      <c r="M68" s="912"/>
      <c r="N68" s="287"/>
    </row>
    <row r="69" spans="1:15">
      <c r="B69" s="46"/>
      <c r="C69" s="47"/>
      <c r="D69" s="47"/>
      <c r="E69" s="47"/>
      <c r="F69" s="47"/>
      <c r="G69" s="47"/>
      <c r="H69" s="311"/>
      <c r="I69" s="279"/>
      <c r="J69" s="286"/>
      <c r="K69" s="279"/>
      <c r="L69" s="911"/>
      <c r="M69" s="91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2"/>
      <c r="M71" s="903"/>
      <c r="N71" s="127"/>
    </row>
    <row r="72" spans="1:15" ht="15.75" thickBot="1">
      <c r="B72" s="913" t="s">
        <v>953</v>
      </c>
      <c r="C72" s="867"/>
      <c r="D72" s="867"/>
      <c r="E72" s="867"/>
      <c r="F72" s="867"/>
      <c r="G72" s="867"/>
      <c r="H72" s="867"/>
      <c r="I72" s="867"/>
      <c r="J72" s="867"/>
      <c r="K72" s="867"/>
      <c r="L72" s="867"/>
      <c r="M72" s="868"/>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3" t="s">
        <v>963</v>
      </c>
      <c r="C76" s="864"/>
      <c r="D76" s="864"/>
      <c r="E76" s="864"/>
      <c r="F76" s="864"/>
      <c r="G76" s="864"/>
      <c r="H76" s="864"/>
      <c r="I76" s="73" t="s">
        <v>964</v>
      </c>
      <c r="J76" s="75" t="s">
        <v>1410</v>
      </c>
      <c r="K76" s="74" t="s">
        <v>966</v>
      </c>
      <c r="L76" s="865" t="s">
        <v>950</v>
      </c>
      <c r="M76" s="86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900"/>
      <c r="C82" s="901" t="e">
        <f>VLOOKUP(B82,'MANO DE OBRA'!B12:E73,3,FALSE)</f>
        <v>#N/A</v>
      </c>
      <c r="D82" s="901" t="e">
        <f>VLOOKUP(C82,'MANO DE OBRA'!C12:F73,3,FALSE)</f>
        <v>#N/A</v>
      </c>
      <c r="E82" s="901" t="e">
        <f>VLOOKUP(D82,'MANO DE OBRA'!D12:G73,3,FALSE)</f>
        <v>#N/A</v>
      </c>
      <c r="F82" s="901" t="e">
        <f>VLOOKUP(E82,'MANO DE OBRA'!E12:H73,3,FALSE)</f>
        <v>#N/A</v>
      </c>
      <c r="G82" s="901" t="e">
        <f>VLOOKUP(F82,'MANO DE OBRA'!F12:I73,3,FALSE)</f>
        <v>#N/A</v>
      </c>
      <c r="H82" s="901" t="e">
        <f>VLOOKUP(G82,'MANO DE OBRA'!G12:J73,3,FALSE)</f>
        <v>#N/A</v>
      </c>
      <c r="I82" s="470"/>
      <c r="J82" s="471"/>
      <c r="K82" s="474"/>
      <c r="L82" s="475"/>
      <c r="M82" s="476"/>
      <c r="N82" s="440"/>
    </row>
    <row r="83" spans="1:14" ht="15.75" thickBot="1">
      <c r="B83" s="913" t="s">
        <v>953</v>
      </c>
      <c r="C83" s="867"/>
      <c r="D83" s="867"/>
      <c r="E83" s="867"/>
      <c r="F83" s="867"/>
      <c r="G83" s="867"/>
      <c r="H83" s="867"/>
      <c r="I83" s="867"/>
      <c r="J83" s="867"/>
      <c r="K83" s="867"/>
      <c r="L83" s="867"/>
      <c r="M83" s="868"/>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7350.52367108619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9" t="s">
        <v>969</v>
      </c>
      <c r="C89" s="870"/>
      <c r="D89" s="870"/>
      <c r="E89" s="870"/>
      <c r="F89" s="870"/>
      <c r="G89" s="870"/>
      <c r="H89" s="870"/>
      <c r="I89" s="314"/>
      <c r="J89" s="334"/>
      <c r="K89" s="302" t="s">
        <v>970</v>
      </c>
      <c r="L89" s="871" t="s">
        <v>971</v>
      </c>
      <c r="M89" s="872"/>
      <c r="N89" s="303"/>
    </row>
    <row r="90" spans="1:14">
      <c r="B90" s="857" t="s">
        <v>972</v>
      </c>
      <c r="C90" s="858"/>
      <c r="D90" s="858"/>
      <c r="E90" s="858"/>
      <c r="F90" s="858"/>
      <c r="G90" s="858"/>
      <c r="H90" s="858"/>
      <c r="I90" s="87"/>
      <c r="J90" s="88"/>
      <c r="K90" s="304">
        <v>0.2</v>
      </c>
      <c r="L90" s="859">
        <f>N85*K90</f>
        <v>1470.104734217238</v>
      </c>
      <c r="M90" s="860"/>
      <c r="N90" s="51"/>
    </row>
    <row r="91" spans="1:14">
      <c r="B91" s="89" t="s">
        <v>973</v>
      </c>
      <c r="C91" s="90"/>
      <c r="D91" s="90"/>
      <c r="E91" s="90"/>
      <c r="F91" s="90"/>
      <c r="G91" s="90"/>
      <c r="H91" s="90"/>
      <c r="I91" s="87"/>
      <c r="J91" s="88"/>
      <c r="K91" s="304">
        <v>0.05</v>
      </c>
      <c r="L91" s="859">
        <f>N85*K91</f>
        <v>367.52618355430951</v>
      </c>
      <c r="M91" s="860"/>
      <c r="N91" s="51"/>
    </row>
    <row r="92" spans="1:14" ht="15.75" thickBot="1">
      <c r="B92" s="91" t="s">
        <v>974</v>
      </c>
      <c r="C92" s="92"/>
      <c r="D92" s="92"/>
      <c r="E92" s="92"/>
      <c r="F92" s="92"/>
      <c r="G92" s="92"/>
      <c r="H92" s="92"/>
      <c r="I92" s="93"/>
      <c r="J92" s="94"/>
      <c r="K92" s="305">
        <v>0.05</v>
      </c>
      <c r="L92" s="861">
        <f>N85*K92</f>
        <v>367.52618355430951</v>
      </c>
      <c r="M92" s="862"/>
      <c r="N92" s="51"/>
    </row>
    <row r="93" spans="1:14" ht="15.75" thickBot="1">
      <c r="B93" s="824" t="s">
        <v>953</v>
      </c>
      <c r="C93" s="825"/>
      <c r="D93" s="825"/>
      <c r="E93" s="825"/>
      <c r="F93" s="825"/>
      <c r="G93" s="825"/>
      <c r="H93" s="825"/>
      <c r="I93" s="825"/>
      <c r="J93" s="825"/>
      <c r="K93" s="825"/>
      <c r="L93" s="825"/>
      <c r="M93" s="826"/>
      <c r="N93" s="52">
        <f>L90+L91+L92</f>
        <v>2205.1571013258572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9555.6807724120481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8" t="s">
        <v>2218</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2219</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4"/>
      <c r="K125" s="974"/>
      <c r="L125" s="974"/>
      <c r="M125" s="974"/>
      <c r="N125" s="975"/>
    </row>
    <row r="126" spans="2:14" ht="15.75" thickBot="1">
      <c r="B126" s="419" t="s">
        <v>2221</v>
      </c>
      <c r="C126" s="420"/>
      <c r="D126" s="420"/>
      <c r="E126" s="259"/>
      <c r="F126" s="259"/>
      <c r="G126" s="259"/>
      <c r="H126" s="259"/>
      <c r="I126" s="259"/>
      <c r="J126" s="976"/>
      <c r="K126" s="976"/>
      <c r="L126" s="976"/>
      <c r="M126" s="976"/>
      <c r="N126" s="977"/>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4445.4983556400657</v>
      </c>
      <c r="L36" s="270"/>
      <c r="M36" s="336">
        <v>40</v>
      </c>
      <c r="N36" s="272">
        <f t="shared" ref="N36:N41" si="0">K36/M36</f>
        <v>111.13745889100164</v>
      </c>
    </row>
    <row r="37" spans="1:14">
      <c r="A37" s="113" t="s">
        <v>334</v>
      </c>
      <c r="B37" s="873" t="str">
        <f>VLOOKUP(A37,EQUIPOS!A7:D154,3,FALSE)</f>
        <v>Taladro industrial</v>
      </c>
      <c r="C37" s="874"/>
      <c r="D37" s="874"/>
      <c r="E37" s="874"/>
      <c r="F37" s="874"/>
      <c r="G37" s="874"/>
      <c r="H37" s="875"/>
      <c r="I37" s="421"/>
      <c r="J37" s="422"/>
      <c r="K37" s="269">
        <f>VLOOKUP(A37,EQUIPOS!A7:D164,4,FALSE)</f>
        <v>9078.621556787064</v>
      </c>
      <c r="L37" s="335"/>
      <c r="M37" s="336">
        <v>40</v>
      </c>
      <c r="N37" s="272">
        <f t="shared" si="0"/>
        <v>226.96553891967659</v>
      </c>
    </row>
    <row r="38" spans="1:14">
      <c r="A38" s="113" t="s">
        <v>195</v>
      </c>
      <c r="B38" s="873" t="str">
        <f>VLOOKUP(A38,EQUIPOS!A8:D154,3,FALSE)</f>
        <v xml:space="preserve">Equipo de oxicorte, Capacidad de corte: hasta 6´´ (152mm) </v>
      </c>
      <c r="C38" s="874"/>
      <c r="D38" s="874"/>
      <c r="E38" s="874"/>
      <c r="F38" s="874"/>
      <c r="G38" s="874"/>
      <c r="H38" s="875"/>
      <c r="I38" s="421"/>
      <c r="J38" s="422"/>
      <c r="K38" s="269">
        <f>VLOOKUP(A38,EQUIPOS!A8:D165,4,FALSE)</f>
        <v>2614.6430083546747</v>
      </c>
      <c r="L38" s="335"/>
      <c r="M38" s="336">
        <v>40</v>
      </c>
      <c r="N38" s="272">
        <f t="shared" si="0"/>
        <v>65.366075208866874</v>
      </c>
    </row>
    <row r="39" spans="1:14">
      <c r="A39" s="113" t="s">
        <v>204</v>
      </c>
      <c r="B39" s="873" t="str">
        <f>VLOOKUP(A39,EQUIPOS!A9:D154,3,FALSE)</f>
        <v xml:space="preserve">Equipo de soldadura 250 AMP
</v>
      </c>
      <c r="C39" s="874"/>
      <c r="D39" s="874"/>
      <c r="E39" s="874"/>
      <c r="F39" s="874"/>
      <c r="G39" s="874"/>
      <c r="H39" s="875"/>
      <c r="I39" s="421"/>
      <c r="J39" s="422"/>
      <c r="K39" s="269">
        <f>VLOOKUP(A39,EQUIPOS!A9:D166,4,FALSE)</f>
        <v>16774.342146265924</v>
      </c>
      <c r="L39" s="335"/>
      <c r="M39" s="336">
        <v>40</v>
      </c>
      <c r="N39" s="272">
        <f t="shared" si="0"/>
        <v>419.3585536566481</v>
      </c>
    </row>
    <row r="40" spans="1:14">
      <c r="A40" s="113" t="s">
        <v>208</v>
      </c>
      <c r="B40" s="873" t="str">
        <f>VLOOKUP(A40,EQUIPOS!A10:D154,3,FALSE)</f>
        <v>Equipo de soldadura 400</v>
      </c>
      <c r="C40" s="874"/>
      <c r="D40" s="874"/>
      <c r="E40" s="874"/>
      <c r="F40" s="874"/>
      <c r="G40" s="874"/>
      <c r="H40" s="875"/>
      <c r="I40" s="421"/>
      <c r="J40" s="422"/>
      <c r="K40" s="269">
        <f>VLOOKUP(A40,EQUIPOS!A10:D167,4,FALSE)</f>
        <v>17174.800284848359</v>
      </c>
      <c r="L40" s="335"/>
      <c r="M40" s="336">
        <v>40</v>
      </c>
      <c r="N40" s="272">
        <f t="shared" si="0"/>
        <v>429.37000712120897</v>
      </c>
    </row>
    <row r="41" spans="1:14">
      <c r="A41" s="113" t="s">
        <v>210</v>
      </c>
      <c r="B41" s="873" t="str">
        <f>VLOOKUP(A41,EQUIPOS!A11:D155,3,FALSE)</f>
        <v>Equipo de soldadura 600</v>
      </c>
      <c r="C41" s="874"/>
      <c r="D41" s="874"/>
      <c r="E41" s="874"/>
      <c r="F41" s="874"/>
      <c r="G41" s="874"/>
      <c r="H41" s="875"/>
      <c r="I41" s="421"/>
      <c r="J41" s="422"/>
      <c r="K41" s="269">
        <f>VLOOKUP(A41,EQUIPOS!A11:D168,4,FALSE)</f>
        <v>17174.800284848359</v>
      </c>
      <c r="L41" s="335"/>
      <c r="M41" s="336">
        <v>40</v>
      </c>
      <c r="N41" s="272">
        <f t="shared" si="0"/>
        <v>429.37000712120897</v>
      </c>
    </row>
    <row r="42" spans="1:14">
      <c r="B42" s="873"/>
      <c r="C42" s="874"/>
      <c r="D42" s="874"/>
      <c r="E42" s="874"/>
      <c r="F42" s="874"/>
      <c r="G42" s="874"/>
      <c r="H42" s="875"/>
      <c r="I42" s="36"/>
      <c r="J42" s="37"/>
      <c r="K42" s="269"/>
      <c r="L42" s="276"/>
      <c r="M42" s="336"/>
      <c r="N42" s="272"/>
    </row>
    <row r="43" spans="1:14">
      <c r="B43" s="320"/>
      <c r="C43" s="321"/>
      <c r="D43" s="321"/>
      <c r="E43" s="321"/>
      <c r="F43" s="323"/>
      <c r="G43" s="323"/>
      <c r="H43" s="125"/>
      <c r="I43" s="36"/>
      <c r="J43" s="37"/>
      <c r="K43" s="269"/>
      <c r="L43" s="276"/>
      <c r="M43" s="277"/>
      <c r="N43" s="273"/>
    </row>
    <row r="44" spans="1:14">
      <c r="B44" s="881" t="s">
        <v>952</v>
      </c>
      <c r="C44" s="882"/>
      <c r="D44" s="882"/>
      <c r="E44" s="38"/>
      <c r="F44" s="39"/>
      <c r="G44" s="39"/>
      <c r="H44" s="40"/>
      <c r="I44" s="36"/>
      <c r="J44" s="37"/>
      <c r="K44" s="279"/>
      <c r="L44" s="276"/>
      <c r="M44" s="401">
        <v>0.05</v>
      </c>
      <c r="N44" s="344">
        <f>N81*M44</f>
        <v>100.80399809240021</v>
      </c>
    </row>
    <row r="45" spans="1:14" ht="15.75" thickBot="1">
      <c r="B45" s="873"/>
      <c r="C45" s="874"/>
      <c r="D45" s="874"/>
      <c r="E45" s="874"/>
      <c r="F45" s="874"/>
      <c r="G45" s="874"/>
      <c r="H45" s="875"/>
      <c r="I45" s="883"/>
      <c r="J45" s="884"/>
      <c r="K45" s="41"/>
      <c r="L45" s="885"/>
      <c r="M45" s="886"/>
      <c r="N45" s="105"/>
    </row>
    <row r="46" spans="1:14" ht="15.75" thickBot="1">
      <c r="B46" s="824" t="s">
        <v>953</v>
      </c>
      <c r="C46" s="825"/>
      <c r="D46" s="825"/>
      <c r="E46" s="825"/>
      <c r="F46" s="825"/>
      <c r="G46" s="825"/>
      <c r="H46" s="825"/>
      <c r="I46" s="825"/>
      <c r="J46" s="825"/>
      <c r="K46" s="825"/>
      <c r="L46" s="825"/>
      <c r="M46" s="826"/>
      <c r="N46" s="394">
        <f>SUM(N36:N44)</f>
        <v>1782.3716390110114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9" t="s">
        <v>944</v>
      </c>
      <c r="C50" s="870"/>
      <c r="D50" s="870"/>
      <c r="E50" s="870"/>
      <c r="F50" s="870"/>
      <c r="G50" s="870"/>
      <c r="H50" s="870"/>
      <c r="I50" s="904"/>
      <c r="J50" s="315" t="s">
        <v>945</v>
      </c>
      <c r="K50" s="85" t="s">
        <v>946</v>
      </c>
      <c r="L50" s="905" t="s">
        <v>955</v>
      </c>
      <c r="M50" s="904"/>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23362.386821486129</v>
      </c>
      <c r="N51" s="272">
        <f t="shared" ref="N51:N56" si="1">K51*M51</f>
        <v>116.81193410743064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793.4535518964567</v>
      </c>
      <c r="N52" s="272">
        <f t="shared" si="1"/>
        <v>3.9672677594822834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10398.411037062755</v>
      </c>
      <c r="N53" s="272">
        <f t="shared" si="1"/>
        <v>51.992055185313774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10715.720144268371</v>
      </c>
      <c r="N54" s="272">
        <f t="shared" si="1"/>
        <v>107.15720144268371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13178.081233278142</v>
      </c>
      <c r="N55" s="272">
        <f t="shared" si="1"/>
        <v>131.78081233278144</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3010.590134475402</v>
      </c>
      <c r="N56" s="272">
        <f t="shared" si="1"/>
        <v>3010.590134475402</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3422.2994053030939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B64" s="46"/>
      <c r="C64" s="317"/>
      <c r="D64" s="317"/>
      <c r="E64" s="317"/>
      <c r="F64" s="317"/>
      <c r="G64" s="31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900"/>
      <c r="C80" s="901"/>
      <c r="D80" s="901"/>
      <c r="E80" s="901"/>
      <c r="F80" s="901"/>
      <c r="G80" s="901"/>
      <c r="H80" s="901"/>
      <c r="I80" s="470"/>
      <c r="J80" s="471"/>
      <c r="K80" s="472"/>
      <c r="L80" s="475"/>
      <c r="M80" s="476"/>
      <c r="N80" s="440"/>
    </row>
    <row r="81" spans="1:14" ht="15.75" thickBot="1">
      <c r="B81" s="913" t="s">
        <v>953</v>
      </c>
      <c r="C81" s="867"/>
      <c r="D81" s="867"/>
      <c r="E81" s="867"/>
      <c r="F81" s="867"/>
      <c r="G81" s="867"/>
      <c r="H81" s="867"/>
      <c r="I81" s="867"/>
      <c r="J81" s="867"/>
      <c r="K81" s="867"/>
      <c r="L81" s="867"/>
      <c r="M81" s="868"/>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7220.7510061621097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1444.150201232422</v>
      </c>
      <c r="M88" s="860"/>
      <c r="N88" s="51"/>
    </row>
    <row r="89" spans="1:14">
      <c r="B89" s="89" t="s">
        <v>973</v>
      </c>
      <c r="C89" s="90"/>
      <c r="D89" s="90"/>
      <c r="E89" s="90"/>
      <c r="F89" s="90"/>
      <c r="G89" s="90"/>
      <c r="H89" s="90"/>
      <c r="I89" s="87"/>
      <c r="J89" s="88"/>
      <c r="K89" s="304">
        <v>0.05</v>
      </c>
      <c r="L89" s="859">
        <f>N83*K89</f>
        <v>361.03755030810549</v>
      </c>
      <c r="M89" s="860"/>
      <c r="N89" s="51"/>
    </row>
    <row r="90" spans="1:14" ht="15.75" thickBot="1">
      <c r="B90" s="91" t="s">
        <v>974</v>
      </c>
      <c r="C90" s="92"/>
      <c r="D90" s="92"/>
      <c r="E90" s="92"/>
      <c r="F90" s="92"/>
      <c r="G90" s="92"/>
      <c r="H90" s="92"/>
      <c r="I90" s="93"/>
      <c r="J90" s="94"/>
      <c r="K90" s="305">
        <v>0.05</v>
      </c>
      <c r="L90" s="861">
        <f>N83*K90</f>
        <v>361.03755030810549</v>
      </c>
      <c r="M90" s="862"/>
      <c r="N90" s="51"/>
    </row>
    <row r="91" spans="1:14" ht="15.75" thickBot="1">
      <c r="B91" s="824" t="s">
        <v>953</v>
      </c>
      <c r="C91" s="825"/>
      <c r="D91" s="825"/>
      <c r="E91" s="825"/>
      <c r="F91" s="825"/>
      <c r="G91" s="825"/>
      <c r="H91" s="825"/>
      <c r="I91" s="825"/>
      <c r="J91" s="825"/>
      <c r="K91" s="825"/>
      <c r="L91" s="825"/>
      <c r="M91" s="826"/>
      <c r="N91" s="52">
        <f>L88+L89+L90</f>
        <v>2166.2253018486331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9386.9763080107423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10" t="s">
        <v>961</v>
      </c>
      <c r="M60" s="889"/>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11">
        <f>VLOOKUP(A61,TRANSPORTE!A3:D117,4,FALSE)</f>
        <v>0.31852018749886085</v>
      </c>
      <c r="M61" s="912"/>
      <c r="N61" s="287">
        <f>K61*L61</f>
        <v>0.31852018749886085</v>
      </c>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311"/>
      <c r="I64" s="279"/>
      <c r="J64" s="286"/>
      <c r="K64" s="279"/>
      <c r="L64" s="911"/>
      <c r="M64" s="91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2"/>
      <c r="M66" s="903"/>
      <c r="N66" s="127"/>
    </row>
    <row r="67" spans="1:15" ht="15.75" thickBot="1">
      <c r="B67" s="913" t="s">
        <v>953</v>
      </c>
      <c r="C67" s="867"/>
      <c r="D67" s="867"/>
      <c r="E67" s="867"/>
      <c r="F67" s="867"/>
      <c r="G67" s="867"/>
      <c r="H67" s="867"/>
      <c r="I67" s="867"/>
      <c r="J67" s="867"/>
      <c r="K67" s="867"/>
      <c r="L67" s="867"/>
      <c r="M67" s="868"/>
      <c r="N67" s="104">
        <f>N61+N62+N63+N64+N65</f>
        <v>0.31852018749886085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3" t="s">
        <v>963</v>
      </c>
      <c r="C71" s="864"/>
      <c r="D71" s="864"/>
      <c r="E71" s="864"/>
      <c r="F71" s="864"/>
      <c r="G71" s="864"/>
      <c r="H71" s="864"/>
      <c r="I71" s="73" t="s">
        <v>964</v>
      </c>
      <c r="J71" s="75" t="s">
        <v>1410</v>
      </c>
      <c r="K71" s="74" t="s">
        <v>966</v>
      </c>
      <c r="L71" s="865" t="s">
        <v>950</v>
      </c>
      <c r="M71" s="86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900"/>
      <c r="C77" s="901"/>
      <c r="D77" s="901"/>
      <c r="E77" s="901"/>
      <c r="F77" s="901"/>
      <c r="G77" s="901"/>
      <c r="H77" s="901"/>
      <c r="I77" s="126"/>
      <c r="J77" s="126"/>
      <c r="K77" s="126"/>
      <c r="L77" s="914"/>
      <c r="M77" s="914"/>
      <c r="N77" s="127"/>
    </row>
    <row r="78" spans="1:15" ht="15.75" thickBot="1">
      <c r="B78" s="913" t="s">
        <v>953</v>
      </c>
      <c r="C78" s="867"/>
      <c r="D78" s="867"/>
      <c r="E78" s="867"/>
      <c r="F78" s="867"/>
      <c r="G78" s="867"/>
      <c r="H78" s="867"/>
      <c r="I78" s="867"/>
      <c r="J78" s="867"/>
      <c r="K78" s="867"/>
      <c r="L78" s="867"/>
      <c r="M78" s="868"/>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0.31852018749886085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9" t="s">
        <v>969</v>
      </c>
      <c r="C84" s="870"/>
      <c r="D84" s="870"/>
      <c r="E84" s="870"/>
      <c r="F84" s="870"/>
      <c r="G84" s="870"/>
      <c r="H84" s="870"/>
      <c r="I84" s="314"/>
      <c r="J84" s="334"/>
      <c r="K84" s="302" t="s">
        <v>970</v>
      </c>
      <c r="L84" s="871" t="s">
        <v>971</v>
      </c>
      <c r="M84" s="872"/>
      <c r="N84" s="303"/>
    </row>
    <row r="85" spans="1:14">
      <c r="B85" s="857" t="s">
        <v>972</v>
      </c>
      <c r="C85" s="858"/>
      <c r="D85" s="858"/>
      <c r="E85" s="858"/>
      <c r="F85" s="858"/>
      <c r="G85" s="858"/>
      <c r="H85" s="858"/>
      <c r="I85" s="87"/>
      <c r="J85" s="88"/>
      <c r="K85" s="304">
        <v>0.2</v>
      </c>
      <c r="L85" s="859">
        <f>N80*K85</f>
        <v>6.3704037499772173E-2</v>
      </c>
      <c r="M85" s="860"/>
      <c r="N85" s="51"/>
    </row>
    <row r="86" spans="1:14">
      <c r="B86" s="89" t="s">
        <v>973</v>
      </c>
      <c r="C86" s="90"/>
      <c r="D86" s="90"/>
      <c r="E86" s="90"/>
      <c r="F86" s="90"/>
      <c r="G86" s="90"/>
      <c r="H86" s="90"/>
      <c r="I86" s="87"/>
      <c r="J86" s="88"/>
      <c r="K86" s="304">
        <v>0.05</v>
      </c>
      <c r="L86" s="859">
        <f>N80*K86</f>
        <v>1.5926009374943043E-2</v>
      </c>
      <c r="M86" s="860"/>
      <c r="N86" s="51"/>
    </row>
    <row r="87" spans="1:14" ht="15.75" thickBot="1">
      <c r="B87" s="91" t="s">
        <v>974</v>
      </c>
      <c r="C87" s="92"/>
      <c r="D87" s="92"/>
      <c r="E87" s="92"/>
      <c r="F87" s="92"/>
      <c r="G87" s="92"/>
      <c r="H87" s="92"/>
      <c r="I87" s="93"/>
      <c r="J87" s="94"/>
      <c r="K87" s="305">
        <v>0.05</v>
      </c>
      <c r="L87" s="861">
        <f>N80*K87</f>
        <v>1.5926009374943043E-2</v>
      </c>
      <c r="M87" s="862"/>
      <c r="N87" s="51"/>
    </row>
    <row r="88" spans="1:14" ht="15.75" thickBot="1">
      <c r="B88" s="824" t="s">
        <v>953</v>
      </c>
      <c r="C88" s="825"/>
      <c r="D88" s="825"/>
      <c r="E88" s="825"/>
      <c r="F88" s="825"/>
      <c r="G88" s="825"/>
      <c r="H88" s="825"/>
      <c r="I88" s="825"/>
      <c r="J88" s="825"/>
      <c r="K88" s="825"/>
      <c r="L88" s="825"/>
      <c r="M88" s="826"/>
      <c r="N88" s="52">
        <f>L85+L86+L87</f>
        <v>9.5556056249658253E-2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0.41407624374851909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8" t="s">
        <v>2218</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2219</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4"/>
      <c r="K120" s="974"/>
      <c r="L120" s="974"/>
      <c r="M120" s="974"/>
      <c r="N120" s="975"/>
    </row>
    <row r="121" spans="2:14" ht="15.75" thickBot="1">
      <c r="B121" s="419" t="s">
        <v>2221</v>
      </c>
      <c r="C121" s="420"/>
      <c r="D121" s="420"/>
      <c r="E121" s="259"/>
      <c r="F121" s="259"/>
      <c r="G121" s="259"/>
      <c r="H121" s="259"/>
      <c r="I121" s="25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190</v>
      </c>
      <c r="B36" s="873" t="str">
        <f>VLOOKUP(A36,EQUIPOS!A6:D154,3,FALSE)</f>
        <v>Diferencial de 3 ton</v>
      </c>
      <c r="C36" s="874"/>
      <c r="D36" s="874"/>
      <c r="E36" s="874"/>
      <c r="F36" s="874"/>
      <c r="G36" s="874"/>
      <c r="H36" s="875"/>
      <c r="I36" s="267"/>
      <c r="J36" s="268"/>
      <c r="K36" s="269">
        <f>VLOOKUP(A36,EQUIPOS!A6:D163,4,FALSE)</f>
        <v>4445.4983556400657</v>
      </c>
      <c r="L36" s="270"/>
      <c r="M36" s="336">
        <v>40</v>
      </c>
      <c r="N36" s="272">
        <f t="shared" ref="N36:N41" si="0">K36/M36</f>
        <v>111.13745889100164</v>
      </c>
    </row>
    <row r="37" spans="1:14">
      <c r="A37" s="113" t="s">
        <v>195</v>
      </c>
      <c r="B37" s="873" t="str">
        <f>VLOOKUP(A37,EQUIPOS!A7:D154,3,FALSE)</f>
        <v xml:space="preserve">Equipo de oxicorte, Capacidad de corte: hasta 6´´ (152mm) </v>
      </c>
      <c r="C37" s="874"/>
      <c r="D37" s="874"/>
      <c r="E37" s="874"/>
      <c r="F37" s="874"/>
      <c r="G37" s="874"/>
      <c r="H37" s="875"/>
      <c r="I37" s="421"/>
      <c r="J37" s="422"/>
      <c r="K37" s="269">
        <f>VLOOKUP(A37,EQUIPOS!A7:D164,4,FALSE)</f>
        <v>2614.6430083546747</v>
      </c>
      <c r="L37" s="335"/>
      <c r="M37" s="336">
        <v>400</v>
      </c>
      <c r="N37" s="272">
        <f t="shared" si="0"/>
        <v>6.5366075208866867</v>
      </c>
    </row>
    <row r="38" spans="1:14">
      <c r="A38" s="113" t="s">
        <v>204</v>
      </c>
      <c r="B38" s="873" t="str">
        <f>VLOOKUP(A38,EQUIPOS!A8:D154,3,FALSE)</f>
        <v xml:space="preserve">Equipo de soldadura 250 AMP
</v>
      </c>
      <c r="C38" s="874"/>
      <c r="D38" s="874"/>
      <c r="E38" s="874"/>
      <c r="F38" s="874"/>
      <c r="G38" s="874"/>
      <c r="H38" s="875"/>
      <c r="I38" s="421"/>
      <c r="J38" s="422"/>
      <c r="K38" s="269">
        <f>VLOOKUP(A38,EQUIPOS!A8:D165,4,FALSE)</f>
        <v>16774.342146265924</v>
      </c>
      <c r="L38" s="335"/>
      <c r="M38" s="336">
        <v>400</v>
      </c>
      <c r="N38" s="272">
        <f t="shared" si="0"/>
        <v>41.935855365664814</v>
      </c>
    </row>
    <row r="39" spans="1:14">
      <c r="A39" s="113" t="s">
        <v>208</v>
      </c>
      <c r="B39" s="873" t="str">
        <f>VLOOKUP(A39,EQUIPOS!A9:D154,3,FALSE)</f>
        <v>Equipo de soldadura 400</v>
      </c>
      <c r="C39" s="874"/>
      <c r="D39" s="874"/>
      <c r="E39" s="874"/>
      <c r="F39" s="874"/>
      <c r="G39" s="874"/>
      <c r="H39" s="875"/>
      <c r="I39" s="421"/>
      <c r="J39" s="422"/>
      <c r="K39" s="269">
        <f>VLOOKUP(A39,EQUIPOS!A9:D166,4,FALSE)</f>
        <v>17174.800284848359</v>
      </c>
      <c r="L39" s="335"/>
      <c r="M39" s="336">
        <v>400</v>
      </c>
      <c r="N39" s="272">
        <f t="shared" si="0"/>
        <v>42.937000712120899</v>
      </c>
    </row>
    <row r="40" spans="1:14">
      <c r="A40" s="113" t="s">
        <v>210</v>
      </c>
      <c r="B40" s="873" t="str">
        <f>VLOOKUP(A40,EQUIPOS!A10:D154,3,FALSE)</f>
        <v>Equipo de soldadura 600</v>
      </c>
      <c r="C40" s="874"/>
      <c r="D40" s="874"/>
      <c r="E40" s="874"/>
      <c r="F40" s="874"/>
      <c r="G40" s="874"/>
      <c r="H40" s="875"/>
      <c r="I40" s="421"/>
      <c r="J40" s="422"/>
      <c r="K40" s="269">
        <f>VLOOKUP(A40,EQUIPOS!A10:D167,4,FALSE)</f>
        <v>17174.800284848359</v>
      </c>
      <c r="L40" s="335"/>
      <c r="M40" s="336">
        <v>400</v>
      </c>
      <c r="N40" s="272">
        <f t="shared" si="0"/>
        <v>42.937000712120899</v>
      </c>
    </row>
    <row r="41" spans="1:14">
      <c r="A41" s="113" t="s">
        <v>243</v>
      </c>
      <c r="B41" s="873" t="str">
        <f>VLOOKUP(A41,EQUIPOS!A11:D155,3,FALSE)</f>
        <v>Grúa 10 ton</v>
      </c>
      <c r="C41" s="874"/>
      <c r="D41" s="874"/>
      <c r="E41" s="874"/>
      <c r="F41" s="874"/>
      <c r="G41" s="874"/>
      <c r="H41" s="875"/>
      <c r="I41" s="421"/>
      <c r="J41" s="422"/>
      <c r="K41" s="269">
        <f>VLOOKUP(A41,EQUIPOS!A11:D168,4,FALSE)</f>
        <v>180297.63549078346</v>
      </c>
      <c r="L41" s="335"/>
      <c r="M41" s="336">
        <v>400</v>
      </c>
      <c r="N41" s="272">
        <f t="shared" si="0"/>
        <v>450.74408872695864</v>
      </c>
    </row>
    <row r="42" spans="1:14">
      <c r="B42" s="873"/>
      <c r="C42" s="874"/>
      <c r="D42" s="874"/>
      <c r="E42" s="874"/>
      <c r="F42" s="874"/>
      <c r="G42" s="874"/>
      <c r="H42" s="875"/>
      <c r="I42" s="36"/>
      <c r="J42" s="37"/>
      <c r="K42" s="269"/>
      <c r="L42" s="276"/>
      <c r="M42" s="336"/>
      <c r="N42" s="272"/>
    </row>
    <row r="43" spans="1:14">
      <c r="B43" s="320"/>
      <c r="C43" s="321"/>
      <c r="D43" s="321"/>
      <c r="E43" s="321"/>
      <c r="F43" s="323"/>
      <c r="G43" s="323"/>
      <c r="H43" s="125"/>
      <c r="I43" s="36"/>
      <c r="J43" s="37"/>
      <c r="K43" s="269"/>
      <c r="L43" s="276"/>
      <c r="M43" s="277"/>
      <c r="N43" s="273"/>
    </row>
    <row r="44" spans="1:14">
      <c r="B44" s="881" t="s">
        <v>952</v>
      </c>
      <c r="C44" s="882"/>
      <c r="D44" s="882"/>
      <c r="E44" s="38"/>
      <c r="F44" s="39"/>
      <c r="G44" s="39"/>
      <c r="H44" s="40"/>
      <c r="I44" s="36"/>
      <c r="J44" s="37"/>
      <c r="K44" s="279"/>
      <c r="L44" s="276"/>
      <c r="M44" s="401">
        <v>0.05</v>
      </c>
      <c r="N44" s="344">
        <f>N81*M44</f>
        <v>100.80399809240021</v>
      </c>
    </row>
    <row r="45" spans="1:14" ht="15.75" thickBot="1">
      <c r="B45" s="873"/>
      <c r="C45" s="874"/>
      <c r="D45" s="874"/>
      <c r="E45" s="874"/>
      <c r="F45" s="874"/>
      <c r="G45" s="874"/>
      <c r="H45" s="875"/>
      <c r="I45" s="883"/>
      <c r="J45" s="884"/>
      <c r="K45" s="41"/>
      <c r="L45" s="885"/>
      <c r="M45" s="886"/>
      <c r="N45" s="105"/>
    </row>
    <row r="46" spans="1:14" ht="15.75" thickBot="1">
      <c r="B46" s="824" t="s">
        <v>953</v>
      </c>
      <c r="C46" s="825"/>
      <c r="D46" s="825"/>
      <c r="E46" s="825"/>
      <c r="F46" s="825"/>
      <c r="G46" s="825"/>
      <c r="H46" s="825"/>
      <c r="I46" s="825"/>
      <c r="J46" s="825"/>
      <c r="K46" s="825"/>
      <c r="L46" s="825"/>
      <c r="M46" s="826"/>
      <c r="N46" s="394">
        <f>SUM(N36:N44)</f>
        <v>797.03201002115384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9" t="s">
        <v>944</v>
      </c>
      <c r="C50" s="870"/>
      <c r="D50" s="870"/>
      <c r="E50" s="870"/>
      <c r="F50" s="870"/>
      <c r="G50" s="870"/>
      <c r="H50" s="870"/>
      <c r="I50" s="904"/>
      <c r="J50" s="315" t="s">
        <v>945</v>
      </c>
      <c r="K50" s="85" t="s">
        <v>946</v>
      </c>
      <c r="L50" s="905" t="s">
        <v>955</v>
      </c>
      <c r="M50" s="904"/>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23362.386821486129</v>
      </c>
      <c r="N51" s="272">
        <f>K51*M51</f>
        <v>116.81193410743064</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793.4535518964567</v>
      </c>
      <c r="N52" s="272">
        <f t="shared" ref="N52:N58" si="1">K52*M52</f>
        <v>3.9672677594822834</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10398.411037062755</v>
      </c>
      <c r="N53" s="272">
        <f t="shared" si="1"/>
        <v>51.992055185313774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10715.720144268371</v>
      </c>
      <c r="N54" s="272">
        <f t="shared" si="1"/>
        <v>107.15720144268371</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13178.081233278142</v>
      </c>
      <c r="N55" s="272">
        <f t="shared" si="1"/>
        <v>131.78081233278144</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35445.090428550371</v>
      </c>
      <c r="N56" s="272">
        <f t="shared" si="1"/>
        <v>17.722545214275186</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51411.00028580545</v>
      </c>
      <c r="N57" s="272">
        <f t="shared" si="1"/>
        <v>51.41100028580545</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23588.140166636105</v>
      </c>
      <c r="N58" s="272">
        <f t="shared" si="1"/>
        <v>23.588140166636105</v>
      </c>
    </row>
    <row r="59" spans="1:14" ht="15.75" thickBot="1">
      <c r="B59" s="824" t="s">
        <v>953</v>
      </c>
      <c r="C59" s="825"/>
      <c r="D59" s="825"/>
      <c r="E59" s="825"/>
      <c r="F59" s="825"/>
      <c r="G59" s="825"/>
      <c r="H59" s="825"/>
      <c r="I59" s="825"/>
      <c r="J59" s="825"/>
      <c r="K59" s="825"/>
      <c r="L59" s="825"/>
      <c r="M59" s="826"/>
      <c r="N59" s="394">
        <f>SUM(N51:N58)</f>
        <v>504.43095649440863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10" t="s">
        <v>961</v>
      </c>
      <c r="M63" s="889"/>
      <c r="N63" s="76" t="s">
        <v>951</v>
      </c>
    </row>
    <row r="64" spans="1:14">
      <c r="B64" s="46"/>
      <c r="C64" s="317"/>
      <c r="D64" s="317"/>
      <c r="E64" s="317"/>
      <c r="F64" s="317"/>
      <c r="G64" s="317"/>
      <c r="H64" s="311"/>
      <c r="I64" s="279"/>
      <c r="J64" s="286"/>
      <c r="K64" s="279"/>
      <c r="L64" s="911"/>
      <c r="M64" s="912"/>
      <c r="N64" s="287"/>
    </row>
    <row r="65" spans="1:15">
      <c r="B65" s="46"/>
      <c r="C65" s="47"/>
      <c r="D65" s="47"/>
      <c r="E65" s="47"/>
      <c r="F65" s="47"/>
      <c r="G65" s="47"/>
      <c r="H65" s="311"/>
      <c r="I65" s="279"/>
      <c r="J65" s="286"/>
      <c r="K65" s="279"/>
      <c r="L65" s="911"/>
      <c r="M65" s="912"/>
      <c r="N65" s="287"/>
    </row>
    <row r="66" spans="1:15">
      <c r="B66" s="46"/>
      <c r="C66" s="47"/>
      <c r="D66" s="47"/>
      <c r="E66" s="47"/>
      <c r="F66" s="47"/>
      <c r="G66" s="47"/>
      <c r="H66" s="311"/>
      <c r="I66" s="279"/>
      <c r="J66" s="286"/>
      <c r="K66" s="279"/>
      <c r="L66" s="911"/>
      <c r="M66" s="912"/>
      <c r="N66" s="287"/>
    </row>
    <row r="67" spans="1:15">
      <c r="B67" s="46"/>
      <c r="C67" s="47"/>
      <c r="D67" s="47"/>
      <c r="E67" s="47"/>
      <c r="F67" s="47"/>
      <c r="G67" s="47"/>
      <c r="H67" s="311"/>
      <c r="I67" s="279"/>
      <c r="J67" s="286"/>
      <c r="K67" s="279"/>
      <c r="L67" s="911"/>
      <c r="M67" s="91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2"/>
      <c r="M69" s="903"/>
      <c r="N69" s="127"/>
    </row>
    <row r="70" spans="1:15" ht="15.75" thickBot="1">
      <c r="B70" s="913" t="s">
        <v>953</v>
      </c>
      <c r="C70" s="867"/>
      <c r="D70" s="867"/>
      <c r="E70" s="867"/>
      <c r="F70" s="867"/>
      <c r="G70" s="867"/>
      <c r="H70" s="867"/>
      <c r="I70" s="867"/>
      <c r="J70" s="867"/>
      <c r="K70" s="867"/>
      <c r="L70" s="867"/>
      <c r="M70" s="868"/>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3" t="s">
        <v>963</v>
      </c>
      <c r="C74" s="864"/>
      <c r="D74" s="864"/>
      <c r="E74" s="864"/>
      <c r="F74" s="864"/>
      <c r="G74" s="864"/>
      <c r="H74" s="864"/>
      <c r="I74" s="73" t="s">
        <v>964</v>
      </c>
      <c r="J74" s="75" t="s">
        <v>1410</v>
      </c>
      <c r="K74" s="74" t="s">
        <v>966</v>
      </c>
      <c r="L74" s="865" t="s">
        <v>950</v>
      </c>
      <c r="M74" s="86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900"/>
      <c r="C80" s="901"/>
      <c r="D80" s="901"/>
      <c r="E80" s="901"/>
      <c r="F80" s="901"/>
      <c r="G80" s="901"/>
      <c r="H80" s="901"/>
      <c r="I80" s="470"/>
      <c r="J80" s="471"/>
      <c r="K80" s="474"/>
      <c r="L80" s="475"/>
      <c r="M80" s="476"/>
      <c r="N80" s="395"/>
    </row>
    <row r="81" spans="1:14" ht="15.75" thickBot="1">
      <c r="B81" s="913" t="s">
        <v>953</v>
      </c>
      <c r="C81" s="867"/>
      <c r="D81" s="867"/>
      <c r="E81" s="867"/>
      <c r="F81" s="867"/>
      <c r="G81" s="867"/>
      <c r="H81" s="867"/>
      <c r="I81" s="867"/>
      <c r="J81" s="867"/>
      <c r="K81" s="867"/>
      <c r="L81" s="867"/>
      <c r="M81" s="868"/>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3317.5429283635667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9" t="s">
        <v>969</v>
      </c>
      <c r="C87" s="870"/>
      <c r="D87" s="870"/>
      <c r="E87" s="870"/>
      <c r="F87" s="870"/>
      <c r="G87" s="870"/>
      <c r="H87" s="870"/>
      <c r="I87" s="314"/>
      <c r="J87" s="334"/>
      <c r="K87" s="302" t="s">
        <v>970</v>
      </c>
      <c r="L87" s="871" t="s">
        <v>971</v>
      </c>
      <c r="M87" s="872"/>
      <c r="N87" s="303"/>
    </row>
    <row r="88" spans="1:14">
      <c r="B88" s="857" t="s">
        <v>972</v>
      </c>
      <c r="C88" s="858"/>
      <c r="D88" s="858"/>
      <c r="E88" s="858"/>
      <c r="F88" s="858"/>
      <c r="G88" s="858"/>
      <c r="H88" s="858"/>
      <c r="I88" s="87"/>
      <c r="J88" s="88"/>
      <c r="K88" s="304">
        <v>0.2</v>
      </c>
      <c r="L88" s="859">
        <f>N83*K88</f>
        <v>663.50858567271337</v>
      </c>
      <c r="M88" s="860"/>
      <c r="N88" s="51"/>
    </row>
    <row r="89" spans="1:14">
      <c r="B89" s="89" t="s">
        <v>973</v>
      </c>
      <c r="C89" s="90"/>
      <c r="D89" s="90"/>
      <c r="E89" s="90"/>
      <c r="F89" s="90"/>
      <c r="G89" s="90"/>
      <c r="H89" s="90"/>
      <c r="I89" s="87"/>
      <c r="J89" s="88"/>
      <c r="K89" s="304">
        <v>0.05</v>
      </c>
      <c r="L89" s="859">
        <f>N83*K89</f>
        <v>165.87714641817834</v>
      </c>
      <c r="M89" s="860"/>
      <c r="N89" s="51"/>
    </row>
    <row r="90" spans="1:14" ht="15.75" thickBot="1">
      <c r="B90" s="91" t="s">
        <v>974</v>
      </c>
      <c r="C90" s="92"/>
      <c r="D90" s="92"/>
      <c r="E90" s="92"/>
      <c r="F90" s="92"/>
      <c r="G90" s="92"/>
      <c r="H90" s="92"/>
      <c r="I90" s="93"/>
      <c r="J90" s="94"/>
      <c r="K90" s="305">
        <v>0.05</v>
      </c>
      <c r="L90" s="861">
        <f>N83*K90</f>
        <v>165.87714641817834</v>
      </c>
      <c r="M90" s="862"/>
      <c r="N90" s="51"/>
    </row>
    <row r="91" spans="1:14" ht="15.75" thickBot="1">
      <c r="B91" s="824" t="s">
        <v>953</v>
      </c>
      <c r="C91" s="825"/>
      <c r="D91" s="825"/>
      <c r="E91" s="825"/>
      <c r="F91" s="825"/>
      <c r="G91" s="825"/>
      <c r="H91" s="825"/>
      <c r="I91" s="825"/>
      <c r="J91" s="825"/>
      <c r="K91" s="825"/>
      <c r="L91" s="825"/>
      <c r="M91" s="826"/>
      <c r="N91" s="52">
        <f>L88+L89+L90</f>
        <v>995.26287850906999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4312.8058068726368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8" t="s">
        <v>2218</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2219</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4"/>
      <c r="K123" s="974"/>
      <c r="L123" s="974"/>
      <c r="M123" s="974"/>
      <c r="N123" s="975"/>
    </row>
    <row r="124" spans="2:14" ht="15.75" thickBot="1">
      <c r="B124" s="419" t="s">
        <v>2221</v>
      </c>
      <c r="C124" s="420"/>
      <c r="D124" s="420"/>
      <c r="E124" s="259"/>
      <c r="F124" s="259"/>
      <c r="G124" s="259"/>
      <c r="H124" s="259"/>
      <c r="I124" s="259"/>
      <c r="J124" s="976"/>
      <c r="K124" s="976"/>
      <c r="L124" s="976"/>
      <c r="M124" s="976"/>
      <c r="N124" s="977"/>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42.75" customHeight="1" thickBot="1">
      <c r="A31" t="s">
        <v>1845</v>
      </c>
      <c r="B31" s="80" t="s">
        <v>1128</v>
      </c>
      <c r="C31" s="966" t="s">
        <v>2132</v>
      </c>
      <c r="D31" s="967"/>
      <c r="E31" s="967"/>
      <c r="F31" s="967"/>
      <c r="G31" s="967"/>
      <c r="H31" s="967"/>
      <c r="I31" s="967"/>
      <c r="J31" s="967"/>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188</v>
      </c>
      <c r="B36" s="873" t="str">
        <f>VLOOKUP(A36,EQUIPOS!A6:D154,3,FALSE)</f>
        <v>Diferencial</v>
      </c>
      <c r="C36" s="874"/>
      <c r="D36" s="874"/>
      <c r="E36" s="874"/>
      <c r="F36" s="874"/>
      <c r="G36" s="874"/>
      <c r="H36" s="875"/>
      <c r="I36" s="267"/>
      <c r="J36" s="268"/>
      <c r="K36" s="269">
        <f>VLOOKUP(A36,EQUIPOS!A6:D163,4,FALSE)</f>
        <v>4445.4983556400657</v>
      </c>
      <c r="L36" s="270"/>
      <c r="M36" s="336">
        <v>4</v>
      </c>
      <c r="N36" s="272">
        <f>K36/M36</f>
        <v>1111.3745889100164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1010.0320112950249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2121.4066002050413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397834.22809788852</v>
      </c>
      <c r="N48" s="272">
        <f>K48*M48</f>
        <v>3978.3422809788854</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124827.76963914496</v>
      </c>
      <c r="N49" s="272">
        <f>K49*M49</f>
        <v>124827.76963914496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376877.83660859446</v>
      </c>
      <c r="N50" s="272">
        <f>K50*M50</f>
        <v>137560.41036213699</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266366.52228226082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2.152236193970638</v>
      </c>
      <c r="M58" s="912"/>
      <c r="N58" s="287">
        <f>K58*L58</f>
        <v>0.60262613431177869</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f>
        <v>0.60262613431177869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278588.85162155039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55717.770324310084</v>
      </c>
      <c r="M82" s="860"/>
      <c r="N82" s="51"/>
    </row>
    <row r="83" spans="1:14">
      <c r="B83" s="89" t="s">
        <v>973</v>
      </c>
      <c r="C83" s="90"/>
      <c r="D83" s="90"/>
      <c r="E83" s="90"/>
      <c r="F83" s="90"/>
      <c r="G83" s="90"/>
      <c r="H83" s="90"/>
      <c r="I83" s="87"/>
      <c r="J83" s="88"/>
      <c r="K83" s="304">
        <v>0.05</v>
      </c>
      <c r="L83" s="859">
        <f>N77*K83</f>
        <v>13929.442581077521</v>
      </c>
      <c r="M83" s="860"/>
      <c r="N83" s="51"/>
    </row>
    <row r="84" spans="1:14" ht="15.75" thickBot="1">
      <c r="B84" s="91" t="s">
        <v>974</v>
      </c>
      <c r="C84" s="92"/>
      <c r="D84" s="92"/>
      <c r="E84" s="92"/>
      <c r="F84" s="92"/>
      <c r="G84" s="92"/>
      <c r="H84" s="92"/>
      <c r="I84" s="93"/>
      <c r="J84" s="94"/>
      <c r="K84" s="305">
        <v>0.05</v>
      </c>
      <c r="L84" s="861">
        <f>N77*K84</f>
        <v>13929.442581077521</v>
      </c>
      <c r="M84" s="862"/>
      <c r="N84" s="51"/>
    </row>
    <row r="85" spans="1:14" ht="15.75" thickBot="1">
      <c r="B85" s="824" t="s">
        <v>953</v>
      </c>
      <c r="C85" s="825"/>
      <c r="D85" s="825"/>
      <c r="E85" s="825"/>
      <c r="F85" s="825"/>
      <c r="G85" s="825"/>
      <c r="H85" s="825"/>
      <c r="I85" s="825"/>
      <c r="J85" s="825"/>
      <c r="K85" s="825"/>
      <c r="L85" s="825"/>
      <c r="M85" s="826"/>
      <c r="N85" s="52">
        <f>L82+L83+L84</f>
        <v>83576.655486465112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362165.50710801547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45" customHeight="1" thickBot="1">
      <c r="A31" t="s">
        <v>1845</v>
      </c>
      <c r="B31" s="80" t="s">
        <v>1129</v>
      </c>
      <c r="C31" s="987" t="s">
        <v>2133</v>
      </c>
      <c r="D31" s="988"/>
      <c r="E31" s="988"/>
      <c r="F31" s="988"/>
      <c r="G31" s="988"/>
      <c r="H31" s="988"/>
      <c r="I31" s="988"/>
      <c r="J31" s="988"/>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188</v>
      </c>
      <c r="B36" s="873" t="str">
        <f>VLOOKUP(A36,EQUIPOS!A6:D154,3,FALSE)</f>
        <v>Diferencial</v>
      </c>
      <c r="C36" s="874"/>
      <c r="D36" s="874"/>
      <c r="E36" s="874"/>
      <c r="F36" s="874"/>
      <c r="G36" s="874"/>
      <c r="H36" s="875"/>
      <c r="I36" s="267"/>
      <c r="J36" s="268"/>
      <c r="K36" s="269">
        <f>VLOOKUP(A36,EQUIPOS!A6:D163,4,FALSE)</f>
        <v>4445.4983556400657</v>
      </c>
      <c r="L36" s="270"/>
      <c r="M36" s="441">
        <v>4</v>
      </c>
      <c r="N36" s="272">
        <f>K36/M36</f>
        <v>1111.3745889100164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1010.0320112950249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2121.4066002050413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397834.22809788852</v>
      </c>
      <c r="N48" s="272">
        <f>K48*M48</f>
        <v>7956.6845619577707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124827.76963914496</v>
      </c>
      <c r="N49" s="272">
        <f>K49*M49</f>
        <v>124827.76963914496</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376877.83660859446</v>
      </c>
      <c r="N50" s="272">
        <f>K50*M50</f>
        <v>173363.80483995346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306148.25904105615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2.152236193970638</v>
      </c>
      <c r="M58" s="912"/>
      <c r="N58" s="287">
        <f>K58*L58</f>
        <v>0.60262613431177869</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f>
        <v>0.60262613431177869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318370.58838034573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63674.117676069145</v>
      </c>
      <c r="M82" s="860"/>
      <c r="N82" s="51"/>
    </row>
    <row r="83" spans="1:14">
      <c r="B83" s="89" t="s">
        <v>973</v>
      </c>
      <c r="C83" s="90"/>
      <c r="D83" s="90"/>
      <c r="E83" s="90"/>
      <c r="F83" s="90"/>
      <c r="G83" s="90"/>
      <c r="H83" s="90"/>
      <c r="I83" s="87"/>
      <c r="J83" s="88"/>
      <c r="K83" s="304">
        <v>0.05</v>
      </c>
      <c r="L83" s="859">
        <f>N77*K83</f>
        <v>15918.529419017286</v>
      </c>
      <c r="M83" s="860"/>
      <c r="N83" s="51"/>
    </row>
    <row r="84" spans="1:14" ht="15.75" thickBot="1">
      <c r="B84" s="91" t="s">
        <v>974</v>
      </c>
      <c r="C84" s="92"/>
      <c r="D84" s="92"/>
      <c r="E84" s="92"/>
      <c r="F84" s="92"/>
      <c r="G84" s="92"/>
      <c r="H84" s="92"/>
      <c r="I84" s="93"/>
      <c r="J84" s="94"/>
      <c r="K84" s="305">
        <v>0.05</v>
      </c>
      <c r="L84" s="861">
        <f>N77*K84</f>
        <v>15918.529419017286</v>
      </c>
      <c r="M84" s="862"/>
      <c r="N84" s="51"/>
    </row>
    <row r="85" spans="1:14" ht="15.75" thickBot="1">
      <c r="B85" s="824" t="s">
        <v>953</v>
      </c>
      <c r="C85" s="825"/>
      <c r="D85" s="825"/>
      <c r="E85" s="825"/>
      <c r="F85" s="825"/>
      <c r="G85" s="825"/>
      <c r="H85" s="825"/>
      <c r="I85" s="825"/>
      <c r="J85" s="825"/>
      <c r="K85" s="825"/>
      <c r="L85" s="825"/>
      <c r="M85" s="826"/>
      <c r="N85" s="52">
        <f>L82+L83+L84</f>
        <v>95511.176514103718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413881.76489444944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310</v>
      </c>
      <c r="B36" s="873" t="str">
        <f>VLOOKUP(A36,EQUIPOS!A6:D154,3,FALSE)</f>
        <v>Retroexcavadora A25C</v>
      </c>
      <c r="C36" s="874"/>
      <c r="D36" s="874"/>
      <c r="E36" s="874"/>
      <c r="F36" s="874"/>
      <c r="G36" s="874"/>
      <c r="H36" s="875"/>
      <c r="I36" s="267"/>
      <c r="J36" s="268"/>
      <c r="K36" s="269">
        <f>VLOOKUP(A36,EQUIPOS!A6:D163,4,FALSE)</f>
        <v>119068.56728166874</v>
      </c>
      <c r="L36" s="270"/>
      <c r="M36" s="336">
        <v>3</v>
      </c>
      <c r="N36" s="272">
        <f>K36/M36</f>
        <v>39689.522427222917</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1346.7093483933668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41036.231775616281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397834.22809788852</v>
      </c>
      <c r="N48" s="272">
        <f>K48*M48</f>
        <v>7956.6845619577707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35855.024879050769</v>
      </c>
      <c r="N49" s="272">
        <f>K49*M49</f>
        <v>16493.311444363353</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535385.15877339698</v>
      </c>
      <c r="N50" s="272">
        <f>K50*M50</f>
        <v>535385.15877339698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559835.15477971814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11">
        <f>VLOOKUP(A58,TRANSPORTE!A1:D117,4,FALSE)</f>
        <v>2.152236193970638</v>
      </c>
      <c r="M58" s="912"/>
      <c r="N58" s="287">
        <f>K58*L58</f>
        <v>0.60262613431177869</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11">
        <f>VLOOKUP(A59,TRANSPORTE!A1:D117,4,FALSE)</f>
        <v>1169.5796725935127</v>
      </c>
      <c r="M59" s="912"/>
      <c r="N59" s="287">
        <f>K59*L59</f>
        <v>538.00664939301589</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538.60927552732767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614877.08931479545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122975.41786295909</v>
      </c>
      <c r="M82" s="860"/>
      <c r="N82" s="51"/>
    </row>
    <row r="83" spans="1:14">
      <c r="B83" s="89" t="s">
        <v>973</v>
      </c>
      <c r="C83" s="90"/>
      <c r="D83" s="90"/>
      <c r="E83" s="90"/>
      <c r="F83" s="90"/>
      <c r="G83" s="90"/>
      <c r="H83" s="90"/>
      <c r="I83" s="87"/>
      <c r="J83" s="88"/>
      <c r="K83" s="304">
        <v>0.05</v>
      </c>
      <c r="L83" s="859">
        <f>N77*K83</f>
        <v>30743.854465739772</v>
      </c>
      <c r="M83" s="860"/>
      <c r="N83" s="51"/>
    </row>
    <row r="84" spans="1:14" ht="15.75" thickBot="1">
      <c r="B84" s="91" t="s">
        <v>974</v>
      </c>
      <c r="C84" s="92"/>
      <c r="D84" s="92"/>
      <c r="E84" s="92"/>
      <c r="F84" s="92"/>
      <c r="G84" s="92"/>
      <c r="H84" s="92"/>
      <c r="I84" s="93"/>
      <c r="J84" s="94"/>
      <c r="K84" s="305">
        <v>0.05</v>
      </c>
      <c r="L84" s="861">
        <f>N77*K84</f>
        <v>30743.854465739772</v>
      </c>
      <c r="M84" s="862"/>
      <c r="N84" s="51"/>
    </row>
    <row r="85" spans="1:14" ht="15.75" thickBot="1">
      <c r="B85" s="824" t="s">
        <v>953</v>
      </c>
      <c r="C85" s="825"/>
      <c r="D85" s="825"/>
      <c r="E85" s="825"/>
      <c r="F85" s="825"/>
      <c r="G85" s="825"/>
      <c r="H85" s="825"/>
      <c r="I85" s="825"/>
      <c r="J85" s="825"/>
      <c r="K85" s="825"/>
      <c r="L85" s="825"/>
      <c r="M85" s="826"/>
      <c r="N85" s="52">
        <f>L82+L83+L84</f>
        <v>184463.12679443863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799340.21610923414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336">
        <v>0.5</v>
      </c>
      <c r="N36" s="272">
        <f>K36/M36</f>
        <v>11075.91829928022</v>
      </c>
    </row>
    <row r="37" spans="1:14">
      <c r="A37" s="113" t="s">
        <v>320</v>
      </c>
      <c r="B37" s="873" t="str">
        <f>VLOOKUP(A37,EQUIPOS!A7:D154,3,FALSE)</f>
        <v>Retroexcavadora sobre llantas, motor 62HP, Profundidad de excavación de 5.41 metros.</v>
      </c>
      <c r="C37" s="874"/>
      <c r="D37" s="874"/>
      <c r="E37" s="874"/>
      <c r="F37" s="874"/>
      <c r="G37" s="874"/>
      <c r="H37" s="875"/>
      <c r="I37" s="421"/>
      <c r="J37" s="422"/>
      <c r="K37" s="269">
        <f>VLOOKUP(A37,EQUIPOS!A7:D164,4,FALSE)</f>
        <v>127365.65460934062</v>
      </c>
      <c r="L37" s="335"/>
      <c r="M37" s="336">
        <v>1.5</v>
      </c>
      <c r="N37" s="272">
        <f>K37/M37</f>
        <v>84910.436406227076</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2693.4186967867336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98679.773402294028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35855.024879050769</v>
      </c>
      <c r="N48" s="272">
        <f>K48*M48</f>
        <v>20795.914429849443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125832.85726724444</v>
      </c>
      <c r="N49" s="272">
        <f>K49*M49</f>
        <v>125832.85726724444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146628.77169709388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1">
        <f>VLOOKUP(A58,TRANSPORTE!A1:D117,4,FALSE)</f>
        <v>745.60676795482789</v>
      </c>
      <c r="M58" s="912"/>
      <c r="N58" s="287">
        <f>K58*L58</f>
        <v>745.60676795482789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1">
        <f>VLOOKUP(A59,TRANSPORTE!A1:D117,4,FALSE)</f>
        <v>1169.5796725935127</v>
      </c>
      <c r="M59" s="912"/>
      <c r="N59" s="287">
        <f>K59*L59</f>
        <v>678.35621010423733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f>
        <v>1423.9629780590653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273666.69504531432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54733.339009062867</v>
      </c>
      <c r="M82" s="860"/>
      <c r="N82" s="51"/>
    </row>
    <row r="83" spans="1:14">
      <c r="B83" s="89" t="s">
        <v>973</v>
      </c>
      <c r="C83" s="90"/>
      <c r="D83" s="90"/>
      <c r="E83" s="90"/>
      <c r="F83" s="90"/>
      <c r="G83" s="90"/>
      <c r="H83" s="90"/>
      <c r="I83" s="87"/>
      <c r="J83" s="88"/>
      <c r="K83" s="304">
        <v>0.05</v>
      </c>
      <c r="L83" s="859">
        <f>N77*K83</f>
        <v>13683.334752265717</v>
      </c>
      <c r="M83" s="860"/>
      <c r="N83" s="51"/>
    </row>
    <row r="84" spans="1:14" ht="15.75" thickBot="1">
      <c r="B84" s="91" t="s">
        <v>974</v>
      </c>
      <c r="C84" s="92"/>
      <c r="D84" s="92"/>
      <c r="E84" s="92"/>
      <c r="F84" s="92"/>
      <c r="G84" s="92"/>
      <c r="H84" s="92"/>
      <c r="I84" s="93"/>
      <c r="J84" s="94"/>
      <c r="K84" s="305">
        <v>0.05</v>
      </c>
      <c r="L84" s="861">
        <f>N77*K84</f>
        <v>13683.334752265717</v>
      </c>
      <c r="M84" s="862"/>
      <c r="N84" s="51"/>
    </row>
    <row r="85" spans="1:14" ht="15.75" thickBot="1">
      <c r="B85" s="824" t="s">
        <v>953</v>
      </c>
      <c r="C85" s="825"/>
      <c r="D85" s="825"/>
      <c r="E85" s="825"/>
      <c r="F85" s="825"/>
      <c r="G85" s="825"/>
      <c r="H85" s="825"/>
      <c r="I85" s="825"/>
      <c r="J85" s="825"/>
      <c r="K85" s="825"/>
      <c r="L85" s="825"/>
      <c r="M85" s="826"/>
      <c r="N85" s="52">
        <f>L82+L83+L84</f>
        <v>82100.008513594294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355766.7035589086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336">
        <v>0.5</v>
      </c>
      <c r="N36" s="272">
        <f>K36/M36</f>
        <v>11075.91829928022</v>
      </c>
    </row>
    <row r="37" spans="1:14">
      <c r="A37" s="113" t="s">
        <v>303</v>
      </c>
      <c r="B37" s="873" t="str">
        <f>VLOOKUP(A37,EQUIPOS!A7:D154,3,FALSE)</f>
        <v>Retrocargador, pala de 1,1 m3 de capacidad, profundidad de excavación de 4.400 mm y una altura de 5.680 mm</v>
      </c>
      <c r="C37" s="874"/>
      <c r="D37" s="874"/>
      <c r="E37" s="874"/>
      <c r="F37" s="874"/>
      <c r="G37" s="874"/>
      <c r="H37" s="875"/>
      <c r="I37" s="421"/>
      <c r="J37" s="422"/>
      <c r="K37" s="269">
        <f>VLOOKUP(A37,EQUIPOS!A7:D164,4,FALSE)</f>
        <v>84925.717537113582</v>
      </c>
      <c r="L37" s="335"/>
      <c r="M37" s="336">
        <v>1.5</v>
      </c>
      <c r="N37" s="272">
        <f>K37/M37</f>
        <v>56617.145024742385</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2693.4186967867336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70386.48202080933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35855.024879050769</v>
      </c>
      <c r="N48" s="272">
        <f>K48*M48</f>
        <v>20795.914429849443</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125832.85726724444</v>
      </c>
      <c r="N49" s="272">
        <f>K49*M49</f>
        <v>125832.85726724444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146628.77169709388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11">
        <f>VLOOKUP(A58,TRANSPORTE!A1:D117,4,FALSE)</f>
        <v>745.60676795482789</v>
      </c>
      <c r="M58" s="912"/>
      <c r="N58" s="287">
        <f>K58*L58</f>
        <v>745.60676795482789</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11">
        <f>VLOOKUP(A59,TRANSPORTE!A1:D117,4,FALSE)</f>
        <v>1169.5796725935127</v>
      </c>
      <c r="M59" s="912"/>
      <c r="N59" s="287">
        <f>K59*L59</f>
        <v>678.35621010423733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1423.9629780590653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245373.40366382964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49074.680732765933</v>
      </c>
      <c r="M82" s="860"/>
      <c r="N82" s="51"/>
    </row>
    <row r="83" spans="1:14">
      <c r="B83" s="89" t="s">
        <v>973</v>
      </c>
      <c r="C83" s="90"/>
      <c r="D83" s="90"/>
      <c r="E83" s="90"/>
      <c r="F83" s="90"/>
      <c r="G83" s="90"/>
      <c r="H83" s="90"/>
      <c r="I83" s="87"/>
      <c r="J83" s="88"/>
      <c r="K83" s="304">
        <v>0.05</v>
      </c>
      <c r="L83" s="859">
        <f>N77*K83</f>
        <v>12268.670183191483</v>
      </c>
      <c r="M83" s="860"/>
      <c r="N83" s="51"/>
    </row>
    <row r="84" spans="1:14" ht="15.75" thickBot="1">
      <c r="B84" s="91" t="s">
        <v>974</v>
      </c>
      <c r="C84" s="92"/>
      <c r="D84" s="92"/>
      <c r="E84" s="92"/>
      <c r="F84" s="92"/>
      <c r="G84" s="92"/>
      <c r="H84" s="92"/>
      <c r="I84" s="93"/>
      <c r="J84" s="94"/>
      <c r="K84" s="305">
        <v>0.05</v>
      </c>
      <c r="L84" s="861">
        <f>N77*K84</f>
        <v>12268.670183191483</v>
      </c>
      <c r="M84" s="862"/>
      <c r="N84" s="51"/>
    </row>
    <row r="85" spans="1:14" ht="15.75" thickBot="1">
      <c r="B85" s="824" t="s">
        <v>953</v>
      </c>
      <c r="C85" s="825"/>
      <c r="D85" s="825"/>
      <c r="E85" s="825"/>
      <c r="F85" s="825"/>
      <c r="G85" s="825"/>
      <c r="H85" s="825"/>
      <c r="I85" s="825"/>
      <c r="J85" s="825"/>
      <c r="K85" s="825"/>
      <c r="L85" s="825"/>
      <c r="M85" s="826"/>
      <c r="N85" s="52">
        <f>L82+L83+L84</f>
        <v>73612.0210991489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318985.42476297857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134.53962180720401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6334.6124448321443</v>
      </c>
      <c r="N48" s="272">
        <f>K48*M48</f>
        <v>6334.6124448321443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6334.6124448321443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9159.9445027834281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1831.9889005566856</v>
      </c>
      <c r="M82" s="860"/>
      <c r="N82" s="51"/>
    </row>
    <row r="83" spans="1:14">
      <c r="B83" s="89" t="s">
        <v>973</v>
      </c>
      <c r="C83" s="90"/>
      <c r="D83" s="90"/>
      <c r="E83" s="90"/>
      <c r="F83" s="90"/>
      <c r="G83" s="90"/>
      <c r="H83" s="90"/>
      <c r="I83" s="87"/>
      <c r="J83" s="88"/>
      <c r="K83" s="304">
        <v>0.05</v>
      </c>
      <c r="L83" s="859">
        <f>N77*K83</f>
        <v>457.99722513917141</v>
      </c>
      <c r="M83" s="860"/>
      <c r="N83" s="51"/>
    </row>
    <row r="84" spans="1:14" ht="15.75" thickBot="1">
      <c r="B84" s="91" t="s">
        <v>974</v>
      </c>
      <c r="C84" s="92"/>
      <c r="D84" s="92"/>
      <c r="E84" s="92"/>
      <c r="F84" s="92"/>
      <c r="G84" s="92"/>
      <c r="H84" s="92"/>
      <c r="I84" s="93"/>
      <c r="J84" s="94"/>
      <c r="K84" s="305">
        <v>0.05</v>
      </c>
      <c r="L84" s="861">
        <f>N77*K84</f>
        <v>457.99722513917141</v>
      </c>
      <c r="M84" s="862"/>
      <c r="N84" s="51"/>
    </row>
    <row r="85" spans="1:14" ht="15.75" thickBot="1">
      <c r="B85" s="824" t="s">
        <v>953</v>
      </c>
      <c r="C85" s="825"/>
      <c r="D85" s="825"/>
      <c r="E85" s="825"/>
      <c r="F85" s="825"/>
      <c r="G85" s="825"/>
      <c r="H85" s="825"/>
      <c r="I85" s="825"/>
      <c r="J85" s="825"/>
      <c r="K85" s="825"/>
      <c r="L85" s="825"/>
      <c r="M85" s="826"/>
      <c r="N85" s="52">
        <f>L82+L83+L84</f>
        <v>2747.9833508350284</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11907.927853618457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30" customHeight="1" thickBot="1">
      <c r="A31" t="s">
        <v>1845</v>
      </c>
      <c r="B31" s="80" t="s">
        <v>1132</v>
      </c>
      <c r="C31" s="991" t="s">
        <v>2137</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2020.0640225900497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465176.4748282535</v>
      </c>
      <c r="N50" s="272">
        <f>K50*M50</f>
        <v>55821.176979390417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6010.9235234470389</v>
      </c>
      <c r="N51" s="272">
        <f>K51*M51</f>
        <v>12021.847046894078</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123015.97658284692</v>
      </c>
      <c r="N52" s="272">
        <f>K52*M52</f>
        <v>61507.988291423462</v>
      </c>
    </row>
    <row r="53" spans="1:14" ht="15.75" thickBot="1">
      <c r="B53" s="824" t="s">
        <v>953</v>
      </c>
      <c r="C53" s="825"/>
      <c r="D53" s="825"/>
      <c r="E53" s="825"/>
      <c r="F53" s="825"/>
      <c r="G53" s="825"/>
      <c r="H53" s="825"/>
      <c r="I53" s="825"/>
      <c r="J53" s="825"/>
      <c r="K53" s="825"/>
      <c r="L53" s="825"/>
      <c r="M53" s="826"/>
      <c r="N53" s="394">
        <f>SUM(N48:N52)</f>
        <v>181170.96571426722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1169.5796725935127</v>
      </c>
      <c r="M58" s="912"/>
      <c r="N58" s="287">
        <f>K58*L58</f>
        <v>1286.537639852864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1286.537639852864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224878.84782851115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44975.769565702234</v>
      </c>
      <c r="M82" s="860"/>
      <c r="N82" s="51"/>
    </row>
    <row r="83" spans="1:14">
      <c r="B83" s="89" t="s">
        <v>973</v>
      </c>
      <c r="C83" s="90"/>
      <c r="D83" s="90"/>
      <c r="E83" s="90"/>
      <c r="F83" s="90"/>
      <c r="G83" s="90"/>
      <c r="H83" s="90"/>
      <c r="I83" s="87"/>
      <c r="J83" s="88"/>
      <c r="K83" s="304">
        <v>0.05</v>
      </c>
      <c r="L83" s="859">
        <f>N77*K83</f>
        <v>11243.942391425559</v>
      </c>
      <c r="M83" s="860"/>
      <c r="N83" s="51"/>
    </row>
    <row r="84" spans="1:14" ht="15.75" thickBot="1">
      <c r="B84" s="91" t="s">
        <v>974</v>
      </c>
      <c r="C84" s="92"/>
      <c r="D84" s="92"/>
      <c r="E84" s="92"/>
      <c r="F84" s="92"/>
      <c r="G84" s="92"/>
      <c r="H84" s="92"/>
      <c r="I84" s="93"/>
      <c r="J84" s="94"/>
      <c r="K84" s="305">
        <v>0.05</v>
      </c>
      <c r="L84" s="861">
        <f>N77*K84</f>
        <v>11243.942391425559</v>
      </c>
      <c r="M84" s="862"/>
      <c r="N84" s="51"/>
    </row>
    <row r="85" spans="1:14" ht="15.75" thickBot="1">
      <c r="B85" s="824" t="s">
        <v>953</v>
      </c>
      <c r="C85" s="825"/>
      <c r="D85" s="825"/>
      <c r="E85" s="825"/>
      <c r="F85" s="825"/>
      <c r="G85" s="825"/>
      <c r="H85" s="825"/>
      <c r="I85" s="825"/>
      <c r="J85" s="825"/>
      <c r="K85" s="825"/>
      <c r="L85" s="825"/>
      <c r="M85" s="826"/>
      <c r="N85" s="52">
        <f>L82+L83+L84</f>
        <v>67463.654348553348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292342.50217706448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7" customHeight="1" thickBot="1">
      <c r="A31" t="s">
        <v>1845</v>
      </c>
      <c r="B31" s="80" t="s">
        <v>1133</v>
      </c>
      <c r="C31" s="991" t="s">
        <v>2138</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2020.0640225900497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465176.4748282535</v>
      </c>
      <c r="N50" s="272">
        <f>K50*M50</f>
        <v>55821.176979390417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6010.9235234470389</v>
      </c>
      <c r="N51" s="272">
        <f>K51*M51</f>
        <v>12021.847046894078</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155434.84232676995</v>
      </c>
      <c r="N52" s="272">
        <f>K52*M52</f>
        <v>77717.421163384977</v>
      </c>
    </row>
    <row r="53" spans="1:14" ht="15.75" thickBot="1">
      <c r="B53" s="824" t="s">
        <v>953</v>
      </c>
      <c r="C53" s="825"/>
      <c r="D53" s="825"/>
      <c r="E53" s="825"/>
      <c r="F53" s="825"/>
      <c r="G53" s="825"/>
      <c r="H53" s="825"/>
      <c r="I53" s="825"/>
      <c r="J53" s="825"/>
      <c r="K53" s="825"/>
      <c r="L53" s="825"/>
      <c r="M53" s="826"/>
      <c r="N53" s="394">
        <f>SUM(N48:N52)</f>
        <v>197380.39858622872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1169.5796725935127</v>
      </c>
      <c r="M58" s="912"/>
      <c r="N58" s="287">
        <f>K58*L58</f>
        <v>1286.537639852864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1286.537639852864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241088.28070047265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48217.656140094536</v>
      </c>
      <c r="M82" s="860"/>
      <c r="N82" s="51"/>
    </row>
    <row r="83" spans="1:14">
      <c r="B83" s="89" t="s">
        <v>973</v>
      </c>
      <c r="C83" s="90"/>
      <c r="D83" s="90"/>
      <c r="E83" s="90"/>
      <c r="F83" s="90"/>
      <c r="G83" s="90"/>
      <c r="H83" s="90"/>
      <c r="I83" s="87"/>
      <c r="J83" s="88"/>
      <c r="K83" s="304">
        <v>0.05</v>
      </c>
      <c r="L83" s="859">
        <f>N77*K83</f>
        <v>12054.414035023634</v>
      </c>
      <c r="M83" s="860"/>
      <c r="N83" s="51"/>
    </row>
    <row r="84" spans="1:14" ht="15.75" thickBot="1">
      <c r="B84" s="91" t="s">
        <v>974</v>
      </c>
      <c r="C84" s="92"/>
      <c r="D84" s="92"/>
      <c r="E84" s="92"/>
      <c r="F84" s="92"/>
      <c r="G84" s="92"/>
      <c r="H84" s="92"/>
      <c r="I84" s="93"/>
      <c r="J84" s="94"/>
      <c r="K84" s="305">
        <v>0.05</v>
      </c>
      <c r="L84" s="861">
        <f>N77*K84</f>
        <v>12054.414035023634</v>
      </c>
      <c r="M84" s="862"/>
      <c r="N84" s="51"/>
    </row>
    <row r="85" spans="1:14" ht="15.75" thickBot="1">
      <c r="B85" s="824" t="s">
        <v>953</v>
      </c>
      <c r="C85" s="825"/>
      <c r="D85" s="825"/>
      <c r="E85" s="825"/>
      <c r="F85" s="825"/>
      <c r="G85" s="825"/>
      <c r="H85" s="825"/>
      <c r="I85" s="825"/>
      <c r="J85" s="825"/>
      <c r="K85" s="825"/>
      <c r="L85" s="825"/>
      <c r="M85" s="826"/>
      <c r="N85" s="52">
        <f>L82+L83+L84</f>
        <v>72326.484210141803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313414.76491061447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7" customHeight="1" thickBot="1">
      <c r="A31" t="s">
        <v>1845</v>
      </c>
      <c r="B31" s="80" t="s">
        <v>1680</v>
      </c>
      <c r="C31" s="991" t="s">
        <v>2139</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2020.0640225900497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465176.4748282535</v>
      </c>
      <c r="N50" s="272">
        <f>K50*M50</f>
        <v>55821.176979390417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6010.9235234470389</v>
      </c>
      <c r="N51" s="272">
        <f>K51*M51</f>
        <v>12021.847046894078</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162385.41592548485</v>
      </c>
      <c r="N52" s="272">
        <f>K52*M52</f>
        <v>81192.707962742425</v>
      </c>
    </row>
    <row r="53" spans="1:14" ht="15.75" thickBot="1">
      <c r="B53" s="824" t="s">
        <v>953</v>
      </c>
      <c r="C53" s="825"/>
      <c r="D53" s="825"/>
      <c r="E53" s="825"/>
      <c r="F53" s="825"/>
      <c r="G53" s="825"/>
      <c r="H53" s="825"/>
      <c r="I53" s="825"/>
      <c r="J53" s="825"/>
      <c r="K53" s="825"/>
      <c r="L53" s="825"/>
      <c r="M53" s="826"/>
      <c r="N53" s="394">
        <f>SUM(N48:N52)</f>
        <v>200855.68538558617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1169.5796725935127</v>
      </c>
      <c r="M58" s="912"/>
      <c r="N58" s="287">
        <f>K58*L58</f>
        <v>1286.537639852864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1286.537639852864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244563.5674998301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48912.713499966019</v>
      </c>
      <c r="M82" s="860"/>
      <c r="N82" s="51"/>
    </row>
    <row r="83" spans="1:14">
      <c r="B83" s="89" t="s">
        <v>973</v>
      </c>
      <c r="C83" s="90"/>
      <c r="D83" s="90"/>
      <c r="E83" s="90"/>
      <c r="F83" s="90"/>
      <c r="G83" s="90"/>
      <c r="H83" s="90"/>
      <c r="I83" s="87"/>
      <c r="J83" s="88"/>
      <c r="K83" s="304">
        <v>0.05</v>
      </c>
      <c r="L83" s="859">
        <f>N77*K83</f>
        <v>12228.178374991505</v>
      </c>
      <c r="M83" s="860"/>
      <c r="N83" s="51"/>
    </row>
    <row r="84" spans="1:14" ht="15.75" thickBot="1">
      <c r="B84" s="91" t="s">
        <v>974</v>
      </c>
      <c r="C84" s="92"/>
      <c r="D84" s="92"/>
      <c r="E84" s="92"/>
      <c r="F84" s="92"/>
      <c r="G84" s="92"/>
      <c r="H84" s="92"/>
      <c r="I84" s="93"/>
      <c r="J84" s="94"/>
      <c r="K84" s="305">
        <v>0.05</v>
      </c>
      <c r="L84" s="861">
        <f>N77*K84</f>
        <v>12228.178374991505</v>
      </c>
      <c r="M84" s="862"/>
      <c r="N84" s="51"/>
    </row>
    <row r="85" spans="1:14" ht="15.75" thickBot="1">
      <c r="B85" s="824" t="s">
        <v>953</v>
      </c>
      <c r="C85" s="825"/>
      <c r="D85" s="825"/>
      <c r="E85" s="825"/>
      <c r="F85" s="825"/>
      <c r="G85" s="825"/>
      <c r="H85" s="825"/>
      <c r="I85" s="825"/>
      <c r="J85" s="825"/>
      <c r="K85" s="825"/>
      <c r="L85" s="825"/>
      <c r="M85" s="826"/>
      <c r="N85" s="52">
        <f>L82+L83+L84</f>
        <v>73369.070249949029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317932.63774977915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989" t="s">
        <v>944</v>
      </c>
      <c r="D30" s="990"/>
      <c r="E30" s="990"/>
      <c r="F30" s="990"/>
      <c r="G30" s="990"/>
      <c r="H30" s="990"/>
      <c r="I30" s="990"/>
      <c r="J30" s="454"/>
      <c r="K30" s="307"/>
      <c r="L30" s="800" t="s">
        <v>945</v>
      </c>
      <c r="M30" s="801"/>
      <c r="N30" s="71" t="s">
        <v>946</v>
      </c>
    </row>
    <row r="31" spans="1:14" ht="28.5" customHeight="1" thickBot="1">
      <c r="A31" t="s">
        <v>1845</v>
      </c>
      <c r="B31" s="80" t="s">
        <v>1681</v>
      </c>
      <c r="C31" s="991" t="s">
        <v>2140</v>
      </c>
      <c r="D31" s="992"/>
      <c r="E31" s="992"/>
      <c r="F31" s="992"/>
      <c r="G31" s="992"/>
      <c r="H31" s="992"/>
      <c r="I31" s="992"/>
      <c r="J31" s="992"/>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2020.0640225900497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465176.4748282535</v>
      </c>
      <c r="N50" s="272">
        <f>K50*M50</f>
        <v>55821.176979390417</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6010.9235234470389</v>
      </c>
      <c r="N51" s="272">
        <f>K51*M51</f>
        <v>12021.847046894078</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170336.80950862891</v>
      </c>
      <c r="N52" s="272">
        <f>K52*M52</f>
        <v>85168.404754314455</v>
      </c>
    </row>
    <row r="53" spans="1:14" ht="15.75" thickBot="1">
      <c r="B53" s="824" t="s">
        <v>953</v>
      </c>
      <c r="C53" s="825"/>
      <c r="D53" s="825"/>
      <c r="E53" s="825"/>
      <c r="F53" s="825"/>
      <c r="G53" s="825"/>
      <c r="H53" s="825"/>
      <c r="I53" s="825"/>
      <c r="J53" s="825"/>
      <c r="K53" s="825"/>
      <c r="L53" s="825"/>
      <c r="M53" s="826"/>
      <c r="N53" s="394">
        <f>SUM(N48:N52)</f>
        <v>204831.3821771582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11">
        <f>VLOOKUP(A58,TRANSPORTE!A1:D117,4,FALSE)</f>
        <v>1169.5796725935127</v>
      </c>
      <c r="M58" s="912"/>
      <c r="N58" s="287">
        <f>K58*L58</f>
        <v>1286.537639852864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1286.537639852864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248539.26429140213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49707.852858280428</v>
      </c>
      <c r="M82" s="860"/>
      <c r="N82" s="51"/>
    </row>
    <row r="83" spans="1:14">
      <c r="B83" s="89" t="s">
        <v>973</v>
      </c>
      <c r="C83" s="90"/>
      <c r="D83" s="90"/>
      <c r="E83" s="90"/>
      <c r="F83" s="90"/>
      <c r="G83" s="90"/>
      <c r="H83" s="90"/>
      <c r="I83" s="87"/>
      <c r="J83" s="88"/>
      <c r="K83" s="304">
        <v>0.05</v>
      </c>
      <c r="L83" s="859">
        <f>N77*K83</f>
        <v>12426.963214570107</v>
      </c>
      <c r="M83" s="860"/>
      <c r="N83" s="51"/>
    </row>
    <row r="84" spans="1:14" ht="15.75" thickBot="1">
      <c r="B84" s="91" t="s">
        <v>974</v>
      </c>
      <c r="C84" s="92"/>
      <c r="D84" s="92"/>
      <c r="E84" s="92"/>
      <c r="F84" s="92"/>
      <c r="G84" s="92"/>
      <c r="H84" s="92"/>
      <c r="I84" s="93"/>
      <c r="J84" s="94"/>
      <c r="K84" s="305">
        <v>0.05</v>
      </c>
      <c r="L84" s="861">
        <f>N77*K84</f>
        <v>12426.963214570107</v>
      </c>
      <c r="M84" s="862"/>
      <c r="N84" s="51"/>
    </row>
    <row r="85" spans="1:14" ht="15.75" thickBot="1">
      <c r="B85" s="824" t="s">
        <v>953</v>
      </c>
      <c r="C85" s="825"/>
      <c r="D85" s="825"/>
      <c r="E85" s="825"/>
      <c r="F85" s="825"/>
      <c r="G85" s="825"/>
      <c r="H85" s="825"/>
      <c r="I85" s="825"/>
      <c r="J85" s="825"/>
      <c r="K85" s="825"/>
      <c r="L85" s="825"/>
      <c r="M85" s="826"/>
      <c r="N85" s="52">
        <f>L82+L83+L84</f>
        <v>74561.779287420635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323101.04357882275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257</v>
      </c>
      <c r="B36" s="873" t="str">
        <f>VLOOKUP(A36,EQUIPOS!A6:D154,3,FALSE)</f>
        <v>Mezcladora de concreto 1 bulto</v>
      </c>
      <c r="C36" s="874"/>
      <c r="D36" s="874"/>
      <c r="E36" s="874"/>
      <c r="F36" s="874"/>
      <c r="G36" s="874"/>
      <c r="H36" s="875"/>
      <c r="I36" s="267"/>
      <c r="J36" s="268"/>
      <c r="K36" s="269">
        <f>VLOOKUP(A36,EQUIPOS!A6:D163,4,FALSE)</f>
        <v>5749.7936526318081</v>
      </c>
      <c r="L36" s="270"/>
      <c r="M36" s="336">
        <v>1</v>
      </c>
      <c r="N36" s="272">
        <f>K36*M36</f>
        <v>5749.7936526318081</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3373.3390225900498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9123.1326752218574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46204.710279734412</v>
      </c>
      <c r="N48" s="272">
        <f t="shared" ref="N48:N53" si="0">K48*M48</f>
        <v>23287.173980986143</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6010.9235234470389</v>
      </c>
      <c r="N49" s="272">
        <f t="shared" si="0"/>
        <v>12021.847046894078</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42.103188723829568</v>
      </c>
      <c r="N50" s="272">
        <f t="shared" si="0"/>
        <v>4673.4539483450817</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40838.239208907558</v>
      </c>
      <c r="N51" s="272">
        <f t="shared" si="0"/>
        <v>16335.295683563025</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51765.034679040094</v>
      </c>
      <c r="N52" s="273">
        <f t="shared" si="0"/>
        <v>19567.183108677156</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454.75762429105077</v>
      </c>
      <c r="N53" s="273">
        <f t="shared" si="0"/>
        <v>70942.189389403924</v>
      </c>
    </row>
    <row r="54" spans="1:14">
      <c r="B54" s="320"/>
      <c r="C54" s="317"/>
      <c r="D54" s="317"/>
      <c r="E54" s="317"/>
      <c r="F54" s="317"/>
      <c r="G54" s="317"/>
      <c r="H54" s="317"/>
      <c r="I54" s="317"/>
      <c r="J54" s="311"/>
      <c r="K54" s="44"/>
      <c r="L54" s="318"/>
      <c r="M54" s="426"/>
      <c r="N54" s="273"/>
    </row>
    <row r="55" spans="1:14" ht="15.75" thickBot="1">
      <c r="B55" s="913" t="s">
        <v>953</v>
      </c>
      <c r="C55" s="867"/>
      <c r="D55" s="867"/>
      <c r="E55" s="867"/>
      <c r="F55" s="867"/>
      <c r="G55" s="867"/>
      <c r="H55" s="867"/>
      <c r="I55" s="867"/>
      <c r="J55" s="867"/>
      <c r="K55" s="867"/>
      <c r="L55" s="867"/>
      <c r="M55" s="868"/>
      <c r="N55" s="104">
        <f>SUM(N48:N54)</f>
        <v>146827.1431578694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11">
        <f>VLOOKUP(A60,TRANSPORTE!A1:D117,4,FALSE)</f>
        <v>1169.5796725935127</v>
      </c>
      <c r="M60" s="912"/>
      <c r="N60" s="287">
        <f>K60*L60</f>
        <v>467.83186903740511</v>
      </c>
    </row>
    <row r="61" spans="1:14">
      <c r="A61" t="s">
        <v>1229</v>
      </c>
      <c r="B61" s="46" t="str">
        <f>VLOOKUP(A61,TRANSPORTE!A1:D117,3,FALSE)</f>
        <v>Transporte de arena</v>
      </c>
      <c r="C61" s="47"/>
      <c r="D61" s="47"/>
      <c r="E61" s="47"/>
      <c r="F61" s="47"/>
      <c r="G61" s="47"/>
      <c r="H61" s="311" t="s">
        <v>339</v>
      </c>
      <c r="I61" s="279">
        <v>0.378</v>
      </c>
      <c r="J61" s="286">
        <v>1</v>
      </c>
      <c r="K61" s="279">
        <f>I61*J61</f>
        <v>0.378</v>
      </c>
      <c r="L61" s="911">
        <f>VLOOKUP(A61,TRANSPORTE!A1:D117,4,FALSE)</f>
        <v>1169.5796725935127</v>
      </c>
      <c r="M61" s="912"/>
      <c r="N61" s="287">
        <f t="shared" ref="N61:N62" si="1">K61*L61</f>
        <v>442.10111624034778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11">
        <f>VLOOKUP(A62,TRANSPORTE!A1:D117,4,FALSE)</f>
        <v>1169.5796725935127</v>
      </c>
      <c r="M62" s="912"/>
      <c r="N62" s="287">
        <f t="shared" si="1"/>
        <v>589.46815498713033</v>
      </c>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1499.4011402648832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224916.45742515713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44983.291485031426</v>
      </c>
      <c r="M84" s="860"/>
      <c r="N84" s="51"/>
    </row>
    <row r="85" spans="1:14">
      <c r="B85" s="89" t="s">
        <v>973</v>
      </c>
      <c r="C85" s="90"/>
      <c r="D85" s="90"/>
      <c r="E85" s="90"/>
      <c r="F85" s="90"/>
      <c r="G85" s="90"/>
      <c r="H85" s="90"/>
      <c r="I85" s="87"/>
      <c r="J85" s="88"/>
      <c r="K85" s="304">
        <v>0.05</v>
      </c>
      <c r="L85" s="859">
        <f>N79*K85</f>
        <v>11245.822871257857</v>
      </c>
      <c r="M85" s="860"/>
      <c r="N85" s="51"/>
    </row>
    <row r="86" spans="1:14" ht="15.75" thickBot="1">
      <c r="B86" s="91" t="s">
        <v>974</v>
      </c>
      <c r="C86" s="92"/>
      <c r="D86" s="92"/>
      <c r="E86" s="92"/>
      <c r="F86" s="92"/>
      <c r="G86" s="92"/>
      <c r="H86" s="92"/>
      <c r="I86" s="93"/>
      <c r="J86" s="94"/>
      <c r="K86" s="305">
        <v>0.05</v>
      </c>
      <c r="L86" s="861">
        <f>N79*K86</f>
        <v>11245.822871257857</v>
      </c>
      <c r="M86" s="862"/>
      <c r="N86" s="51"/>
    </row>
    <row r="87" spans="1:14" ht="15.75" thickBot="1">
      <c r="B87" s="824" t="s">
        <v>953</v>
      </c>
      <c r="C87" s="825"/>
      <c r="D87" s="825"/>
      <c r="E87" s="825"/>
      <c r="F87" s="825"/>
      <c r="G87" s="825"/>
      <c r="H87" s="825"/>
      <c r="I87" s="825"/>
      <c r="J87" s="825"/>
      <c r="K87" s="825"/>
      <c r="L87" s="825"/>
      <c r="M87" s="826"/>
      <c r="N87" s="52">
        <f>L84+L85+L86</f>
        <v>67474.93722754714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292391.39465270424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1345.39621807204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1579.8784798095785</v>
      </c>
      <c r="N48" s="272">
        <f>K48*M48</f>
        <v>789.93923990478925</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376877.83660859446</v>
      </c>
      <c r="N49" s="272">
        <f>K49*M49</f>
        <v>380646.61497468041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6010.9235234470389</v>
      </c>
      <c r="N50" s="272">
        <f>K50*M50</f>
        <v>1803.2770570341115</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3" t="s">
        <v>953</v>
      </c>
      <c r="C55" s="867"/>
      <c r="D55" s="867"/>
      <c r="E55" s="867"/>
      <c r="F55" s="867"/>
      <c r="G55" s="867"/>
      <c r="H55" s="867"/>
      <c r="I55" s="867"/>
      <c r="J55" s="867"/>
      <c r="K55" s="867"/>
      <c r="L55" s="867"/>
      <c r="M55" s="868"/>
      <c r="N55" s="104">
        <f>SUM(N48:N54)</f>
        <v>383239.83127161936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11">
        <f>VLOOKUP(A60,TRANSPORTE!A1:D117,4,FALSE)</f>
        <v>1169.5796725935127</v>
      </c>
      <c r="M60" s="912"/>
      <c r="N60" s="287">
        <f>K60*L60</f>
        <v>1181.2754693194479</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1181.2754693194479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412674.42732045165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82534.88546409033</v>
      </c>
      <c r="M84" s="860"/>
      <c r="N84" s="51"/>
    </row>
    <row r="85" spans="1:14">
      <c r="B85" s="89" t="s">
        <v>973</v>
      </c>
      <c r="C85" s="90"/>
      <c r="D85" s="90"/>
      <c r="E85" s="90"/>
      <c r="F85" s="90"/>
      <c r="G85" s="90"/>
      <c r="H85" s="90"/>
      <c r="I85" s="87"/>
      <c r="J85" s="88"/>
      <c r="K85" s="304">
        <v>0.05</v>
      </c>
      <c r="L85" s="859">
        <f>N79*K85</f>
        <v>20633.721366022583</v>
      </c>
      <c r="M85" s="860"/>
      <c r="N85" s="51"/>
    </row>
    <row r="86" spans="1:14" ht="15.75" thickBot="1">
      <c r="B86" s="91" t="s">
        <v>974</v>
      </c>
      <c r="C86" s="92"/>
      <c r="D86" s="92"/>
      <c r="E86" s="92"/>
      <c r="F86" s="92"/>
      <c r="G86" s="92"/>
      <c r="H86" s="92"/>
      <c r="I86" s="93"/>
      <c r="J86" s="94"/>
      <c r="K86" s="305">
        <v>0.05</v>
      </c>
      <c r="L86" s="861">
        <f>N79*K86</f>
        <v>20633.721366022583</v>
      </c>
      <c r="M86" s="862"/>
      <c r="N86" s="51"/>
    </row>
    <row r="87" spans="1:14" ht="15.75" thickBot="1">
      <c r="B87" s="824" t="s">
        <v>953</v>
      </c>
      <c r="C87" s="825"/>
      <c r="D87" s="825"/>
      <c r="E87" s="825"/>
      <c r="F87" s="825"/>
      <c r="G87" s="825"/>
      <c r="H87" s="825"/>
      <c r="I87" s="825"/>
      <c r="J87" s="825"/>
      <c r="K87" s="825"/>
      <c r="L87" s="825"/>
      <c r="M87" s="826"/>
      <c r="N87" s="52">
        <f>L84+L85+L86</f>
        <v>123802.3281961355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536476.75551658717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1135</v>
      </c>
      <c r="C31" s="966" t="s">
        <v>2143</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71.649414538135986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1579.8784798095785</v>
      </c>
      <c r="N48" s="272">
        <f>K48*M48</f>
        <v>78.993923990478933</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48050.20608057073</v>
      </c>
      <c r="N49" s="272">
        <f>K49*M49</f>
        <v>48050.20608057073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48129.200004561208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49633.837709862062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9926.7675419724128</v>
      </c>
      <c r="M84" s="860"/>
      <c r="N84" s="51"/>
    </row>
    <row r="85" spans="1:14">
      <c r="B85" s="89" t="s">
        <v>973</v>
      </c>
      <c r="C85" s="90"/>
      <c r="D85" s="90"/>
      <c r="E85" s="90"/>
      <c r="F85" s="90"/>
      <c r="G85" s="90"/>
      <c r="H85" s="90"/>
      <c r="I85" s="87"/>
      <c r="J85" s="88"/>
      <c r="K85" s="304">
        <v>0.05</v>
      </c>
      <c r="L85" s="859">
        <f>N79*K85</f>
        <v>2481.6918854931032</v>
      </c>
      <c r="M85" s="860"/>
      <c r="N85" s="51"/>
    </row>
    <row r="86" spans="1:14" ht="15.75" thickBot="1">
      <c r="B86" s="91" t="s">
        <v>974</v>
      </c>
      <c r="C86" s="92"/>
      <c r="D86" s="92"/>
      <c r="E86" s="92"/>
      <c r="F86" s="92"/>
      <c r="G86" s="92"/>
      <c r="H86" s="92"/>
      <c r="I86" s="93"/>
      <c r="J86" s="94"/>
      <c r="K86" s="305">
        <v>0.05</v>
      </c>
      <c r="L86" s="861">
        <f>N79*K86</f>
        <v>2481.6918854931032</v>
      </c>
      <c r="M86" s="862"/>
      <c r="N86" s="51"/>
    </row>
    <row r="87" spans="1:14" ht="15.75" thickBot="1">
      <c r="B87" s="824" t="s">
        <v>953</v>
      </c>
      <c r="C87" s="825"/>
      <c r="D87" s="825"/>
      <c r="E87" s="825"/>
      <c r="F87" s="825"/>
      <c r="G87" s="825"/>
      <c r="H87" s="825"/>
      <c r="I87" s="825"/>
      <c r="J87" s="825"/>
      <c r="K87" s="825"/>
      <c r="L87" s="825"/>
      <c r="M87" s="826"/>
      <c r="N87" s="52">
        <f>L84+L85+L86</f>
        <v>14890.151312958618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64523.989022820679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1683</v>
      </c>
      <c r="C31" s="966" t="s">
        <v>2144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336">
        <v>1.25</v>
      </c>
      <c r="N36" s="272">
        <f>K36/M36</f>
        <v>4430.3673197120879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1886.7062180720402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6317.0735377841283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31242.06079701164</v>
      </c>
      <c r="N48" s="272">
        <f>K48*M48</f>
        <v>15621.03039850582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1579.8784798095785</v>
      </c>
      <c r="N49" s="272">
        <f>K49*M49</f>
        <v>789.93923990478925</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376877.83660859446</v>
      </c>
      <c r="N50" s="272">
        <f>K50*M50</f>
        <v>380646.61497468041</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6010.9235234470389</v>
      </c>
      <c r="N51" s="272">
        <f>K51*M51</f>
        <v>1803.2770570341115</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398860.86167012516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11">
        <f>VLOOKUP(A58,TRANSPORTE!A1:D117,4,FALSE)</f>
        <v>1169.5796725935127</v>
      </c>
      <c r="M58" s="912"/>
      <c r="N58" s="287">
        <f>K58*L58</f>
        <v>1181.2754693194479</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11">
        <f>VLOOKUP(A59,TRANSPORTE!A1:D117,4,FALSE)</f>
        <v>1169.5796725935127</v>
      </c>
      <c r="M59" s="912"/>
      <c r="N59" s="287">
        <f>K59*L59</f>
        <v>584.78983629675633</v>
      </c>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1766.0653056162041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444678.12487496622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88935.624974993247</v>
      </c>
      <c r="M82" s="860"/>
      <c r="N82" s="51"/>
    </row>
    <row r="83" spans="1:14">
      <c r="B83" s="89" t="s">
        <v>973</v>
      </c>
      <c r="C83" s="90"/>
      <c r="D83" s="90"/>
      <c r="E83" s="90"/>
      <c r="F83" s="90"/>
      <c r="G83" s="90"/>
      <c r="H83" s="90"/>
      <c r="I83" s="87"/>
      <c r="J83" s="88"/>
      <c r="K83" s="304">
        <v>0.05</v>
      </c>
      <c r="L83" s="859">
        <f>N77*K83</f>
        <v>22233.906243748312</v>
      </c>
      <c r="M83" s="860"/>
      <c r="N83" s="51"/>
    </row>
    <row r="84" spans="1:14" ht="15.75" thickBot="1">
      <c r="B84" s="91" t="s">
        <v>974</v>
      </c>
      <c r="C84" s="92"/>
      <c r="D84" s="92"/>
      <c r="E84" s="92"/>
      <c r="F84" s="92"/>
      <c r="G84" s="92"/>
      <c r="H84" s="92"/>
      <c r="I84" s="93"/>
      <c r="J84" s="94"/>
      <c r="K84" s="305">
        <v>0.05</v>
      </c>
      <c r="L84" s="861">
        <f>N77*K84</f>
        <v>22233.906243748312</v>
      </c>
      <c r="M84" s="862"/>
      <c r="N84" s="51"/>
    </row>
    <row r="85" spans="1:14" ht="15.75" thickBot="1">
      <c r="B85" s="824" t="s">
        <v>953</v>
      </c>
      <c r="C85" s="825"/>
      <c r="D85" s="825"/>
      <c r="E85" s="825"/>
      <c r="F85" s="825"/>
      <c r="G85" s="825"/>
      <c r="H85" s="825"/>
      <c r="I85" s="825"/>
      <c r="J85" s="825"/>
      <c r="K85" s="825"/>
      <c r="L85" s="825"/>
      <c r="M85" s="826"/>
      <c r="N85" s="52">
        <f>L82+L83+L84</f>
        <v>133403.43746248988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578081.56233745604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1.5" customHeight="1" thickBot="1">
      <c r="A31" t="s">
        <v>1845</v>
      </c>
      <c r="B31" s="80" t="s">
        <v>1684</v>
      </c>
      <c r="C31" s="966" t="s">
        <v>2145</v>
      </c>
      <c r="D31" s="967"/>
      <c r="E31" s="967"/>
      <c r="F31" s="967"/>
      <c r="G31" s="967"/>
      <c r="H31" s="967"/>
      <c r="I31" s="967"/>
      <c r="J31" s="993"/>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336">
        <v>18.75</v>
      </c>
      <c r="N36" s="272">
        <f>K36/M36</f>
        <v>295.35782131413919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107.73674787146933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403.09456918560852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31242.06079701164</v>
      </c>
      <c r="N48" s="272">
        <f>K48*M48</f>
        <v>1562.103039850582</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1579.8784798095785</v>
      </c>
      <c r="N49" s="272">
        <f>K49*M49</f>
        <v>78.993923990478933</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48050.20608057073</v>
      </c>
      <c r="N50" s="272">
        <f>K50*M50</f>
        <v>48050.20608057073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49691.30304441179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11">
        <f>VLOOKUP(A58,TRANSPORTE!A1:D117,4,FALSE)</f>
        <v>1169.5796725935127</v>
      </c>
      <c r="M58" s="912"/>
      <c r="N58" s="287">
        <f>K58*L58</f>
        <v>58.478983629675639</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58.478983629675639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52307.611554656462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10461.522310931294</v>
      </c>
      <c r="M82" s="860"/>
      <c r="N82" s="51"/>
    </row>
    <row r="83" spans="1:14">
      <c r="B83" s="89" t="s">
        <v>973</v>
      </c>
      <c r="C83" s="90"/>
      <c r="D83" s="90"/>
      <c r="E83" s="90"/>
      <c r="F83" s="90"/>
      <c r="G83" s="90"/>
      <c r="H83" s="90"/>
      <c r="I83" s="87"/>
      <c r="J83" s="88"/>
      <c r="K83" s="304">
        <v>0.05</v>
      </c>
      <c r="L83" s="859">
        <f>N77*K83</f>
        <v>2615.3805777328234</v>
      </c>
      <c r="M83" s="860"/>
      <c r="N83" s="51"/>
    </row>
    <row r="84" spans="1:14" ht="15.75" thickBot="1">
      <c r="B84" s="91" t="s">
        <v>974</v>
      </c>
      <c r="C84" s="92"/>
      <c r="D84" s="92"/>
      <c r="E84" s="92"/>
      <c r="F84" s="92"/>
      <c r="G84" s="92"/>
      <c r="H84" s="92"/>
      <c r="I84" s="93"/>
      <c r="J84" s="94"/>
      <c r="K84" s="305">
        <v>0.05</v>
      </c>
      <c r="L84" s="861">
        <f>N77*K84</f>
        <v>2615.3805777328234</v>
      </c>
      <c r="M84" s="862"/>
      <c r="N84" s="51"/>
    </row>
    <row r="85" spans="1:14" ht="15.75" thickBot="1">
      <c r="B85" s="824" t="s">
        <v>953</v>
      </c>
      <c r="C85" s="825"/>
      <c r="D85" s="825"/>
      <c r="E85" s="825"/>
      <c r="F85" s="825"/>
      <c r="G85" s="825"/>
      <c r="H85" s="825"/>
      <c r="I85" s="825"/>
      <c r="J85" s="825"/>
      <c r="K85" s="825"/>
      <c r="L85" s="825"/>
      <c r="M85" s="826"/>
      <c r="N85" s="52">
        <f>L82+L83+L84</f>
        <v>15692.283466396941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67999.895021053409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134.53962180720401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376877.83660859446</v>
      </c>
      <c r="N48" s="272">
        <f>K48*M48</f>
        <v>26381.448562601614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6010.9235234470389</v>
      </c>
      <c r="N49" s="272">
        <f>K49*M49</f>
        <v>1803.2770570341115</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28184.725619635727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11">
        <f>VLOOKUP(A58,TRANSPORTE!A1:D117,4,FALSE)</f>
        <v>1169.5796725935127</v>
      </c>
      <c r="M58" s="912"/>
      <c r="N58" s="287">
        <f>K58*L58</f>
        <v>81.870577081545889</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81.870577081545889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31091.928254668557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6218.385650933712</v>
      </c>
      <c r="M82" s="860"/>
      <c r="N82" s="51"/>
    </row>
    <row r="83" spans="1:14">
      <c r="B83" s="89" t="s">
        <v>973</v>
      </c>
      <c r="C83" s="90"/>
      <c r="D83" s="90"/>
      <c r="E83" s="90"/>
      <c r="F83" s="90"/>
      <c r="G83" s="90"/>
      <c r="H83" s="90"/>
      <c r="I83" s="87"/>
      <c r="J83" s="88"/>
      <c r="K83" s="304">
        <v>0.05</v>
      </c>
      <c r="L83" s="859">
        <f>N77*K83</f>
        <v>1554.596412733428</v>
      </c>
      <c r="M83" s="860"/>
      <c r="N83" s="51"/>
    </row>
    <row r="84" spans="1:14" ht="15.75" thickBot="1">
      <c r="B84" s="91" t="s">
        <v>974</v>
      </c>
      <c r="C84" s="92"/>
      <c r="D84" s="92"/>
      <c r="E84" s="92"/>
      <c r="F84" s="92"/>
      <c r="G84" s="92"/>
      <c r="H84" s="92"/>
      <c r="I84" s="93"/>
      <c r="J84" s="94"/>
      <c r="K84" s="305">
        <v>0.05</v>
      </c>
      <c r="L84" s="861">
        <f>N77*K84</f>
        <v>1554.596412733428</v>
      </c>
      <c r="M84" s="862"/>
      <c r="N84" s="51"/>
    </row>
    <row r="85" spans="1:14" ht="15.75" thickBot="1">
      <c r="B85" s="824" t="s">
        <v>953</v>
      </c>
      <c r="C85" s="825"/>
      <c r="D85" s="825"/>
      <c r="E85" s="825"/>
      <c r="F85" s="825"/>
      <c r="G85" s="825"/>
      <c r="H85" s="825"/>
      <c r="I85" s="825"/>
      <c r="J85" s="825"/>
      <c r="K85" s="825"/>
      <c r="L85" s="825"/>
      <c r="M85" s="826"/>
      <c r="N85" s="52">
        <f>L82+L83+L84</f>
        <v>9327.5784764005675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40419.506731069123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71.649414538135986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38839.232128048199</v>
      </c>
      <c r="N48" s="272">
        <f>K48*M48</f>
        <v>48549.040160060249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48549.040160060249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50053.677865361104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10010.735573072221</v>
      </c>
      <c r="M82" s="860"/>
      <c r="N82" s="51"/>
    </row>
    <row r="83" spans="1:14">
      <c r="B83" s="89" t="s">
        <v>973</v>
      </c>
      <c r="C83" s="90"/>
      <c r="D83" s="90"/>
      <c r="E83" s="90"/>
      <c r="F83" s="90"/>
      <c r="G83" s="90"/>
      <c r="H83" s="90"/>
      <c r="I83" s="87"/>
      <c r="J83" s="88"/>
      <c r="K83" s="304">
        <v>0.05</v>
      </c>
      <c r="L83" s="859">
        <f>N77*K83</f>
        <v>2502.6838932680553</v>
      </c>
      <c r="M83" s="860"/>
      <c r="N83" s="51"/>
    </row>
    <row r="84" spans="1:14" ht="15.75" thickBot="1">
      <c r="B84" s="91" t="s">
        <v>974</v>
      </c>
      <c r="C84" s="92"/>
      <c r="D84" s="92"/>
      <c r="E84" s="92"/>
      <c r="F84" s="92"/>
      <c r="G84" s="92"/>
      <c r="H84" s="92"/>
      <c r="I84" s="93"/>
      <c r="J84" s="94"/>
      <c r="K84" s="305">
        <v>0.05</v>
      </c>
      <c r="L84" s="861">
        <f>N77*K84</f>
        <v>2502.6838932680553</v>
      </c>
      <c r="M84" s="862"/>
      <c r="N84" s="51"/>
    </row>
    <row r="85" spans="1:14" ht="15.75" thickBot="1">
      <c r="B85" s="824" t="s">
        <v>953</v>
      </c>
      <c r="C85" s="825"/>
      <c r="D85" s="825"/>
      <c r="E85" s="825"/>
      <c r="F85" s="825"/>
      <c r="G85" s="825"/>
      <c r="H85" s="825"/>
      <c r="I85" s="825"/>
      <c r="J85" s="825"/>
      <c r="K85" s="825"/>
      <c r="L85" s="825"/>
      <c r="M85" s="826"/>
      <c r="N85" s="52">
        <f>L82+L83+L84</f>
        <v>15016.103359608331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65069.781224969433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161.605121807204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397834.22809788852</v>
      </c>
      <c r="N48" s="272">
        <f>K48*M48</f>
        <v>795.66845619577703</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376877.83660859446</v>
      </c>
      <c r="N49" s="272">
        <f>K49*M49</f>
        <v>26381.448562601614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6010.9235234470389</v>
      </c>
      <c r="N50" s="272">
        <f>K50*M50</f>
        <v>1803.2770570341115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28980.394075831504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11">
        <f>VLOOKUP(A58,TRANSPORTE!A1:D117,4,FALSE)</f>
        <v>1169.5796725935127</v>
      </c>
      <c r="M58" s="912"/>
      <c r="N58" s="287">
        <f>K58*L58</f>
        <v>84.209736426732917</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84.209736426732917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32458.311370209518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6491.6622740419043</v>
      </c>
      <c r="M82" s="860"/>
      <c r="N82" s="51"/>
    </row>
    <row r="83" spans="1:14">
      <c r="B83" s="89" t="s">
        <v>973</v>
      </c>
      <c r="C83" s="90"/>
      <c r="D83" s="90"/>
      <c r="E83" s="90"/>
      <c r="F83" s="90"/>
      <c r="G83" s="90"/>
      <c r="H83" s="90"/>
      <c r="I83" s="87"/>
      <c r="J83" s="88"/>
      <c r="K83" s="304">
        <v>0.05</v>
      </c>
      <c r="L83" s="859">
        <f>N77*K83</f>
        <v>1622.9155685104761</v>
      </c>
      <c r="M83" s="860"/>
      <c r="N83" s="51"/>
    </row>
    <row r="84" spans="1:14" ht="15.75" thickBot="1">
      <c r="B84" s="91" t="s">
        <v>974</v>
      </c>
      <c r="C84" s="92"/>
      <c r="D84" s="92"/>
      <c r="E84" s="92"/>
      <c r="F84" s="92"/>
      <c r="G84" s="92"/>
      <c r="H84" s="92"/>
      <c r="I84" s="93"/>
      <c r="J84" s="94"/>
      <c r="K84" s="305">
        <v>0.05</v>
      </c>
      <c r="L84" s="861">
        <f>N77*K84</f>
        <v>1622.9155685104761</v>
      </c>
      <c r="M84" s="862"/>
      <c r="N84" s="51"/>
    </row>
    <row r="85" spans="1:14" ht="15.75" thickBot="1">
      <c r="B85" s="824" t="s">
        <v>953</v>
      </c>
      <c r="C85" s="825"/>
      <c r="D85" s="825"/>
      <c r="E85" s="825"/>
      <c r="F85" s="825"/>
      <c r="G85" s="825"/>
      <c r="H85" s="825"/>
      <c r="I85" s="825"/>
      <c r="J85" s="825"/>
      <c r="K85" s="825"/>
      <c r="L85" s="825"/>
      <c r="M85" s="826"/>
      <c r="N85" s="52">
        <f>L82+L83+L84</f>
        <v>9737.4934110628565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42195.804781272374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89.693081204802667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397834.22809788852</v>
      </c>
      <c r="N48" s="272">
        <f>K48*M48</f>
        <v>795.66845619577703</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38839.232128048199</v>
      </c>
      <c r="N49" s="272">
        <f>K49*M49</f>
        <v>48549.040160060249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49344.708616256023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11">
        <f>VLOOKUP(A58,TRANSPORTE!A1:D117,4,FALSE)</f>
        <v>1169.5796725935127</v>
      </c>
      <c r="M58" s="912"/>
      <c r="N58" s="287">
        <f>K58*L58</f>
        <v>2.3391593451870252</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2.3391593451870252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86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51230.602480902067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10246.120496180414</v>
      </c>
      <c r="M82" s="860"/>
      <c r="N82" s="51"/>
    </row>
    <row r="83" spans="1:14">
      <c r="B83" s="89" t="s">
        <v>973</v>
      </c>
      <c r="C83" s="90"/>
      <c r="D83" s="90"/>
      <c r="E83" s="90"/>
      <c r="F83" s="90"/>
      <c r="G83" s="90"/>
      <c r="H83" s="90"/>
      <c r="I83" s="87"/>
      <c r="J83" s="88"/>
      <c r="K83" s="304">
        <v>0.05</v>
      </c>
      <c r="L83" s="859">
        <f>N77*K83</f>
        <v>2561.5301240451035</v>
      </c>
      <c r="M83" s="860"/>
      <c r="N83" s="51"/>
    </row>
    <row r="84" spans="1:14" ht="15.75" thickBot="1">
      <c r="B84" s="91" t="s">
        <v>974</v>
      </c>
      <c r="C84" s="92"/>
      <c r="D84" s="92"/>
      <c r="E84" s="92"/>
      <c r="F84" s="92"/>
      <c r="G84" s="92"/>
      <c r="H84" s="92"/>
      <c r="I84" s="93"/>
      <c r="J84" s="94"/>
      <c r="K84" s="305">
        <v>0.05</v>
      </c>
      <c r="L84" s="861">
        <f>N77*K84</f>
        <v>2561.5301240451035</v>
      </c>
      <c r="M84" s="862"/>
      <c r="N84" s="51"/>
    </row>
    <row r="85" spans="1:14" ht="15.75" thickBot="1">
      <c r="B85" s="824" t="s">
        <v>953</v>
      </c>
      <c r="C85" s="825"/>
      <c r="D85" s="825"/>
      <c r="E85" s="825"/>
      <c r="F85" s="825"/>
      <c r="G85" s="825"/>
      <c r="H85" s="825"/>
      <c r="I85" s="825"/>
      <c r="J85" s="825"/>
      <c r="K85" s="825"/>
      <c r="L85" s="825"/>
      <c r="M85" s="826"/>
      <c r="N85" s="52">
        <f>L82+L83+L84</f>
        <v>15369.180744270623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66599.783225172694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22.554583333333333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5217.842189702289</v>
      </c>
      <c r="N48" s="272">
        <f>K48*M48</f>
        <v>5739.6264086725187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5739.6264086725187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6213.2726586725184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1242.6545317345037</v>
      </c>
      <c r="M82" s="860"/>
      <c r="N82" s="51"/>
    </row>
    <row r="83" spans="1:14">
      <c r="B83" s="89" t="s">
        <v>973</v>
      </c>
      <c r="C83" s="90"/>
      <c r="D83" s="90"/>
      <c r="E83" s="90"/>
      <c r="F83" s="90"/>
      <c r="G83" s="90"/>
      <c r="H83" s="90"/>
      <c r="I83" s="87"/>
      <c r="J83" s="88"/>
      <c r="K83" s="304">
        <v>0.05</v>
      </c>
      <c r="L83" s="859">
        <f>N77*K83</f>
        <v>310.66363293362593</v>
      </c>
      <c r="M83" s="860"/>
      <c r="N83" s="51"/>
    </row>
    <row r="84" spans="1:14" ht="15.75" thickBot="1">
      <c r="B84" s="91" t="s">
        <v>974</v>
      </c>
      <c r="C84" s="92"/>
      <c r="D84" s="92"/>
      <c r="E84" s="92"/>
      <c r="F84" s="92"/>
      <c r="G84" s="92"/>
      <c r="H84" s="92"/>
      <c r="I84" s="93"/>
      <c r="J84" s="94"/>
      <c r="K84" s="305">
        <v>0.05</v>
      </c>
      <c r="L84" s="861">
        <f>N77*K84</f>
        <v>310.66363293362593</v>
      </c>
      <c r="M84" s="862"/>
      <c r="N84" s="51"/>
    </row>
    <row r="85" spans="1:14" ht="15.75" thickBot="1">
      <c r="B85" s="824" t="s">
        <v>953</v>
      </c>
      <c r="C85" s="825"/>
      <c r="D85" s="825"/>
      <c r="E85" s="825"/>
      <c r="F85" s="825"/>
      <c r="G85" s="825"/>
      <c r="H85" s="825"/>
      <c r="I85" s="825"/>
      <c r="J85" s="825"/>
      <c r="K85" s="825"/>
      <c r="L85" s="825"/>
      <c r="M85" s="826"/>
      <c r="N85" s="52">
        <f>L82+L83+L84</f>
        <v>1863.9817976017555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8077.2544562742742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22.554583333333333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5727.0269493838732</v>
      </c>
      <c r="N48" s="272">
        <f>K48*M48</f>
        <v>6299.7296443222613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6299.7296443222613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6773.375894322261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1354.6751788644524</v>
      </c>
      <c r="M82" s="860"/>
      <c r="N82" s="51"/>
    </row>
    <row r="83" spans="1:14">
      <c r="B83" s="89" t="s">
        <v>973</v>
      </c>
      <c r="C83" s="90"/>
      <c r="D83" s="90"/>
      <c r="E83" s="90"/>
      <c r="F83" s="90"/>
      <c r="G83" s="90"/>
      <c r="H83" s="90"/>
      <c r="I83" s="87"/>
      <c r="J83" s="88"/>
      <c r="K83" s="304">
        <v>0.05</v>
      </c>
      <c r="L83" s="859">
        <f>N77*K83</f>
        <v>338.6687947161131</v>
      </c>
      <c r="M83" s="860"/>
      <c r="N83" s="51"/>
    </row>
    <row r="84" spans="1:14" ht="15.75" thickBot="1">
      <c r="B84" s="91" t="s">
        <v>974</v>
      </c>
      <c r="C84" s="92"/>
      <c r="D84" s="92"/>
      <c r="E84" s="92"/>
      <c r="F84" s="92"/>
      <c r="G84" s="92"/>
      <c r="H84" s="92"/>
      <c r="I84" s="93"/>
      <c r="J84" s="94"/>
      <c r="K84" s="305">
        <v>0.05</v>
      </c>
      <c r="L84" s="861">
        <f>N77*K84</f>
        <v>338.6687947161131</v>
      </c>
      <c r="M84" s="862"/>
      <c r="N84" s="51"/>
    </row>
    <row r="85" spans="1:14" ht="15.75" thickBot="1">
      <c r="B85" s="824" t="s">
        <v>953</v>
      </c>
      <c r="C85" s="825"/>
      <c r="D85" s="825"/>
      <c r="E85" s="825"/>
      <c r="F85" s="825"/>
      <c r="G85" s="825"/>
      <c r="H85" s="825"/>
      <c r="I85" s="825"/>
      <c r="J85" s="825"/>
      <c r="K85" s="825"/>
      <c r="L85" s="825"/>
      <c r="M85" s="826"/>
      <c r="N85" s="52">
        <f>L82+L83+L84</f>
        <v>2032.0127682966786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8805.3886626189396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324.78600000000006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36510.63267436056</v>
      </c>
      <c r="N48" s="272">
        <f>K48*M48</f>
        <v>40161.695941796621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40161.695941796621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11">
        <f>VLOOKUP(A58,TRANSPORTE!A1:D117,4,FALSE)</f>
        <v>1169.5796725935127</v>
      </c>
      <c r="M58" s="912"/>
      <c r="N58" s="287">
        <f>K58*L58</f>
        <v>1286.537639852864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1286.537639852864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48268.739581649483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9653.7479163298976</v>
      </c>
      <c r="M82" s="860"/>
      <c r="N82" s="51"/>
    </row>
    <row r="83" spans="1:14">
      <c r="B83" s="89" t="s">
        <v>973</v>
      </c>
      <c r="C83" s="90"/>
      <c r="D83" s="90"/>
      <c r="E83" s="90"/>
      <c r="F83" s="90"/>
      <c r="G83" s="90"/>
      <c r="H83" s="90"/>
      <c r="I83" s="87"/>
      <c r="J83" s="88"/>
      <c r="K83" s="304">
        <v>0.05</v>
      </c>
      <c r="L83" s="859">
        <f>N77*K83</f>
        <v>2413.4369790824744</v>
      </c>
      <c r="M83" s="860"/>
      <c r="N83" s="51"/>
    </row>
    <row r="84" spans="1:14" ht="15.75" thickBot="1">
      <c r="B84" s="91" t="s">
        <v>974</v>
      </c>
      <c r="C84" s="92"/>
      <c r="D84" s="92"/>
      <c r="E84" s="92"/>
      <c r="F84" s="92"/>
      <c r="G84" s="92"/>
      <c r="H84" s="92"/>
      <c r="I84" s="93"/>
      <c r="J84" s="94"/>
      <c r="K84" s="305">
        <v>0.05</v>
      </c>
      <c r="L84" s="861">
        <f>N77*K84</f>
        <v>2413.4369790824744</v>
      </c>
      <c r="M84" s="862"/>
      <c r="N84" s="51"/>
    </row>
    <row r="85" spans="1:14" ht="15.75" thickBot="1">
      <c r="B85" s="824" t="s">
        <v>953</v>
      </c>
      <c r="C85" s="825"/>
      <c r="D85" s="825"/>
      <c r="E85" s="825"/>
      <c r="F85" s="825"/>
      <c r="G85" s="825"/>
      <c r="H85" s="825"/>
      <c r="I85" s="825"/>
      <c r="J85" s="825"/>
      <c r="K85" s="825"/>
      <c r="L85" s="825"/>
      <c r="M85" s="826"/>
      <c r="N85" s="52">
        <f>L82+L83+L84</f>
        <v>14480.621874494847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62749.361456144332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160</v>
      </c>
      <c r="B36" s="873" t="str">
        <f>VLOOKUP(A36,EQUIPOS!A6:D154,3,FALSE)</f>
        <v>COMPACTADOR MANUAL VIBRATORIO (RANA) con motor de 6 HP</v>
      </c>
      <c r="C36" s="874"/>
      <c r="D36" s="874"/>
      <c r="E36" s="874"/>
      <c r="F36" s="874"/>
      <c r="G36" s="874"/>
      <c r="H36" s="875"/>
      <c r="I36" s="267"/>
      <c r="J36" s="268"/>
      <c r="K36" s="269">
        <f>VLOOKUP(A36,EQUIPOS!A6:D163,4,FALSE)</f>
        <v>5537.9591496401099</v>
      </c>
      <c r="L36" s="270"/>
      <c r="M36" s="336">
        <v>3</v>
      </c>
      <c r="N36" s="272">
        <f>K36/M36</f>
        <v>1845.9863832133699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451.0916666666667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2297.0780498800368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47556.623073588373</v>
      </c>
      <c r="N48" s="272">
        <f>K48*M48</f>
        <v>59445.778841985462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59445.778841985462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11">
        <f>VLOOKUP(A60,TRANSPORTE!A1:D117,4,FALSE)</f>
        <v>1169.5796725935127</v>
      </c>
      <c r="M60" s="912"/>
      <c r="N60" s="287">
        <f>K60*L60</f>
        <v>1461.9745907418908</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1461.9745907418908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67715.748149274063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13543.149629854814</v>
      </c>
      <c r="M84" s="860"/>
      <c r="N84" s="51"/>
    </row>
    <row r="85" spans="1:14">
      <c r="B85" s="89" t="s">
        <v>973</v>
      </c>
      <c r="C85" s="90"/>
      <c r="D85" s="90"/>
      <c r="E85" s="90"/>
      <c r="F85" s="90"/>
      <c r="G85" s="90"/>
      <c r="H85" s="90"/>
      <c r="I85" s="87"/>
      <c r="J85" s="88"/>
      <c r="K85" s="304">
        <v>0.05</v>
      </c>
      <c r="L85" s="859">
        <f>N79*K85</f>
        <v>3385.7874074637034</v>
      </c>
      <c r="M85" s="860"/>
      <c r="N85" s="51"/>
    </row>
    <row r="86" spans="1:14" ht="15.75" thickBot="1">
      <c r="B86" s="91" t="s">
        <v>974</v>
      </c>
      <c r="C86" s="92"/>
      <c r="D86" s="92"/>
      <c r="E86" s="92"/>
      <c r="F86" s="92"/>
      <c r="G86" s="92"/>
      <c r="H86" s="92"/>
      <c r="I86" s="93"/>
      <c r="J86" s="94"/>
      <c r="K86" s="305">
        <v>0.05</v>
      </c>
      <c r="L86" s="861">
        <f>N79*K86</f>
        <v>3385.7874074637034</v>
      </c>
      <c r="M86" s="862"/>
      <c r="N86" s="51"/>
    </row>
    <row r="87" spans="1:14" ht="15.75" thickBot="1">
      <c r="B87" s="824" t="s">
        <v>953</v>
      </c>
      <c r="C87" s="825"/>
      <c r="D87" s="825"/>
      <c r="E87" s="825"/>
      <c r="F87" s="825"/>
      <c r="G87" s="825"/>
      <c r="H87" s="825"/>
      <c r="I87" s="825"/>
      <c r="J87" s="825"/>
      <c r="K87" s="825"/>
      <c r="L87" s="825"/>
      <c r="M87" s="826"/>
      <c r="N87" s="52">
        <f>L84+L85+L86</f>
        <v>20314.72444478222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88030.472594056278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197</v>
      </c>
      <c r="B36" s="873" t="str">
        <f>VLOOKUP(A36,EQUIPOS!A6:D154,3,FALSE)</f>
        <v>Equipo de perforación (TRACKDRILL), potencia 40 HP, 2100 golpes / minuto</v>
      </c>
      <c r="C36" s="874"/>
      <c r="D36" s="874"/>
      <c r="E36" s="874"/>
      <c r="F36" s="874"/>
      <c r="G36" s="874"/>
      <c r="H36" s="875"/>
      <c r="I36" s="267"/>
      <c r="J36" s="268"/>
      <c r="K36" s="269">
        <f>VLOOKUP(A36,EQUIPOS!A6:D163,4,FALSE)</f>
        <v>54088.624477345809</v>
      </c>
      <c r="L36" s="270"/>
      <c r="M36" s="336">
        <v>2.5</v>
      </c>
      <c r="N36" s="272">
        <f>K36/M36</f>
        <v>21635.449790938324</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402.04310903601998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22037.492899974346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14334.879258066434</v>
      </c>
      <c r="N48" s="272">
        <f>K48*M48</f>
        <v>14478.228050647098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14478.228050647098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44556.583131341838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8911.3166262683681</v>
      </c>
      <c r="M84" s="860"/>
      <c r="N84" s="51"/>
    </row>
    <row r="85" spans="1:14">
      <c r="B85" s="89" t="s">
        <v>973</v>
      </c>
      <c r="C85" s="90"/>
      <c r="D85" s="90"/>
      <c r="E85" s="90"/>
      <c r="F85" s="90"/>
      <c r="G85" s="90"/>
      <c r="H85" s="90"/>
      <c r="I85" s="87"/>
      <c r="J85" s="88"/>
      <c r="K85" s="304">
        <v>0.05</v>
      </c>
      <c r="L85" s="859">
        <f>N79*K85</f>
        <v>2227.829156567092</v>
      </c>
      <c r="M85" s="860"/>
      <c r="N85" s="51"/>
    </row>
    <row r="86" spans="1:14" ht="15.75" thickBot="1">
      <c r="B86" s="91" t="s">
        <v>974</v>
      </c>
      <c r="C86" s="92"/>
      <c r="D86" s="92"/>
      <c r="E86" s="92"/>
      <c r="F86" s="92"/>
      <c r="G86" s="92"/>
      <c r="H86" s="92"/>
      <c r="I86" s="93"/>
      <c r="J86" s="94"/>
      <c r="K86" s="305">
        <v>0.05</v>
      </c>
      <c r="L86" s="861">
        <f>N79*K86</f>
        <v>2227.829156567092</v>
      </c>
      <c r="M86" s="862"/>
      <c r="N86" s="51"/>
    </row>
    <row r="87" spans="1:14" ht="15.75" thickBot="1">
      <c r="B87" s="824" t="s">
        <v>953</v>
      </c>
      <c r="C87" s="825"/>
      <c r="D87" s="825"/>
      <c r="E87" s="825"/>
      <c r="F87" s="825"/>
      <c r="G87" s="825"/>
      <c r="H87" s="825"/>
      <c r="I87" s="825"/>
      <c r="J87" s="825"/>
      <c r="K87" s="825"/>
      <c r="L87" s="825"/>
      <c r="M87" s="826"/>
      <c r="N87" s="52">
        <f>L84+L85+L86</f>
        <v>13366.974939402551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57923.558070744388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197</v>
      </c>
      <c r="B36" s="873" t="str">
        <f>VLOOKUP(A36,EQUIPOS!A6:D154,3,FALSE)</f>
        <v>Equipo de perforación (TRACKDRILL), potencia 40 HP, 2100 golpes / minuto</v>
      </c>
      <c r="C36" s="874"/>
      <c r="D36" s="874"/>
      <c r="E36" s="874"/>
      <c r="F36" s="874"/>
      <c r="G36" s="874"/>
      <c r="H36" s="875"/>
      <c r="I36" s="267"/>
      <c r="J36" s="268"/>
      <c r="K36" s="269">
        <f>VLOOKUP(A36,EQUIPOS!A6:D163,4,FALSE)</f>
        <v>54088.624477345809</v>
      </c>
      <c r="L36" s="270"/>
      <c r="M36" s="336">
        <v>1.25</v>
      </c>
      <c r="N36" s="272">
        <f>K36/M36</f>
        <v>43270.899581876649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1074.7412180720401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44345.640799948691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14334.879258066434</v>
      </c>
      <c r="N48" s="272">
        <f>K48*M48</f>
        <v>14478.228050647098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14478.228050647098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80318.693212036596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16063.738642407319</v>
      </c>
      <c r="M84" s="860"/>
      <c r="N84" s="51"/>
    </row>
    <row r="85" spans="1:14">
      <c r="B85" s="89" t="s">
        <v>973</v>
      </c>
      <c r="C85" s="90"/>
      <c r="D85" s="90"/>
      <c r="E85" s="90"/>
      <c r="F85" s="90"/>
      <c r="G85" s="90"/>
      <c r="H85" s="90"/>
      <c r="I85" s="87"/>
      <c r="J85" s="88"/>
      <c r="K85" s="304">
        <v>0.05</v>
      </c>
      <c r="L85" s="859">
        <f>N79*K85</f>
        <v>4015.9346606018298</v>
      </c>
      <c r="M85" s="860"/>
      <c r="N85" s="51"/>
    </row>
    <row r="86" spans="1:14" ht="15.75" thickBot="1">
      <c r="B86" s="91" t="s">
        <v>974</v>
      </c>
      <c r="C86" s="92"/>
      <c r="D86" s="92"/>
      <c r="E86" s="92"/>
      <c r="F86" s="92"/>
      <c r="G86" s="92"/>
      <c r="H86" s="92"/>
      <c r="I86" s="93"/>
      <c r="J86" s="94"/>
      <c r="K86" s="305">
        <v>0.05</v>
      </c>
      <c r="L86" s="861">
        <f>N79*K86</f>
        <v>4015.9346606018298</v>
      </c>
      <c r="M86" s="862"/>
      <c r="N86" s="51"/>
    </row>
    <row r="87" spans="1:14" ht="15.75" thickBot="1">
      <c r="B87" s="824" t="s">
        <v>953</v>
      </c>
      <c r="C87" s="825"/>
      <c r="D87" s="825"/>
      <c r="E87" s="825"/>
      <c r="F87" s="825"/>
      <c r="G87" s="825"/>
      <c r="H87" s="825"/>
      <c r="I87" s="825"/>
      <c r="J87" s="825"/>
      <c r="K87" s="825"/>
      <c r="L87" s="825"/>
      <c r="M87" s="826"/>
      <c r="N87" s="52">
        <f>L84+L85+L86</f>
        <v>24095.607963610979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104414.30117564758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314</v>
      </c>
      <c r="B36" s="873" t="str">
        <f>VLOOKUP(A36,EQUIPOS!A6:D154,3,FALSE)</f>
        <v xml:space="preserve">Retroexcavadora E-200 sobre orugas
</v>
      </c>
      <c r="C36" s="874"/>
      <c r="D36" s="874"/>
      <c r="E36" s="874"/>
      <c r="F36" s="874"/>
      <c r="G36" s="874"/>
      <c r="H36" s="875"/>
      <c r="I36" s="267"/>
      <c r="J36" s="268"/>
      <c r="K36" s="269">
        <f>VLOOKUP(A36,EQUIPOS!A6:D163,4,FALSE)</f>
        <v>178025.09356148803</v>
      </c>
      <c r="L36" s="270"/>
      <c r="M36" s="336">
        <v>23</v>
      </c>
      <c r="N36" s="272">
        <f>K36/M36</f>
        <v>7740.2214591951315</v>
      </c>
    </row>
    <row r="37" spans="1:14">
      <c r="A37" s="113" t="s">
        <v>328</v>
      </c>
      <c r="B37" s="873" t="str">
        <f>VLOOKUP(A37,EQUIPOS!A7:D154,3,FALSE)</f>
        <v xml:space="preserve">Taco metálico o puntal (escamas en concreto)
</v>
      </c>
      <c r="C37" s="874"/>
      <c r="D37" s="874"/>
      <c r="E37" s="874"/>
      <c r="F37" s="874"/>
      <c r="G37" s="874"/>
      <c r="H37" s="875"/>
      <c r="I37" s="421"/>
      <c r="J37" s="422"/>
      <c r="K37" s="269">
        <f>VLOOKUP(A37,EQUIPOS!A7:D164,4,FALSE)</f>
        <v>614.92530011304382</v>
      </c>
      <c r="L37" s="335"/>
      <c r="M37" s="336">
        <v>1</v>
      </c>
      <c r="N37" s="272">
        <f>K37/M37</f>
        <v>614.92530011304382</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N75*M41</f>
        <v>1074.7412180720401</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9429.8879773802164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3642.0155280010044</v>
      </c>
      <c r="N48" s="272">
        <f>K48*M48</f>
        <v>1274.7054348003514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9440.4062232505676</v>
      </c>
      <c r="N49" s="272">
        <f>K49*M49</f>
        <v>9440.4062232505676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2835.6221096787031</v>
      </c>
      <c r="N50" s="272">
        <f>K50*M50</f>
        <v>10775.364016779071</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403963.65545699524</v>
      </c>
      <c r="N51" s="272">
        <f>K51*M51</f>
        <v>72713.457982259148</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94203.933657089132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11">
        <f>VLOOKUP(A58,TRANSPORTE!A1:D117,4,FALSE)</f>
        <v>1169.5796725935127</v>
      </c>
      <c r="M58" s="912"/>
      <c r="N58" s="287">
        <f>K58*L58</f>
        <v>210.52434106683228</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210.52434106683228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125339.17033697698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25067.834067395397</v>
      </c>
      <c r="M82" s="860"/>
      <c r="N82" s="51"/>
    </row>
    <row r="83" spans="1:14">
      <c r="B83" s="89" t="s">
        <v>973</v>
      </c>
      <c r="C83" s="90"/>
      <c r="D83" s="90"/>
      <c r="E83" s="90"/>
      <c r="F83" s="90"/>
      <c r="G83" s="90"/>
      <c r="H83" s="90"/>
      <c r="I83" s="87"/>
      <c r="J83" s="88"/>
      <c r="K83" s="304">
        <v>0.05</v>
      </c>
      <c r="L83" s="859">
        <f>N77*K83</f>
        <v>6266.9585168488493</v>
      </c>
      <c r="M83" s="860"/>
      <c r="N83" s="51"/>
    </row>
    <row r="84" spans="1:14" ht="15.75" thickBot="1">
      <c r="B84" s="91" t="s">
        <v>974</v>
      </c>
      <c r="C84" s="92"/>
      <c r="D84" s="92"/>
      <c r="E84" s="92"/>
      <c r="F84" s="92"/>
      <c r="G84" s="92"/>
      <c r="H84" s="92"/>
      <c r="I84" s="93"/>
      <c r="J84" s="94"/>
      <c r="K84" s="305">
        <v>0.05</v>
      </c>
      <c r="L84" s="861">
        <f>N77*K84</f>
        <v>6266.9585168488493</v>
      </c>
      <c r="M84" s="862"/>
      <c r="N84" s="51"/>
    </row>
    <row r="85" spans="1:14" ht="15.75" thickBot="1">
      <c r="B85" s="824" t="s">
        <v>953</v>
      </c>
      <c r="C85" s="825"/>
      <c r="D85" s="825"/>
      <c r="E85" s="825"/>
      <c r="F85" s="825"/>
      <c r="G85" s="825"/>
      <c r="H85" s="825"/>
      <c r="I85" s="825"/>
      <c r="J85" s="825"/>
      <c r="K85" s="825"/>
      <c r="L85" s="825"/>
      <c r="M85" s="826"/>
      <c r="N85" s="52">
        <f>L82+L83+L84</f>
        <v>37601.751101093098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162940.92143807007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N75*M41</f>
        <v>53.737060903601993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3408.1766690808431</v>
      </c>
      <c r="N48" s="272">
        <f>K48*M48</f>
        <v>3408.1766690808431</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652.0046331787845</v>
      </c>
      <c r="N49" s="272">
        <f>K49*M49</f>
        <v>2608.018532715138</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6016.1952017959811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B58" s="46"/>
      <c r="C58" s="317"/>
      <c r="D58" s="317"/>
      <c r="E58" s="317"/>
      <c r="F58" s="317"/>
      <c r="G58" s="317"/>
      <c r="H58" s="311"/>
      <c r="I58" s="279"/>
      <c r="J58" s="286"/>
      <c r="K58" s="279"/>
      <c r="L58" s="911"/>
      <c r="M58" s="912"/>
      <c r="N58" s="287"/>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127"/>
    </row>
    <row r="75" spans="1:15" ht="15.75" thickBot="1">
      <c r="B75" s="913" t="s">
        <v>953</v>
      </c>
      <c r="C75" s="867"/>
      <c r="D75" s="867"/>
      <c r="E75" s="867"/>
      <c r="F75" s="867"/>
      <c r="G75" s="867"/>
      <c r="H75" s="867"/>
      <c r="I75" s="867"/>
      <c r="J75" s="867"/>
      <c r="K75" s="867"/>
      <c r="L75" s="867"/>
      <c r="M75" s="868"/>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6607.3028717356028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1321.4605743471207</v>
      </c>
      <c r="M82" s="860"/>
      <c r="N82" s="51"/>
    </row>
    <row r="83" spans="1:14">
      <c r="B83" s="89" t="s">
        <v>973</v>
      </c>
      <c r="C83" s="90"/>
      <c r="D83" s="90"/>
      <c r="E83" s="90"/>
      <c r="F83" s="90"/>
      <c r="G83" s="90"/>
      <c r="H83" s="90"/>
      <c r="I83" s="87"/>
      <c r="J83" s="88"/>
      <c r="K83" s="304">
        <v>0.05</v>
      </c>
      <c r="L83" s="859">
        <f>N77*K83</f>
        <v>330.36514358678016</v>
      </c>
      <c r="M83" s="860"/>
      <c r="N83" s="51"/>
    </row>
    <row r="84" spans="1:14" ht="15.75" thickBot="1">
      <c r="B84" s="91" t="s">
        <v>974</v>
      </c>
      <c r="C84" s="92"/>
      <c r="D84" s="92"/>
      <c r="E84" s="92"/>
      <c r="F84" s="92"/>
      <c r="G84" s="92"/>
      <c r="H84" s="92"/>
      <c r="I84" s="93"/>
      <c r="J84" s="94"/>
      <c r="K84" s="305">
        <v>0.05</v>
      </c>
      <c r="L84" s="861">
        <f>N77*K84</f>
        <v>330.36514358678016</v>
      </c>
      <c r="M84" s="862"/>
      <c r="N84" s="51"/>
    </row>
    <row r="85" spans="1:14" ht="15.75" thickBot="1">
      <c r="B85" s="824" t="s">
        <v>953</v>
      </c>
      <c r="C85" s="825"/>
      <c r="D85" s="825"/>
      <c r="E85" s="825"/>
      <c r="F85" s="825"/>
      <c r="G85" s="825"/>
      <c r="H85" s="825"/>
      <c r="I85" s="825"/>
      <c r="J85" s="825"/>
      <c r="K85" s="825"/>
      <c r="L85" s="825"/>
      <c r="M85" s="826"/>
      <c r="N85" s="52">
        <f>L82+L83+L84</f>
        <v>1982.1908615206808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8589.493733256284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269</v>
      </c>
      <c r="B36" s="873" t="str">
        <f>VLOOKUP(A36,EQUIPOS!A6:D154,3,FALSE)</f>
        <v>Motoniveladora  potencia 215 HP, ancho de cuchilla 4,27 m, peso 18 ton.</v>
      </c>
      <c r="C36" s="874"/>
      <c r="D36" s="874"/>
      <c r="E36" s="874"/>
      <c r="F36" s="874"/>
      <c r="G36" s="874"/>
      <c r="H36" s="875"/>
      <c r="I36" s="267"/>
      <c r="J36" s="268"/>
      <c r="K36" s="269">
        <f>VLOOKUP(A36,EQUIPOS!A6:D163,4,FALSE)</f>
        <v>122968.97988552223</v>
      </c>
      <c r="L36" s="270"/>
      <c r="M36" s="336">
        <v>15</v>
      </c>
      <c r="N36" s="272">
        <f>K36/M36</f>
        <v>8197.9319923681487</v>
      </c>
    </row>
    <row r="37" spans="1:14">
      <c r="A37" s="113" t="s">
        <v>365</v>
      </c>
      <c r="B37" s="873" t="str">
        <f>VLOOKUP(A37,EQUIPOS!A7:D154,3,FALSE)</f>
        <v xml:space="preserve">Vibrocompatador, potencia 153 HP, peso 10 Ton. </v>
      </c>
      <c r="C37" s="874"/>
      <c r="D37" s="874"/>
      <c r="E37" s="874"/>
      <c r="F37" s="874"/>
      <c r="G37" s="874"/>
      <c r="H37" s="875"/>
      <c r="I37" s="421"/>
      <c r="J37" s="422"/>
      <c r="K37" s="269">
        <f>VLOOKUP(A37,EQUIPOS!A7:D164,4,FALSE)</f>
        <v>106254.51726525257</v>
      </c>
      <c r="L37" s="335"/>
      <c r="M37" s="336">
        <v>15</v>
      </c>
      <c r="N37" s="272">
        <f>K37/M37</f>
        <v>7083.6344843501711</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112.11635150600333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15393.682828224322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31242.06079701164</v>
      </c>
      <c r="N48" s="272">
        <f>K48*M48</f>
        <v>32804.163836862223</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42.103188723829568</v>
      </c>
      <c r="N49" s="272">
        <f>K49*M49</f>
        <v>1263.095661714887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34067.259498577107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11">
        <f>VLOOKUP(A60,TRANSPORTE!A1:D117,4,FALSE)</f>
        <v>1169.5796725935127</v>
      </c>
      <c r="M60" s="912"/>
      <c r="N60" s="287">
        <f>K60*L60</f>
        <v>1228.0586562231883</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1228.0586562231883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52931.328013144688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10586.265602628939</v>
      </c>
      <c r="M84" s="860"/>
      <c r="N84" s="51"/>
    </row>
    <row r="85" spans="1:14">
      <c r="B85" s="89" t="s">
        <v>973</v>
      </c>
      <c r="C85" s="90"/>
      <c r="D85" s="90"/>
      <c r="E85" s="90"/>
      <c r="F85" s="90"/>
      <c r="G85" s="90"/>
      <c r="H85" s="90"/>
      <c r="I85" s="87"/>
      <c r="J85" s="88"/>
      <c r="K85" s="304">
        <v>0.05</v>
      </c>
      <c r="L85" s="859">
        <f>N79*K85</f>
        <v>2646.5664006572347</v>
      </c>
      <c r="M85" s="860"/>
      <c r="N85" s="51"/>
    </row>
    <row r="86" spans="1:14" ht="15.75" thickBot="1">
      <c r="B86" s="91" t="s">
        <v>974</v>
      </c>
      <c r="C86" s="92"/>
      <c r="D86" s="92"/>
      <c r="E86" s="92"/>
      <c r="F86" s="92"/>
      <c r="G86" s="92"/>
      <c r="H86" s="92"/>
      <c r="I86" s="93"/>
      <c r="J86" s="94"/>
      <c r="K86" s="305">
        <v>0.05</v>
      </c>
      <c r="L86" s="861">
        <f>N79*K86</f>
        <v>2646.5664006572347</v>
      </c>
      <c r="M86" s="862"/>
      <c r="N86" s="51"/>
    </row>
    <row r="87" spans="1:14" ht="15.75" thickBot="1">
      <c r="B87" s="824" t="s">
        <v>953</v>
      </c>
      <c r="C87" s="825"/>
      <c r="D87" s="825"/>
      <c r="E87" s="825"/>
      <c r="F87" s="825"/>
      <c r="G87" s="825"/>
      <c r="H87" s="825"/>
      <c r="I87" s="825"/>
      <c r="J87" s="825"/>
      <c r="K87" s="825"/>
      <c r="L87" s="825"/>
      <c r="M87" s="826"/>
      <c r="N87" s="52">
        <f>L84+L85+L86</f>
        <v>15879.398403943409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68810.726417088095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2.25" customHeight="1" thickBot="1">
      <c r="A31" t="s">
        <v>1845</v>
      </c>
      <c r="B31" s="80" t="s">
        <v>1144</v>
      </c>
      <c r="C31" s="966" t="s">
        <v>2155</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6010.9235234470389</v>
      </c>
      <c r="N50" s="272">
        <f>K50*M50</f>
        <v>12021.847046894078</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123015.97658284692</v>
      </c>
      <c r="N51" s="272">
        <f>K51*M51</f>
        <v>61507.988291423462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125349.78873487681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143604.86416448609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28720.97283289722</v>
      </c>
      <c r="M84" s="860"/>
      <c r="N84" s="51"/>
    </row>
    <row r="85" spans="1:14">
      <c r="B85" s="89" t="s">
        <v>973</v>
      </c>
      <c r="C85" s="90"/>
      <c r="D85" s="90"/>
      <c r="E85" s="90"/>
      <c r="F85" s="90"/>
      <c r="G85" s="90"/>
      <c r="H85" s="90"/>
      <c r="I85" s="87"/>
      <c r="J85" s="88"/>
      <c r="K85" s="304">
        <v>0.05</v>
      </c>
      <c r="L85" s="859">
        <f>N79*K85</f>
        <v>7180.2432082243049</v>
      </c>
      <c r="M85" s="860"/>
      <c r="N85" s="51"/>
    </row>
    <row r="86" spans="1:14" ht="15.75" thickBot="1">
      <c r="B86" s="91" t="s">
        <v>974</v>
      </c>
      <c r="C86" s="92"/>
      <c r="D86" s="92"/>
      <c r="E86" s="92"/>
      <c r="F86" s="92"/>
      <c r="G86" s="92"/>
      <c r="H86" s="92"/>
      <c r="I86" s="93"/>
      <c r="J86" s="94"/>
      <c r="K86" s="305">
        <v>0.05</v>
      </c>
      <c r="L86" s="861">
        <f>N79*K86</f>
        <v>7180.2432082243049</v>
      </c>
      <c r="M86" s="862"/>
      <c r="N86" s="51"/>
    </row>
    <row r="87" spans="1:14" ht="15.75" thickBot="1">
      <c r="B87" s="824" t="s">
        <v>953</v>
      </c>
      <c r="C87" s="825"/>
      <c r="D87" s="825"/>
      <c r="E87" s="825"/>
      <c r="F87" s="825"/>
      <c r="G87" s="825"/>
      <c r="H87" s="825"/>
      <c r="I87" s="825"/>
      <c r="J87" s="825"/>
      <c r="K87" s="825"/>
      <c r="L87" s="825"/>
      <c r="M87" s="826"/>
      <c r="N87" s="52">
        <f>L84+L85+L86</f>
        <v>43081.459249345826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186686.32341383191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1.5" customHeight="1" thickBot="1">
      <c r="A31" t="s">
        <v>1845</v>
      </c>
      <c r="B31" s="80" t="s">
        <v>1692</v>
      </c>
      <c r="C31" s="966" t="s">
        <v>2156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6010.9235234470389</v>
      </c>
      <c r="N50" s="272">
        <f>K50*M50</f>
        <v>12021.847046894078</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155434.84232676995</v>
      </c>
      <c r="N51" s="272">
        <f>K51*M51</f>
        <v>77717.421163384977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141559.22160683831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159814.29703644762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31962.859407289525</v>
      </c>
      <c r="M84" s="860"/>
      <c r="N84" s="51"/>
    </row>
    <row r="85" spans="1:14">
      <c r="B85" s="89" t="s">
        <v>973</v>
      </c>
      <c r="C85" s="90"/>
      <c r="D85" s="90"/>
      <c r="E85" s="90"/>
      <c r="F85" s="90"/>
      <c r="G85" s="90"/>
      <c r="H85" s="90"/>
      <c r="I85" s="87"/>
      <c r="J85" s="88"/>
      <c r="K85" s="304">
        <v>0.05</v>
      </c>
      <c r="L85" s="859">
        <f>N79*K85</f>
        <v>7990.7148518223812</v>
      </c>
      <c r="M85" s="860"/>
      <c r="N85" s="51"/>
    </row>
    <row r="86" spans="1:14" ht="15.75" thickBot="1">
      <c r="B86" s="91" t="s">
        <v>974</v>
      </c>
      <c r="C86" s="92"/>
      <c r="D86" s="92"/>
      <c r="E86" s="92"/>
      <c r="F86" s="92"/>
      <c r="G86" s="92"/>
      <c r="H86" s="92"/>
      <c r="I86" s="93"/>
      <c r="J86" s="94"/>
      <c r="K86" s="305">
        <v>0.05</v>
      </c>
      <c r="L86" s="861">
        <f>N79*K86</f>
        <v>7990.7148518223812</v>
      </c>
      <c r="M86" s="862"/>
      <c r="N86" s="51"/>
    </row>
    <row r="87" spans="1:14" ht="15.75" thickBot="1">
      <c r="B87" s="824" t="s">
        <v>953</v>
      </c>
      <c r="C87" s="825"/>
      <c r="D87" s="825"/>
      <c r="E87" s="825"/>
      <c r="F87" s="825"/>
      <c r="G87" s="825"/>
      <c r="H87" s="825"/>
      <c r="I87" s="825"/>
      <c r="J87" s="825"/>
      <c r="K87" s="825"/>
      <c r="L87" s="825"/>
      <c r="M87" s="826"/>
      <c r="N87" s="52">
        <f>L84+L85+L86</f>
        <v>47944.289110934289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207758.58614738192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1693</v>
      </c>
      <c r="C31" s="966" t="s">
        <v>2157</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6010.9235234470389</v>
      </c>
      <c r="N50" s="272">
        <f>K50*M50</f>
        <v>12021.847046894078</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162385.41592548485</v>
      </c>
      <c r="N51" s="272">
        <f>K51*M51</f>
        <v>81192.707962742425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145034.50840619576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163289.58383580507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32657.916767161016</v>
      </c>
      <c r="M84" s="860"/>
      <c r="N84" s="51"/>
    </row>
    <row r="85" spans="1:14">
      <c r="B85" s="89" t="s">
        <v>973</v>
      </c>
      <c r="C85" s="90"/>
      <c r="D85" s="90"/>
      <c r="E85" s="90"/>
      <c r="F85" s="90"/>
      <c r="G85" s="90"/>
      <c r="H85" s="90"/>
      <c r="I85" s="87"/>
      <c r="J85" s="88"/>
      <c r="K85" s="304">
        <v>0.05</v>
      </c>
      <c r="L85" s="859">
        <f>N79*K85</f>
        <v>8164.4791917902539</v>
      </c>
      <c r="M85" s="860"/>
      <c r="N85" s="51"/>
    </row>
    <row r="86" spans="1:14" ht="15.75" thickBot="1">
      <c r="B86" s="91" t="s">
        <v>974</v>
      </c>
      <c r="C86" s="92"/>
      <c r="D86" s="92"/>
      <c r="E86" s="92"/>
      <c r="F86" s="92"/>
      <c r="G86" s="92"/>
      <c r="H86" s="92"/>
      <c r="I86" s="93"/>
      <c r="J86" s="94"/>
      <c r="K86" s="305">
        <v>0.05</v>
      </c>
      <c r="L86" s="861">
        <f>N79*K86</f>
        <v>8164.4791917902539</v>
      </c>
      <c r="M86" s="862"/>
      <c r="N86" s="51"/>
    </row>
    <row r="87" spans="1:14" ht="15.75" thickBot="1">
      <c r="B87" s="824" t="s">
        <v>953</v>
      </c>
      <c r="C87" s="825"/>
      <c r="D87" s="825"/>
      <c r="E87" s="825"/>
      <c r="F87" s="825"/>
      <c r="G87" s="825"/>
      <c r="H87" s="825"/>
      <c r="I87" s="825"/>
      <c r="J87" s="825"/>
      <c r="K87" s="825"/>
      <c r="L87" s="825"/>
      <c r="M87" s="826"/>
      <c r="N87" s="52">
        <f>L84+L85+L86</f>
        <v>48986.875150741522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212276.45898654658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1694</v>
      </c>
      <c r="C31" s="966" t="s">
        <v>2158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5118.0530837660554</v>
      </c>
      <c r="N49" s="272">
        <f>K49*M49</f>
        <v>5885.7610463309629</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6010.9235234470389</v>
      </c>
      <c r="N50" s="272">
        <f>K50*M50</f>
        <v>12021.847046894078</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170336.80950862891</v>
      </c>
      <c r="N51" s="272">
        <f>K51*M51</f>
        <v>85168.404754314455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149010.20519776779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167265.2806273771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33453.056125475421</v>
      </c>
      <c r="M84" s="860"/>
      <c r="N84" s="51"/>
    </row>
    <row r="85" spans="1:14">
      <c r="B85" s="89" t="s">
        <v>973</v>
      </c>
      <c r="C85" s="90"/>
      <c r="D85" s="90"/>
      <c r="E85" s="90"/>
      <c r="F85" s="90"/>
      <c r="G85" s="90"/>
      <c r="H85" s="90"/>
      <c r="I85" s="87"/>
      <c r="J85" s="88"/>
      <c r="K85" s="304">
        <v>0.05</v>
      </c>
      <c r="L85" s="859">
        <f>N79*K85</f>
        <v>8363.2640313688553</v>
      </c>
      <c r="M85" s="860"/>
      <c r="N85" s="51"/>
    </row>
    <row r="86" spans="1:14" ht="15.75" thickBot="1">
      <c r="B86" s="91" t="s">
        <v>974</v>
      </c>
      <c r="C86" s="92"/>
      <c r="D86" s="92"/>
      <c r="E86" s="92"/>
      <c r="F86" s="92"/>
      <c r="G86" s="92"/>
      <c r="H86" s="92"/>
      <c r="I86" s="93"/>
      <c r="J86" s="94"/>
      <c r="K86" s="305">
        <v>0.05</v>
      </c>
      <c r="L86" s="861">
        <f>N79*K86</f>
        <v>8363.2640313688553</v>
      </c>
      <c r="M86" s="862"/>
      <c r="N86" s="51"/>
    </row>
    <row r="87" spans="1:14" ht="15.75" thickBot="1">
      <c r="B87" s="824" t="s">
        <v>953</v>
      </c>
      <c r="C87" s="825"/>
      <c r="D87" s="825"/>
      <c r="E87" s="825"/>
      <c r="F87" s="825"/>
      <c r="G87" s="825"/>
      <c r="H87" s="825"/>
      <c r="I87" s="825"/>
      <c r="J87" s="825"/>
      <c r="K87" s="825"/>
      <c r="L87" s="825"/>
      <c r="M87" s="826"/>
      <c r="N87" s="52">
        <f>L84+L85+L86</f>
        <v>50179.584188213128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217444.86481559023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1145</v>
      </c>
      <c r="C31" s="966" t="s">
        <v>1734</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5118.0530837660554</v>
      </c>
      <c r="N49" s="272">
        <f>K49*M49</f>
        <v>2559.0265418830277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6010.9235234470389</v>
      </c>
      <c r="N50" s="272">
        <f>K50*M50</f>
        <v>6010.9235234470389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202008.68227850206</v>
      </c>
      <c r="N51" s="272">
        <f>K51*M51</f>
        <v>202008.68227850206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256512.82469406043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274767.90012366977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54953.580024733958</v>
      </c>
      <c r="M84" s="860"/>
      <c r="N84" s="51"/>
    </row>
    <row r="85" spans="1:14">
      <c r="B85" s="89" t="s">
        <v>973</v>
      </c>
      <c r="C85" s="90"/>
      <c r="D85" s="90"/>
      <c r="E85" s="90"/>
      <c r="F85" s="90"/>
      <c r="G85" s="90"/>
      <c r="H85" s="90"/>
      <c r="I85" s="87"/>
      <c r="J85" s="88"/>
      <c r="K85" s="304">
        <v>0.05</v>
      </c>
      <c r="L85" s="859">
        <f>N79*K85</f>
        <v>13738.395006183489</v>
      </c>
      <c r="M85" s="860"/>
      <c r="N85" s="51"/>
    </row>
    <row r="86" spans="1:14" ht="15.75" thickBot="1">
      <c r="B86" s="91" t="s">
        <v>974</v>
      </c>
      <c r="C86" s="92"/>
      <c r="D86" s="92"/>
      <c r="E86" s="92"/>
      <c r="F86" s="92"/>
      <c r="G86" s="92"/>
      <c r="H86" s="92"/>
      <c r="I86" s="93"/>
      <c r="J86" s="94"/>
      <c r="K86" s="305">
        <v>0.05</v>
      </c>
      <c r="L86" s="861">
        <f>N79*K86</f>
        <v>13738.395006183489</v>
      </c>
      <c r="M86" s="862"/>
      <c r="N86" s="51"/>
    </row>
    <row r="87" spans="1:14" ht="15.75" thickBot="1">
      <c r="B87" s="824" t="s">
        <v>953</v>
      </c>
      <c r="C87" s="825"/>
      <c r="D87" s="825"/>
      <c r="E87" s="825"/>
      <c r="F87" s="825"/>
      <c r="G87" s="825"/>
      <c r="H87" s="825"/>
      <c r="I87" s="825"/>
      <c r="J87" s="825"/>
      <c r="K87" s="825"/>
      <c r="L87" s="825"/>
      <c r="M87" s="826"/>
      <c r="N87" s="52">
        <f>L84+L85+L86</f>
        <v>82430.370037100933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357198.27016077068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1695</v>
      </c>
      <c r="C31" s="966" t="s">
        <v>1696</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5118.0530837660554</v>
      </c>
      <c r="N49" s="272">
        <f>K49*M49</f>
        <v>2559.0265418830277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6010.9235234470389</v>
      </c>
      <c r="N50" s="272">
        <f>K50*M50</f>
        <v>6010.9235234470389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202008.68227850206</v>
      </c>
      <c r="N51" s="272">
        <f>K51*M51</f>
        <v>202008.68227850206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256512.82469406043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274767.90012366977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54953.580024733958</v>
      </c>
      <c r="M84" s="860"/>
      <c r="N84" s="51"/>
    </row>
    <row r="85" spans="1:14">
      <c r="B85" s="89" t="s">
        <v>973</v>
      </c>
      <c r="C85" s="90"/>
      <c r="D85" s="90"/>
      <c r="E85" s="90"/>
      <c r="F85" s="90"/>
      <c r="G85" s="90"/>
      <c r="H85" s="90"/>
      <c r="I85" s="87"/>
      <c r="J85" s="88"/>
      <c r="K85" s="304">
        <v>0.05</v>
      </c>
      <c r="L85" s="859">
        <f>N79*K85</f>
        <v>13738.395006183489</v>
      </c>
      <c r="M85" s="860"/>
      <c r="N85" s="51"/>
    </row>
    <row r="86" spans="1:14" ht="15.75" thickBot="1">
      <c r="B86" s="91" t="s">
        <v>974</v>
      </c>
      <c r="C86" s="92"/>
      <c r="D86" s="92"/>
      <c r="E86" s="92"/>
      <c r="F86" s="92"/>
      <c r="G86" s="92"/>
      <c r="H86" s="92"/>
      <c r="I86" s="93"/>
      <c r="J86" s="94"/>
      <c r="K86" s="305">
        <v>0.05</v>
      </c>
      <c r="L86" s="861">
        <f>N79*K86</f>
        <v>13738.395006183489</v>
      </c>
      <c r="M86" s="862"/>
      <c r="N86" s="51"/>
    </row>
    <row r="87" spans="1:14" ht="15.75" thickBot="1">
      <c r="B87" s="824" t="s">
        <v>953</v>
      </c>
      <c r="C87" s="825"/>
      <c r="D87" s="825"/>
      <c r="E87" s="825"/>
      <c r="F87" s="825"/>
      <c r="G87" s="825"/>
      <c r="H87" s="825"/>
      <c r="I87" s="825"/>
      <c r="J87" s="825"/>
      <c r="K87" s="825"/>
      <c r="L87" s="825"/>
      <c r="M87" s="826"/>
      <c r="N87" s="52">
        <f>L84+L85+L86</f>
        <v>82430.370037100933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357198.27016077068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1697</v>
      </c>
      <c r="C31" s="966" t="s">
        <v>1698</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5118.0530837660554</v>
      </c>
      <c r="N49" s="272">
        <f>K49*M49</f>
        <v>2559.0265418830277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6010.9235234470389</v>
      </c>
      <c r="N50" s="272">
        <f>K50*M50</f>
        <v>6010.9235234470389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202008.68227850206</v>
      </c>
      <c r="N51" s="272">
        <f>K51*M51</f>
        <v>202008.68227850206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256512.82469406043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274767.90012366977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54953.580024733958</v>
      </c>
      <c r="M84" s="860"/>
      <c r="N84" s="51"/>
    </row>
    <row r="85" spans="1:14">
      <c r="B85" s="89" t="s">
        <v>973</v>
      </c>
      <c r="C85" s="90"/>
      <c r="D85" s="90"/>
      <c r="E85" s="90"/>
      <c r="F85" s="90"/>
      <c r="G85" s="90"/>
      <c r="H85" s="90"/>
      <c r="I85" s="87"/>
      <c r="J85" s="88"/>
      <c r="K85" s="304">
        <v>0.05</v>
      </c>
      <c r="L85" s="859">
        <f>N79*K85</f>
        <v>13738.395006183489</v>
      </c>
      <c r="M85" s="860"/>
      <c r="N85" s="51"/>
    </row>
    <row r="86" spans="1:14" ht="15.75" thickBot="1">
      <c r="B86" s="91" t="s">
        <v>974</v>
      </c>
      <c r="C86" s="92"/>
      <c r="D86" s="92"/>
      <c r="E86" s="92"/>
      <c r="F86" s="92"/>
      <c r="G86" s="92"/>
      <c r="H86" s="92"/>
      <c r="I86" s="93"/>
      <c r="J86" s="94"/>
      <c r="K86" s="305">
        <v>0.05</v>
      </c>
      <c r="L86" s="861">
        <f>N79*K86</f>
        <v>13738.395006183489</v>
      </c>
      <c r="M86" s="862"/>
      <c r="N86" s="51"/>
    </row>
    <row r="87" spans="1:14" ht="15.75" thickBot="1">
      <c r="B87" s="824" t="s">
        <v>953</v>
      </c>
      <c r="C87" s="825"/>
      <c r="D87" s="825"/>
      <c r="E87" s="825"/>
      <c r="F87" s="825"/>
      <c r="G87" s="825"/>
      <c r="H87" s="825"/>
      <c r="I87" s="825"/>
      <c r="J87" s="825"/>
      <c r="K87" s="825"/>
      <c r="L87" s="825"/>
      <c r="M87" s="826"/>
      <c r="N87" s="52">
        <f>L84+L85+L86</f>
        <v>82430.370037100933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357198.27016077068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1699</v>
      </c>
      <c r="C31" s="966" t="s">
        <v>1700</v>
      </c>
      <c r="D31" s="967"/>
      <c r="E31" s="967"/>
      <c r="F31" s="967"/>
      <c r="G31" s="967"/>
      <c r="H31" s="967"/>
      <c r="I31" s="967"/>
      <c r="J31" s="993"/>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808.02560903602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41758.356682025726</v>
      </c>
      <c r="N48" s="272">
        <f>K48*M48</f>
        <v>45934.192350228303</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5118.0530837660554</v>
      </c>
      <c r="N49" s="272">
        <f>K49*M49</f>
        <v>2559.0265418830277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6010.9235234470389</v>
      </c>
      <c r="N50" s="272">
        <f>K50*M50</f>
        <v>6010.9235234470389</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202008.68227850206</v>
      </c>
      <c r="N51" s="272">
        <f>K51*M51</f>
        <v>202008.68227850206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256512.82469406043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11">
        <f>VLOOKUP(A60,TRANSPORTE!A1:D117,4,FALSE)</f>
        <v>1169.5796725935127</v>
      </c>
      <c r="M60" s="912"/>
      <c r="N60" s="287">
        <f>K60*L60</f>
        <v>1286.537639852864</v>
      </c>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f>N60+N61+N62+N63+N64</f>
        <v>1286.537639852864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274767.90012366977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54953.580024733958</v>
      </c>
      <c r="M84" s="860"/>
      <c r="N84" s="51"/>
    </row>
    <row r="85" spans="1:14">
      <c r="B85" s="89" t="s">
        <v>973</v>
      </c>
      <c r="C85" s="90"/>
      <c r="D85" s="90"/>
      <c r="E85" s="90"/>
      <c r="F85" s="90"/>
      <c r="G85" s="90"/>
      <c r="H85" s="90"/>
      <c r="I85" s="87"/>
      <c r="J85" s="88"/>
      <c r="K85" s="304">
        <v>0.05</v>
      </c>
      <c r="L85" s="859">
        <f>N79*K85</f>
        <v>13738.395006183489</v>
      </c>
      <c r="M85" s="860"/>
      <c r="N85" s="51"/>
    </row>
    <row r="86" spans="1:14" ht="15.75" thickBot="1">
      <c r="B86" s="91" t="s">
        <v>974</v>
      </c>
      <c r="C86" s="92"/>
      <c r="D86" s="92"/>
      <c r="E86" s="92"/>
      <c r="F86" s="92"/>
      <c r="G86" s="92"/>
      <c r="H86" s="92"/>
      <c r="I86" s="93"/>
      <c r="J86" s="94"/>
      <c r="K86" s="305">
        <v>0.05</v>
      </c>
      <c r="L86" s="861">
        <f>N79*K86</f>
        <v>13738.395006183489</v>
      </c>
      <c r="M86" s="862"/>
      <c r="N86" s="51"/>
    </row>
    <row r="87" spans="1:14" ht="15.75" thickBot="1">
      <c r="B87" s="824" t="s">
        <v>953</v>
      </c>
      <c r="C87" s="825"/>
      <c r="D87" s="825"/>
      <c r="E87" s="825"/>
      <c r="F87" s="825"/>
      <c r="G87" s="825"/>
      <c r="H87" s="825"/>
      <c r="I87" s="825"/>
      <c r="J87" s="825"/>
      <c r="K87" s="825"/>
      <c r="L87" s="825"/>
      <c r="M87" s="826"/>
      <c r="N87" s="52">
        <f>L84+L85+L86</f>
        <v>82430.370037100933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357198.27016077068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8.5" customHeight="1" thickBot="1">
      <c r="A31" t="s">
        <v>1845</v>
      </c>
      <c r="B31" s="80" t="s">
        <v>1701</v>
      </c>
      <c r="C31" s="966" t="s">
        <v>1702</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5166.4537684258285</v>
      </c>
      <c r="N48" s="272">
        <f>K48*M48</f>
        <v>6716.3898989535774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6716.3898989535774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8332.4411170256171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1666.4882234051236</v>
      </c>
      <c r="M84" s="860"/>
      <c r="N84" s="51"/>
    </row>
    <row r="85" spans="1:14">
      <c r="B85" s="89" t="s">
        <v>973</v>
      </c>
      <c r="C85" s="90"/>
      <c r="D85" s="90"/>
      <c r="E85" s="90"/>
      <c r="F85" s="90"/>
      <c r="G85" s="90"/>
      <c r="H85" s="90"/>
      <c r="I85" s="87"/>
      <c r="J85" s="88"/>
      <c r="K85" s="304">
        <v>0.05</v>
      </c>
      <c r="L85" s="859">
        <f>N79*K85</f>
        <v>416.62205585128089</v>
      </c>
      <c r="M85" s="860"/>
      <c r="N85" s="51"/>
    </row>
    <row r="86" spans="1:14" ht="15.75" thickBot="1">
      <c r="B86" s="91" t="s">
        <v>974</v>
      </c>
      <c r="C86" s="92"/>
      <c r="D86" s="92"/>
      <c r="E86" s="92"/>
      <c r="F86" s="92"/>
      <c r="G86" s="92"/>
      <c r="H86" s="92"/>
      <c r="I86" s="93"/>
      <c r="J86" s="94"/>
      <c r="K86" s="305">
        <v>0.05</v>
      </c>
      <c r="L86" s="861">
        <f>N79*K86</f>
        <v>416.62205585128089</v>
      </c>
      <c r="M86" s="862"/>
      <c r="N86" s="51"/>
    </row>
    <row r="87" spans="1:14" ht="15.75" thickBot="1">
      <c r="B87" s="824" t="s">
        <v>953</v>
      </c>
      <c r="C87" s="825"/>
      <c r="D87" s="825"/>
      <c r="E87" s="825"/>
      <c r="F87" s="825"/>
      <c r="G87" s="825"/>
      <c r="H87" s="825"/>
      <c r="I87" s="825"/>
      <c r="J87" s="825"/>
      <c r="K87" s="825"/>
      <c r="L87" s="825"/>
      <c r="M87" s="826"/>
      <c r="N87" s="52">
        <f>L84+L85+L86</f>
        <v>2499.7323351076852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10832.173452133302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 customHeight="1" thickBot="1">
      <c r="A31" t="s">
        <v>1845</v>
      </c>
      <c r="B31" s="80" t="s">
        <v>1703</v>
      </c>
      <c r="C31" s="966" t="s">
        <v>1704</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10054.57676786376</v>
      </c>
      <c r="N48" s="272">
        <f>K48*M48</f>
        <v>13070.94979822289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13070.94979822289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14687.001016294929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2937.400203258986</v>
      </c>
      <c r="M84" s="860"/>
      <c r="N84" s="51"/>
    </row>
    <row r="85" spans="1:14">
      <c r="B85" s="89" t="s">
        <v>973</v>
      </c>
      <c r="C85" s="90"/>
      <c r="D85" s="90"/>
      <c r="E85" s="90"/>
      <c r="F85" s="90"/>
      <c r="G85" s="90"/>
      <c r="H85" s="90"/>
      <c r="I85" s="87"/>
      <c r="J85" s="88"/>
      <c r="K85" s="304">
        <v>0.05</v>
      </c>
      <c r="L85" s="859">
        <f>N79*K85</f>
        <v>734.35005081474651</v>
      </c>
      <c r="M85" s="860"/>
      <c r="N85" s="51"/>
    </row>
    <row r="86" spans="1:14" ht="15.75" thickBot="1">
      <c r="B86" s="91" t="s">
        <v>974</v>
      </c>
      <c r="C86" s="92"/>
      <c r="D86" s="92"/>
      <c r="E86" s="92"/>
      <c r="F86" s="92"/>
      <c r="G86" s="92"/>
      <c r="H86" s="92"/>
      <c r="I86" s="93"/>
      <c r="J86" s="94"/>
      <c r="K86" s="305">
        <v>0.05</v>
      </c>
      <c r="L86" s="861">
        <f>N79*K86</f>
        <v>734.35005081474651</v>
      </c>
      <c r="M86" s="862"/>
      <c r="N86" s="51"/>
    </row>
    <row r="87" spans="1:14" ht="15.75" thickBot="1">
      <c r="B87" s="824" t="s">
        <v>953</v>
      </c>
      <c r="C87" s="825"/>
      <c r="D87" s="825"/>
      <c r="E87" s="825"/>
      <c r="F87" s="825"/>
      <c r="G87" s="825"/>
      <c r="H87" s="825"/>
      <c r="I87" s="825"/>
      <c r="J87" s="825"/>
      <c r="K87" s="825"/>
      <c r="L87" s="825"/>
      <c r="M87" s="826"/>
      <c r="N87" s="52">
        <f>L84+L85+L86</f>
        <v>4406.1003048884786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19093.101321183407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75" customHeight="1" thickBot="1">
      <c r="A31" t="s">
        <v>1845</v>
      </c>
      <c r="B31" s="80" t="s">
        <v>1705</v>
      </c>
      <c r="C31" s="966" t="s">
        <v>2159</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5166.4537684258285</v>
      </c>
      <c r="N48" s="272">
        <f>K48*M48</f>
        <v>6716.3898989535774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6716.3898989535774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8332.4411170256171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1666.4882234051236</v>
      </c>
      <c r="M84" s="860"/>
      <c r="N84" s="51"/>
    </row>
    <row r="85" spans="1:14">
      <c r="B85" s="89" t="s">
        <v>973</v>
      </c>
      <c r="C85" s="90"/>
      <c r="D85" s="90"/>
      <c r="E85" s="90"/>
      <c r="F85" s="90"/>
      <c r="G85" s="90"/>
      <c r="H85" s="90"/>
      <c r="I85" s="87"/>
      <c r="J85" s="88"/>
      <c r="K85" s="304">
        <v>0.05</v>
      </c>
      <c r="L85" s="859">
        <f>N79*K85</f>
        <v>416.62205585128089</v>
      </c>
      <c r="M85" s="860"/>
      <c r="N85" s="51"/>
    </row>
    <row r="86" spans="1:14" ht="15.75" thickBot="1">
      <c r="B86" s="91" t="s">
        <v>974</v>
      </c>
      <c r="C86" s="92"/>
      <c r="D86" s="92"/>
      <c r="E86" s="92"/>
      <c r="F86" s="92"/>
      <c r="G86" s="92"/>
      <c r="H86" s="92"/>
      <c r="I86" s="93"/>
      <c r="J86" s="94"/>
      <c r="K86" s="305">
        <v>0.05</v>
      </c>
      <c r="L86" s="861">
        <f>N79*K86</f>
        <v>416.62205585128089</v>
      </c>
      <c r="M86" s="862"/>
      <c r="N86" s="51"/>
    </row>
    <row r="87" spans="1:14" ht="15.75" thickBot="1">
      <c r="B87" s="824" t="s">
        <v>953</v>
      </c>
      <c r="C87" s="825"/>
      <c r="D87" s="825"/>
      <c r="E87" s="825"/>
      <c r="F87" s="825"/>
      <c r="G87" s="825"/>
      <c r="H87" s="825"/>
      <c r="I87" s="825"/>
      <c r="J87" s="825"/>
      <c r="K87" s="825"/>
      <c r="L87" s="825"/>
      <c r="M87" s="826"/>
      <c r="N87" s="52">
        <f>L84+L85+L86</f>
        <v>2499.7323351076852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10832.173452133302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30" customHeight="1" thickBot="1">
      <c r="A31" t="s">
        <v>1845</v>
      </c>
      <c r="B31" s="80" t="s">
        <v>1706</v>
      </c>
      <c r="C31" s="966" t="s">
        <v>2160</v>
      </c>
      <c r="D31" s="967"/>
      <c r="E31" s="967"/>
      <c r="F31" s="967"/>
      <c r="G31" s="967"/>
      <c r="H31" s="967"/>
      <c r="I31" s="967"/>
      <c r="J31" s="993"/>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c r="C41" s="882"/>
      <c r="D41" s="882"/>
      <c r="E41" s="38"/>
      <c r="F41" s="39"/>
      <c r="G41" s="39"/>
      <c r="H41" s="40"/>
      <c r="I41" s="36"/>
      <c r="J41" s="37"/>
      <c r="K41" s="279"/>
      <c r="L41" s="276"/>
      <c r="M41" s="401"/>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10054.57676786376</v>
      </c>
      <c r="N48" s="272">
        <f>K48*M48</f>
        <v>13070.94979822289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13070.94979822289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14687.001016294929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2937.400203258986</v>
      </c>
      <c r="M84" s="860"/>
      <c r="N84" s="51"/>
    </row>
    <row r="85" spans="1:14">
      <c r="B85" s="89" t="s">
        <v>973</v>
      </c>
      <c r="C85" s="90"/>
      <c r="D85" s="90"/>
      <c r="E85" s="90"/>
      <c r="F85" s="90"/>
      <c r="G85" s="90"/>
      <c r="H85" s="90"/>
      <c r="I85" s="87"/>
      <c r="J85" s="88"/>
      <c r="K85" s="304">
        <v>0.05</v>
      </c>
      <c r="L85" s="859">
        <f>N79*K85</f>
        <v>734.35005081474651</v>
      </c>
      <c r="M85" s="860"/>
      <c r="N85" s="51"/>
    </row>
    <row r="86" spans="1:14" ht="15.75" thickBot="1">
      <c r="B86" s="91" t="s">
        <v>974</v>
      </c>
      <c r="C86" s="92"/>
      <c r="D86" s="92"/>
      <c r="E86" s="92"/>
      <c r="F86" s="92"/>
      <c r="G86" s="92"/>
      <c r="H86" s="92"/>
      <c r="I86" s="93"/>
      <c r="J86" s="94"/>
      <c r="K86" s="305">
        <v>0.05</v>
      </c>
      <c r="L86" s="861">
        <f>N79*K86</f>
        <v>734.35005081474651</v>
      </c>
      <c r="M86" s="862"/>
      <c r="N86" s="51"/>
    </row>
    <row r="87" spans="1:14" ht="15.75" thickBot="1">
      <c r="B87" s="824" t="s">
        <v>953</v>
      </c>
      <c r="C87" s="825"/>
      <c r="D87" s="825"/>
      <c r="E87" s="825"/>
      <c r="F87" s="825"/>
      <c r="G87" s="825"/>
      <c r="H87" s="825"/>
      <c r="I87" s="825"/>
      <c r="J87" s="825"/>
      <c r="K87" s="825"/>
      <c r="L87" s="825"/>
      <c r="M87" s="826"/>
      <c r="N87" s="52">
        <f>L84+L85+L86</f>
        <v>4406.1003048884786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19093.101321183407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152</v>
      </c>
      <c r="B36" s="873" t="str">
        <f>VLOOKUP(A36,EQUIPOS!A6:D154,3,FALSE)</f>
        <v xml:space="preserve">Carrotanque de agua(1000 Galones) </v>
      </c>
      <c r="C36" s="874"/>
      <c r="D36" s="874"/>
      <c r="E36" s="874"/>
      <c r="F36" s="874"/>
      <c r="G36" s="874"/>
      <c r="H36" s="875"/>
      <c r="I36" s="267"/>
      <c r="J36" s="268"/>
      <c r="K36" s="269">
        <f>VLOOKUP(A36,EQUIPOS!A6:D163,4,FALSE)</f>
        <v>51596.778678250921</v>
      </c>
      <c r="L36" s="270"/>
      <c r="M36" s="336">
        <v>15</v>
      </c>
      <c r="N36" s="272">
        <f>K36/M36</f>
        <v>3439.7852452167281</v>
      </c>
    </row>
    <row r="37" spans="1:14">
      <c r="A37" s="113" t="s">
        <v>174</v>
      </c>
      <c r="B37" s="873" t="str">
        <f>VLOOKUP(A37,EQUIPOS!A7:D154,3,FALSE)</f>
        <v>Compactador vibratorio tipo DD-20</v>
      </c>
      <c r="C37" s="874"/>
      <c r="D37" s="874"/>
      <c r="E37" s="874"/>
      <c r="F37" s="874"/>
      <c r="G37" s="874"/>
      <c r="H37" s="875"/>
      <c r="I37" s="421"/>
      <c r="J37" s="422"/>
      <c r="K37" s="269">
        <f>VLOOKUP(A37,EQUIPOS!A7:D164,4,FALSE)</f>
        <v>71967.40818410377</v>
      </c>
      <c r="L37" s="335"/>
      <c r="M37" s="336">
        <v>15</v>
      </c>
      <c r="N37" s="272">
        <f>K37/M37</f>
        <v>4797.8272122735843</v>
      </c>
    </row>
    <row r="38" spans="1:14">
      <c r="A38" s="113" t="s">
        <v>269</v>
      </c>
      <c r="B38" s="873" t="str">
        <f>VLOOKUP(A38,EQUIPOS!A8:D154,3,FALSE)</f>
        <v>Motoniveladora  potencia 215 HP, ancho de cuchilla 4,27 m, peso 18 ton.</v>
      </c>
      <c r="C38" s="874"/>
      <c r="D38" s="874"/>
      <c r="E38" s="874"/>
      <c r="F38" s="874"/>
      <c r="G38" s="874"/>
      <c r="H38" s="875"/>
      <c r="I38" s="328"/>
      <c r="J38" s="330"/>
      <c r="K38" s="269">
        <f>VLOOKUP(A38,EQUIPOS!A8:D165,4,FALSE)</f>
        <v>122968.97988552223</v>
      </c>
      <c r="L38" s="423"/>
      <c r="M38" s="424">
        <v>15</v>
      </c>
      <c r="N38" s="272">
        <f>K38/M38</f>
        <v>8197.9319923681487</v>
      </c>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N75*M41</f>
        <v>44.846540602401326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SUM(N36:N41)</f>
        <v>16480.390990460863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31242.06079701164</v>
      </c>
      <c r="N48" s="272">
        <f>K48*M48</f>
        <v>40614.679036115136</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42.103188723829568</v>
      </c>
      <c r="N49" s="272">
        <f>K49*M49</f>
        <v>1263.095661714887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3" t="s">
        <v>953</v>
      </c>
      <c r="C53" s="867"/>
      <c r="D53" s="867"/>
      <c r="E53" s="867"/>
      <c r="F53" s="867"/>
      <c r="G53" s="867"/>
      <c r="H53" s="867"/>
      <c r="I53" s="867"/>
      <c r="J53" s="867"/>
      <c r="K53" s="867"/>
      <c r="L53" s="867"/>
      <c r="M53" s="868"/>
      <c r="N53" s="104">
        <f>SUM(N48:N52)</f>
        <v>41877.77469783002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10" t="s">
        <v>961</v>
      </c>
      <c r="M57" s="889"/>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11">
        <f>VLOOKUP(A58,TRANSPORTE!A1:D117,4,FALSE)</f>
        <v>1169.5796725935127</v>
      </c>
      <c r="M58" s="912"/>
      <c r="N58" s="287">
        <f>K58*L58</f>
        <v>1520.4535743715664</v>
      </c>
    </row>
    <row r="59" spans="1:14">
      <c r="B59" s="46"/>
      <c r="C59" s="47"/>
      <c r="D59" s="47"/>
      <c r="E59" s="47"/>
      <c r="F59" s="47"/>
      <c r="G59" s="4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2"/>
      <c r="M63" s="903"/>
      <c r="N63" s="127"/>
    </row>
    <row r="64" spans="1:14" ht="15.75" thickBot="1">
      <c r="B64" s="913" t="s">
        <v>953</v>
      </c>
      <c r="C64" s="867"/>
      <c r="D64" s="867"/>
      <c r="E64" s="867"/>
      <c r="F64" s="867"/>
      <c r="G64" s="867"/>
      <c r="H64" s="867"/>
      <c r="I64" s="867"/>
      <c r="J64" s="867"/>
      <c r="K64" s="867"/>
      <c r="L64" s="867"/>
      <c r="M64" s="868"/>
      <c r="N64" s="104">
        <f>N58+N59+N60+N61+N62</f>
        <v>1520.4535743715664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3" t="s">
        <v>963</v>
      </c>
      <c r="C68" s="864"/>
      <c r="D68" s="864"/>
      <c r="E68" s="864"/>
      <c r="F68" s="864"/>
      <c r="G68" s="864"/>
      <c r="H68" s="864"/>
      <c r="I68" s="73" t="s">
        <v>964</v>
      </c>
      <c r="J68" s="75" t="s">
        <v>1410</v>
      </c>
      <c r="K68" s="74" t="s">
        <v>966</v>
      </c>
      <c r="L68" s="865" t="s">
        <v>950</v>
      </c>
      <c r="M68" s="978"/>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900"/>
      <c r="C74" s="901"/>
      <c r="D74" s="901"/>
      <c r="E74" s="901"/>
      <c r="F74" s="901"/>
      <c r="G74" s="901"/>
      <c r="H74" s="901"/>
      <c r="I74" s="126"/>
      <c r="J74" s="126"/>
      <c r="K74" s="126"/>
      <c r="L74" s="914"/>
      <c r="M74" s="914"/>
      <c r="N74" s="45"/>
    </row>
    <row r="75" spans="1:15" ht="15.75" thickBot="1">
      <c r="B75" s="913" t="s">
        <v>953</v>
      </c>
      <c r="C75" s="867"/>
      <c r="D75" s="867"/>
      <c r="E75" s="867"/>
      <c r="F75" s="867"/>
      <c r="G75" s="867"/>
      <c r="H75" s="867"/>
      <c r="I75" s="867"/>
      <c r="J75" s="867"/>
      <c r="K75" s="867"/>
      <c r="L75" s="867"/>
      <c r="M75" s="868"/>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62120.946292782523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9" t="s">
        <v>969</v>
      </c>
      <c r="C81" s="870"/>
      <c r="D81" s="870"/>
      <c r="E81" s="870"/>
      <c r="F81" s="870"/>
      <c r="G81" s="870"/>
      <c r="H81" s="870"/>
      <c r="I81" s="314"/>
      <c r="J81" s="334"/>
      <c r="K81" s="302" t="s">
        <v>970</v>
      </c>
      <c r="L81" s="871" t="s">
        <v>971</v>
      </c>
      <c r="M81" s="872"/>
      <c r="N81" s="303"/>
    </row>
    <row r="82" spans="1:14">
      <c r="B82" s="857" t="s">
        <v>972</v>
      </c>
      <c r="C82" s="858"/>
      <c r="D82" s="858"/>
      <c r="E82" s="858"/>
      <c r="F82" s="858"/>
      <c r="G82" s="858"/>
      <c r="H82" s="858"/>
      <c r="I82" s="87"/>
      <c r="J82" s="88"/>
      <c r="K82" s="304">
        <v>0.2</v>
      </c>
      <c r="L82" s="859">
        <f>N77*K82</f>
        <v>12424.189258556506</v>
      </c>
      <c r="M82" s="860"/>
      <c r="N82" s="51"/>
    </row>
    <row r="83" spans="1:14">
      <c r="B83" s="89" t="s">
        <v>973</v>
      </c>
      <c r="C83" s="90"/>
      <c r="D83" s="90"/>
      <c r="E83" s="90"/>
      <c r="F83" s="90"/>
      <c r="G83" s="90"/>
      <c r="H83" s="90"/>
      <c r="I83" s="87"/>
      <c r="J83" s="88"/>
      <c r="K83" s="304">
        <v>0.05</v>
      </c>
      <c r="L83" s="859">
        <f>N77*K83</f>
        <v>3106.0473146391264</v>
      </c>
      <c r="M83" s="860"/>
      <c r="N83" s="51"/>
    </row>
    <row r="84" spans="1:14" ht="15.75" thickBot="1">
      <c r="B84" s="91" t="s">
        <v>974</v>
      </c>
      <c r="C84" s="92"/>
      <c r="D84" s="92"/>
      <c r="E84" s="92"/>
      <c r="F84" s="92"/>
      <c r="G84" s="92"/>
      <c r="H84" s="92"/>
      <c r="I84" s="93"/>
      <c r="J84" s="94"/>
      <c r="K84" s="305">
        <v>0.05</v>
      </c>
      <c r="L84" s="861">
        <f>N77*K84</f>
        <v>3106.0473146391264</v>
      </c>
      <c r="M84" s="862"/>
      <c r="N84" s="51"/>
    </row>
    <row r="85" spans="1:14" ht="15.75" thickBot="1">
      <c r="B85" s="824" t="s">
        <v>953</v>
      </c>
      <c r="C85" s="825"/>
      <c r="D85" s="825"/>
      <c r="E85" s="825"/>
      <c r="F85" s="825"/>
      <c r="G85" s="825"/>
      <c r="H85" s="825"/>
      <c r="I85" s="825"/>
      <c r="J85" s="825"/>
      <c r="K85" s="825"/>
      <c r="L85" s="825"/>
      <c r="M85" s="826"/>
      <c r="N85" s="52">
        <f>L82+L83+L84</f>
        <v>18636.283887834757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80757.230180617276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8" t="s">
        <v>2218</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2219</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4"/>
      <c r="K117" s="974"/>
      <c r="L117" s="974"/>
      <c r="M117" s="974"/>
      <c r="N117" s="975"/>
    </row>
    <row r="118" spans="2:14" ht="15.75" thickBot="1">
      <c r="B118" s="419" t="s">
        <v>2221</v>
      </c>
      <c r="C118" s="420"/>
      <c r="D118" s="420"/>
      <c r="E118" s="259"/>
      <c r="F118" s="259"/>
      <c r="G118" s="259"/>
      <c r="H118" s="259"/>
      <c r="I118" s="259"/>
      <c r="J118" s="976"/>
      <c r="K118" s="976"/>
      <c r="L118" s="976"/>
      <c r="M118" s="976"/>
      <c r="N118" s="977"/>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106.68624361440799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15637.907404699457</v>
      </c>
      <c r="N48" s="272">
        <f>K48*M48</f>
        <v>10946.535183289619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10946.535183289619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45"/>
    </row>
    <row r="77" spans="1:15" ht="15.75" thickBot="1">
      <c r="B77" s="913" t="s">
        <v>953</v>
      </c>
      <c r="C77" s="867"/>
      <c r="D77" s="867"/>
      <c r="E77" s="867"/>
      <c r="F77" s="867"/>
      <c r="G77" s="867"/>
      <c r="H77" s="867"/>
      <c r="I77" s="867"/>
      <c r="J77" s="867"/>
      <c r="K77" s="867"/>
      <c r="L77" s="867"/>
      <c r="M77" s="868"/>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13186.946299192186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2637.3892598384373</v>
      </c>
      <c r="M84" s="860"/>
      <c r="N84" s="51"/>
    </row>
    <row r="85" spans="1:14">
      <c r="B85" s="89" t="s">
        <v>973</v>
      </c>
      <c r="C85" s="90"/>
      <c r="D85" s="90"/>
      <c r="E85" s="90"/>
      <c r="F85" s="90"/>
      <c r="G85" s="90"/>
      <c r="H85" s="90"/>
      <c r="I85" s="87"/>
      <c r="J85" s="88"/>
      <c r="K85" s="304">
        <v>0.05</v>
      </c>
      <c r="L85" s="859">
        <f>N79*K85</f>
        <v>659.34731495960932</v>
      </c>
      <c r="M85" s="860"/>
      <c r="N85" s="51"/>
    </row>
    <row r="86" spans="1:14" ht="15.75" thickBot="1">
      <c r="B86" s="91" t="s">
        <v>974</v>
      </c>
      <c r="C86" s="92"/>
      <c r="D86" s="92"/>
      <c r="E86" s="92"/>
      <c r="F86" s="92"/>
      <c r="G86" s="92"/>
      <c r="H86" s="92"/>
      <c r="I86" s="93"/>
      <c r="J86" s="94"/>
      <c r="K86" s="305">
        <v>0.05</v>
      </c>
      <c r="L86" s="861">
        <f>N79*K86</f>
        <v>659.34731495960932</v>
      </c>
      <c r="M86" s="862"/>
      <c r="N86" s="51"/>
    </row>
    <row r="87" spans="1:14" ht="15.75" thickBot="1">
      <c r="B87" s="824" t="s">
        <v>953</v>
      </c>
      <c r="C87" s="825"/>
      <c r="D87" s="825"/>
      <c r="E87" s="825"/>
      <c r="F87" s="825"/>
      <c r="G87" s="825"/>
      <c r="H87" s="825"/>
      <c r="I87" s="825"/>
      <c r="J87" s="825"/>
      <c r="K87" s="825"/>
      <c r="L87" s="825"/>
      <c r="M87" s="826"/>
      <c r="N87" s="52">
        <f>L84+L85+L86</f>
        <v>3956.0838897576559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17143.030188949844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537.37060903602003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35389.382075497277</v>
      </c>
      <c r="N48" s="272">
        <f>K48*M48</f>
        <v>7077.8764150994557</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1726.2335997879345</v>
      </c>
      <c r="N49" s="272">
        <f>K49*M49</f>
        <v>1812.5452797773314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3" t="s">
        <v>953</v>
      </c>
      <c r="C55" s="867"/>
      <c r="D55" s="867"/>
      <c r="E55" s="867"/>
      <c r="F55" s="867"/>
      <c r="G55" s="867"/>
      <c r="H55" s="867"/>
      <c r="I55" s="867"/>
      <c r="J55" s="867"/>
      <c r="K55" s="867"/>
      <c r="L55" s="867"/>
      <c r="M55" s="868"/>
      <c r="N55" s="104">
        <f>SUM(N48:N54)</f>
        <v>8890.4216948767862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2"/>
      <c r="M65" s="903"/>
      <c r="N65" s="127"/>
    </row>
    <row r="66" spans="1:15" ht="15.75" thickBot="1">
      <c r="B66" s="913" t="s">
        <v>953</v>
      </c>
      <c r="C66" s="867"/>
      <c r="D66" s="867"/>
      <c r="E66" s="867"/>
      <c r="F66" s="867"/>
      <c r="G66" s="867"/>
      <c r="H66" s="867"/>
      <c r="I66" s="867"/>
      <c r="J66" s="867"/>
      <c r="K66" s="867"/>
      <c r="L66" s="867"/>
      <c r="M66" s="868"/>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00"/>
      <c r="C76" s="901"/>
      <c r="D76" s="901"/>
      <c r="E76" s="901"/>
      <c r="F76" s="901"/>
      <c r="G76" s="901"/>
      <c r="H76" s="901"/>
      <c r="I76" s="126"/>
      <c r="J76" s="126"/>
      <c r="K76" s="126"/>
      <c r="L76" s="914"/>
      <c r="M76" s="914"/>
      <c r="N76" s="127"/>
    </row>
    <row r="77" spans="1:15" ht="15.75" thickBot="1">
      <c r="B77" s="913" t="s">
        <v>953</v>
      </c>
      <c r="C77" s="867"/>
      <c r="D77" s="867"/>
      <c r="E77" s="867"/>
      <c r="F77" s="867"/>
      <c r="G77" s="867"/>
      <c r="H77" s="867"/>
      <c r="I77" s="867"/>
      <c r="J77" s="867"/>
      <c r="K77" s="867"/>
      <c r="L77" s="867"/>
      <c r="M77" s="868"/>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20175.204484633206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4035.0408969266414</v>
      </c>
      <c r="M84" s="860"/>
      <c r="N84" s="51"/>
    </row>
    <row r="85" spans="1:14">
      <c r="B85" s="89" t="s">
        <v>973</v>
      </c>
      <c r="C85" s="90"/>
      <c r="D85" s="90"/>
      <c r="E85" s="90"/>
      <c r="F85" s="90"/>
      <c r="G85" s="90"/>
      <c r="H85" s="90"/>
      <c r="I85" s="87"/>
      <c r="J85" s="88"/>
      <c r="K85" s="304">
        <v>0.05</v>
      </c>
      <c r="L85" s="859">
        <f>N79*K85</f>
        <v>1008.7602242316603</v>
      </c>
      <c r="M85" s="860"/>
      <c r="N85" s="51"/>
    </row>
    <row r="86" spans="1:14" ht="15.75" thickBot="1">
      <c r="B86" s="91" t="s">
        <v>974</v>
      </c>
      <c r="C86" s="92"/>
      <c r="D86" s="92"/>
      <c r="E86" s="92"/>
      <c r="F86" s="92"/>
      <c r="G86" s="92"/>
      <c r="H86" s="92"/>
      <c r="I86" s="93"/>
      <c r="J86" s="94"/>
      <c r="K86" s="305">
        <v>0.05</v>
      </c>
      <c r="L86" s="861">
        <f>N79*K86</f>
        <v>1008.7602242316603</v>
      </c>
      <c r="M86" s="862"/>
      <c r="N86" s="51"/>
    </row>
    <row r="87" spans="1:14" ht="15.75" thickBot="1">
      <c r="B87" s="824" t="s">
        <v>953</v>
      </c>
      <c r="C87" s="825"/>
      <c r="D87" s="825"/>
      <c r="E87" s="825"/>
      <c r="F87" s="825"/>
      <c r="G87" s="825"/>
      <c r="H87" s="825"/>
      <c r="I87" s="825"/>
      <c r="J87" s="825"/>
      <c r="K87" s="825"/>
      <c r="L87" s="825"/>
      <c r="M87" s="826"/>
      <c r="N87" s="52">
        <f>L84+L85+L86</f>
        <v>6052.5613453899623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26227.765830023171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8.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1500</v>
      </c>
      <c r="N36" s="272">
        <f>K36/M36</f>
        <v>27.777058552149256</v>
      </c>
    </row>
    <row r="37" spans="1:14">
      <c r="A37" s="113" t="s">
        <v>361</v>
      </c>
      <c r="B37" s="873" t="str">
        <f>VLOOKUP(A37,EQUIPOS!A7:D154,3,FALSE)</f>
        <v>Vehículo delineador</v>
      </c>
      <c r="C37" s="874"/>
      <c r="D37" s="874"/>
      <c r="E37" s="874"/>
      <c r="F37" s="874"/>
      <c r="G37" s="874"/>
      <c r="H37" s="875"/>
      <c r="I37" s="421"/>
      <c r="J37" s="422"/>
      <c r="K37" s="269">
        <f>VLOOKUP(A37,EQUIPOS!A7:D164,4,FALSE)</f>
        <v>89844.179889249441</v>
      </c>
      <c r="L37" s="335"/>
      <c r="M37" s="336">
        <v>1500</v>
      </c>
      <c r="N37" s="272">
        <f>K37/M37</f>
        <v>59.896119926166293</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0.22423270301200668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87.897411181327556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6228.5482085679541</v>
      </c>
      <c r="N48" s="272">
        <f>K48*M48</f>
        <v>286.51321759412588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75037.589646081833</v>
      </c>
      <c r="N49" s="272">
        <f>K49*M49</f>
        <v>1050.5262550451457</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33756.333576624078</v>
      </c>
      <c r="N50" s="272">
        <f>K50*M50</f>
        <v>14.515223437948354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1351.5546960772199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1461.8753775597481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292.37507551194966</v>
      </c>
      <c r="M84" s="860"/>
      <c r="N84" s="51"/>
    </row>
    <row r="85" spans="1:14">
      <c r="B85" s="89" t="s">
        <v>973</v>
      </c>
      <c r="C85" s="90"/>
      <c r="D85" s="90"/>
      <c r="E85" s="90"/>
      <c r="F85" s="90"/>
      <c r="G85" s="90"/>
      <c r="H85" s="90"/>
      <c r="I85" s="87"/>
      <c r="J85" s="88"/>
      <c r="K85" s="304">
        <v>0.05</v>
      </c>
      <c r="L85" s="859">
        <f>N79*K85</f>
        <v>73.093768877987415</v>
      </c>
      <c r="M85" s="860"/>
      <c r="N85" s="51"/>
    </row>
    <row r="86" spans="1:14" ht="15.75" thickBot="1">
      <c r="B86" s="91" t="s">
        <v>974</v>
      </c>
      <c r="C86" s="92"/>
      <c r="D86" s="92"/>
      <c r="E86" s="92"/>
      <c r="F86" s="92"/>
      <c r="G86" s="92"/>
      <c r="H86" s="92"/>
      <c r="I86" s="93"/>
      <c r="J86" s="94"/>
      <c r="K86" s="305">
        <v>0.05</v>
      </c>
      <c r="L86" s="861">
        <f>N79*K86</f>
        <v>73.093768877987415</v>
      </c>
      <c r="M86" s="862"/>
      <c r="N86" s="51"/>
    </row>
    <row r="87" spans="1:14" ht="15.75" thickBot="1">
      <c r="B87" s="824" t="s">
        <v>953</v>
      </c>
      <c r="C87" s="825"/>
      <c r="D87" s="825"/>
      <c r="E87" s="825"/>
      <c r="F87" s="825"/>
      <c r="G87" s="825"/>
      <c r="H87" s="825"/>
      <c r="I87" s="825"/>
      <c r="J87" s="825"/>
      <c r="K87" s="825"/>
      <c r="L87" s="825"/>
      <c r="M87" s="826"/>
      <c r="N87" s="52">
        <f>L84+L85+L86</f>
        <v>438.56261326792452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1900.4379908276726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1200</v>
      </c>
      <c r="N36" s="272">
        <f>K36/M36</f>
        <v>34.721323190186574</v>
      </c>
    </row>
    <row r="37" spans="1:14">
      <c r="A37" s="113" t="s">
        <v>201</v>
      </c>
      <c r="B37" s="873" t="str">
        <f>VLOOKUP(A37,EQUIPOS!A7:D154,3,FALSE)</f>
        <v>Equipo autopropulsado para pintura termoplástica</v>
      </c>
      <c r="C37" s="874"/>
      <c r="D37" s="874"/>
      <c r="E37" s="874"/>
      <c r="F37" s="874"/>
      <c r="G37" s="874"/>
      <c r="H37" s="875"/>
      <c r="I37" s="421"/>
      <c r="J37" s="422"/>
      <c r="K37" s="269">
        <f>VLOOKUP(A37,EQUIPOS!A7:D164,4,FALSE)</f>
        <v>75945.935148642136</v>
      </c>
      <c r="L37" s="335"/>
      <c r="M37" s="336">
        <v>1200</v>
      </c>
      <c r="N37" s="272">
        <f>K37/M37</f>
        <v>63.288279290535115</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0.39306379543167497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98.402666276153369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6228.5482085679541</v>
      </c>
      <c r="N48" s="272">
        <f>K48*M48</f>
        <v>672.68320652533907</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5640.580794357832</v>
      </c>
      <c r="N49" s="272">
        <f>K49*M49</f>
        <v>439.9653019599109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1112.64850848525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1250.3575543045708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250.07151086091417</v>
      </c>
      <c r="M84" s="860"/>
      <c r="N84" s="51"/>
    </row>
    <row r="85" spans="1:14">
      <c r="B85" s="89" t="s">
        <v>973</v>
      </c>
      <c r="C85" s="90"/>
      <c r="D85" s="90"/>
      <c r="E85" s="90"/>
      <c r="F85" s="90"/>
      <c r="G85" s="90"/>
      <c r="H85" s="90"/>
      <c r="I85" s="87"/>
      <c r="J85" s="88"/>
      <c r="K85" s="304">
        <v>0.05</v>
      </c>
      <c r="L85" s="859">
        <f>N79*K85</f>
        <v>62.517877715228543</v>
      </c>
      <c r="M85" s="860"/>
      <c r="N85" s="51"/>
    </row>
    <row r="86" spans="1:14" ht="15.75" thickBot="1">
      <c r="B86" s="91" t="s">
        <v>974</v>
      </c>
      <c r="C86" s="92"/>
      <c r="D86" s="92"/>
      <c r="E86" s="92"/>
      <c r="F86" s="92"/>
      <c r="G86" s="92"/>
      <c r="H86" s="92"/>
      <c r="I86" s="93"/>
      <c r="J86" s="94"/>
      <c r="K86" s="305">
        <v>0.05</v>
      </c>
      <c r="L86" s="861">
        <f>N79*K86</f>
        <v>62.517877715228543</v>
      </c>
      <c r="M86" s="862"/>
      <c r="N86" s="51"/>
    </row>
    <row r="87" spans="1:14" ht="15.75" thickBot="1">
      <c r="B87" s="824" t="s">
        <v>953</v>
      </c>
      <c r="C87" s="825"/>
      <c r="D87" s="825"/>
      <c r="E87" s="825"/>
      <c r="F87" s="825"/>
      <c r="G87" s="825"/>
      <c r="H87" s="825"/>
      <c r="I87" s="825"/>
      <c r="J87" s="825"/>
      <c r="K87" s="825"/>
      <c r="L87" s="825"/>
      <c r="M87" s="826"/>
      <c r="N87" s="52">
        <f>L84+L85+L86</f>
        <v>375.10726629137127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1625.464820595942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199</v>
      </c>
      <c r="B36" s="873" t="str">
        <f>VLOOKUP(A36,EQUIPOS!A6:D154,3,FALSE)</f>
        <v xml:space="preserve">Equipo de pintura (Compresor), Presión máxima de trabajo 3300 psi.
</v>
      </c>
      <c r="C36" s="874"/>
      <c r="D36" s="874"/>
      <c r="E36" s="874"/>
      <c r="F36" s="874"/>
      <c r="G36" s="874"/>
      <c r="H36" s="875"/>
      <c r="I36" s="267"/>
      <c r="J36" s="268"/>
      <c r="K36" s="269">
        <f>VLOOKUP(A36,EQUIPOS!A6:D163,4,FALSE)</f>
        <v>6275.143220051219</v>
      </c>
      <c r="L36" s="270"/>
      <c r="M36" s="336">
        <v>6.1</v>
      </c>
      <c r="N36" s="272">
        <f>K36/M36</f>
        <v>1028.7120032870851</v>
      </c>
    </row>
    <row r="37" spans="1:14">
      <c r="A37" s="113" t="s">
        <v>138</v>
      </c>
      <c r="B37" s="873" t="str">
        <f>VLOOKUP(A37,EQUIPOS!A7:D154,3,FALSE)</f>
        <v>Camioneta D-300</v>
      </c>
      <c r="C37" s="874"/>
      <c r="D37" s="874"/>
      <c r="E37" s="874"/>
      <c r="F37" s="874"/>
      <c r="G37" s="874"/>
      <c r="H37" s="875"/>
      <c r="I37" s="421"/>
      <c r="J37" s="422"/>
      <c r="K37" s="269">
        <f>VLOOKUP(A37,EQUIPOS!A7:D164,4,FALSE)</f>
        <v>41665.587828223885</v>
      </c>
      <c r="L37" s="335"/>
      <c r="M37" s="336">
        <v>6.1</v>
      </c>
      <c r="N37" s="272">
        <f>K37/M37</f>
        <v>6830.4242341350637</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77.324025330821314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7936.4602627529703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6228.5482085679541</v>
      </c>
      <c r="N48" s="272">
        <f>K48*M48</f>
        <v>2379.3054156729586</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33756.333576624078</v>
      </c>
      <c r="N49" s="272">
        <f>K49*M49</f>
        <v>1687.8166788312039</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75037.589646081833</v>
      </c>
      <c r="N50" s="272">
        <f>K50*M50</f>
        <v>9004.5107575298189</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13071.632852033981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86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28740.495647869084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5748.0991295738168</v>
      </c>
      <c r="M84" s="860"/>
      <c r="N84" s="51"/>
    </row>
    <row r="85" spans="1:14">
      <c r="B85" s="89" t="s">
        <v>973</v>
      </c>
      <c r="C85" s="90"/>
      <c r="D85" s="90"/>
      <c r="E85" s="90"/>
      <c r="F85" s="90"/>
      <c r="G85" s="90"/>
      <c r="H85" s="90"/>
      <c r="I85" s="87"/>
      <c r="J85" s="88"/>
      <c r="K85" s="304">
        <v>0.05</v>
      </c>
      <c r="L85" s="859">
        <f>N79*K85</f>
        <v>1437.0247823934542</v>
      </c>
      <c r="M85" s="860"/>
      <c r="N85" s="51"/>
    </row>
    <row r="86" spans="1:14" ht="15.75" thickBot="1">
      <c r="B86" s="91" t="s">
        <v>974</v>
      </c>
      <c r="C86" s="92"/>
      <c r="D86" s="92"/>
      <c r="E86" s="92"/>
      <c r="F86" s="92"/>
      <c r="G86" s="92"/>
      <c r="H86" s="92"/>
      <c r="I86" s="93"/>
      <c r="J86" s="94"/>
      <c r="K86" s="305">
        <v>0.05</v>
      </c>
      <c r="L86" s="861">
        <f>N79*K86</f>
        <v>1437.0247823934542</v>
      </c>
      <c r="M86" s="862"/>
      <c r="N86" s="51"/>
    </row>
    <row r="87" spans="1:14" ht="15.75" thickBot="1">
      <c r="B87" s="824" t="s">
        <v>953</v>
      </c>
      <c r="C87" s="825"/>
      <c r="D87" s="825"/>
      <c r="E87" s="825"/>
      <c r="F87" s="825"/>
      <c r="G87" s="825"/>
      <c r="H87" s="825"/>
      <c r="I87" s="825"/>
      <c r="J87" s="825"/>
      <c r="K87" s="825"/>
      <c r="L87" s="825"/>
      <c r="M87" s="826"/>
      <c r="N87" s="52">
        <f>L84+L85+L86</f>
        <v>8622.1486943607251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37362.644342229811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6</v>
      </c>
      <c r="N36" s="272">
        <f>K36/M36</f>
        <v>6944.2646380373144</v>
      </c>
    </row>
    <row r="37" spans="1:14">
      <c r="A37" s="113" t="s">
        <v>1711</v>
      </c>
      <c r="B37" s="873" t="str">
        <f>VLOOKUP(A37,EQUIPOS!A7:D154,3,FALSE)</f>
        <v>Caldera para pintura termoplástica</v>
      </c>
      <c r="C37" s="874"/>
      <c r="D37" s="874"/>
      <c r="E37" s="874"/>
      <c r="F37" s="874"/>
      <c r="G37" s="874"/>
      <c r="H37" s="875"/>
      <c r="I37" s="421"/>
      <c r="J37" s="422"/>
      <c r="K37" s="269">
        <f>VLOOKUP(A37,EQUIPOS!A7:D164,4,FALSE)</f>
        <v>41457.81177933087</v>
      </c>
      <c r="L37" s="335"/>
      <c r="M37" s="336">
        <v>6</v>
      </c>
      <c r="N37" s="272">
        <f>K37/M37</f>
        <v>6909.635296555145</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89.890050753001674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13943.789985345462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6228.5482085679541</v>
      </c>
      <c r="N48" s="272">
        <f>K48*M48</f>
        <v>5605.6933877111587</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5640.580794357832</v>
      </c>
      <c r="N49" s="272">
        <f>K49*M49</f>
        <v>3666.3775163325909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9272.0709040437505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32204.865964689379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6440.9731929378759</v>
      </c>
      <c r="M84" s="860"/>
      <c r="N84" s="51"/>
    </row>
    <row r="85" spans="1:14">
      <c r="B85" s="89" t="s">
        <v>973</v>
      </c>
      <c r="C85" s="90"/>
      <c r="D85" s="90"/>
      <c r="E85" s="90"/>
      <c r="F85" s="90"/>
      <c r="G85" s="90"/>
      <c r="H85" s="90"/>
      <c r="I85" s="87"/>
      <c r="J85" s="88"/>
      <c r="K85" s="304">
        <v>0.05</v>
      </c>
      <c r="L85" s="859">
        <f>N79*K85</f>
        <v>1610.243298234469</v>
      </c>
      <c r="M85" s="860"/>
      <c r="N85" s="51"/>
    </row>
    <row r="86" spans="1:14" ht="15.75" thickBot="1">
      <c r="B86" s="91" t="s">
        <v>974</v>
      </c>
      <c r="C86" s="92"/>
      <c r="D86" s="92"/>
      <c r="E86" s="92"/>
      <c r="F86" s="92"/>
      <c r="G86" s="92"/>
      <c r="H86" s="92"/>
      <c r="I86" s="93"/>
      <c r="J86" s="94"/>
      <c r="K86" s="305">
        <v>0.05</v>
      </c>
      <c r="L86" s="861">
        <f>N79*K86</f>
        <v>1610.243298234469</v>
      </c>
      <c r="M86" s="862"/>
      <c r="N86" s="51"/>
    </row>
    <row r="87" spans="1:14" ht="15.75" thickBot="1">
      <c r="B87" s="824" t="s">
        <v>953</v>
      </c>
      <c r="C87" s="825"/>
      <c r="D87" s="825"/>
      <c r="E87" s="825"/>
      <c r="F87" s="825"/>
      <c r="G87" s="825"/>
      <c r="H87" s="825"/>
      <c r="I87" s="825"/>
      <c r="J87" s="825"/>
      <c r="K87" s="825"/>
      <c r="L87" s="825"/>
      <c r="M87" s="826"/>
      <c r="N87" s="52">
        <f>L84+L85+L86</f>
        <v>9661.4597894068138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41866.325754096193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250</v>
      </c>
      <c r="N36" s="272">
        <f>K36/M36</f>
        <v>166.66235131289554</v>
      </c>
    </row>
    <row r="37" spans="1:14">
      <c r="A37" s="113" t="s">
        <v>251</v>
      </c>
      <c r="B37" s="873" t="str">
        <f>VLOOKUP(A37,EQUIPOS!A7:D154,3,FALSE)</f>
        <v>Maquina térmica pegatachas</v>
      </c>
      <c r="C37" s="874"/>
      <c r="D37" s="874"/>
      <c r="E37" s="874"/>
      <c r="F37" s="874"/>
      <c r="G37" s="874"/>
      <c r="H37" s="875"/>
      <c r="I37" s="421"/>
      <c r="J37" s="422"/>
      <c r="K37" s="269">
        <f>VLOOKUP(A37,EQUIPOS!A7:D164,4,FALSE)</f>
        <v>18017.890166254245</v>
      </c>
      <c r="L37" s="335"/>
      <c r="M37" s="336">
        <v>250</v>
      </c>
      <c r="N37" s="272">
        <f>K37/M37</f>
        <v>72.071560665016975</v>
      </c>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1.0747412180720399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239.80865319598453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5640.580794357832</v>
      </c>
      <c r="N48" s="272">
        <f>K48*M48</f>
        <v>451.24646354862659</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11152.083386891143</v>
      </c>
      <c r="N49" s="272">
        <f>K49*M49</f>
        <v>11152.083386891143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11603.32985043977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11950.612625442958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2390.1225250885918</v>
      </c>
      <c r="M84" s="860"/>
      <c r="N84" s="51"/>
    </row>
    <row r="85" spans="1:14">
      <c r="B85" s="89" t="s">
        <v>973</v>
      </c>
      <c r="C85" s="90"/>
      <c r="D85" s="90"/>
      <c r="E85" s="90"/>
      <c r="F85" s="90"/>
      <c r="G85" s="90"/>
      <c r="H85" s="90"/>
      <c r="I85" s="87"/>
      <c r="J85" s="88"/>
      <c r="K85" s="304">
        <v>0.05</v>
      </c>
      <c r="L85" s="859">
        <f>N79*K85</f>
        <v>597.53063127214796</v>
      </c>
      <c r="M85" s="860"/>
      <c r="N85" s="51"/>
    </row>
    <row r="86" spans="1:14" ht="15.75" thickBot="1">
      <c r="B86" s="91" t="s">
        <v>974</v>
      </c>
      <c r="C86" s="92"/>
      <c r="D86" s="92"/>
      <c r="E86" s="92"/>
      <c r="F86" s="92"/>
      <c r="G86" s="92"/>
      <c r="H86" s="92"/>
      <c r="I86" s="93"/>
      <c r="J86" s="94"/>
      <c r="K86" s="305">
        <v>0.05</v>
      </c>
      <c r="L86" s="861">
        <f>N79*K86</f>
        <v>597.53063127214796</v>
      </c>
      <c r="M86" s="862"/>
      <c r="N86" s="51"/>
    </row>
    <row r="87" spans="1:14" ht="15.75" thickBot="1">
      <c r="B87" s="824" t="s">
        <v>953</v>
      </c>
      <c r="C87" s="825"/>
      <c r="D87" s="825"/>
      <c r="E87" s="825"/>
      <c r="F87" s="825"/>
      <c r="G87" s="825"/>
      <c r="H87" s="825"/>
      <c r="I87" s="825"/>
      <c r="J87" s="825"/>
      <c r="K87" s="825"/>
      <c r="L87" s="825"/>
      <c r="M87" s="826"/>
      <c r="N87" s="52">
        <f>L84+L85+L86</f>
        <v>3585.1837876328873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15535.796413075845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3.75</v>
      </c>
      <c r="N36" s="272">
        <f>K36/M36</f>
        <v>11110.823420859702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89.693081204802652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11200.516502064505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70096.125354414413</v>
      </c>
      <c r="N48" s="272">
        <f>K48*M48</f>
        <v>70096.125354414413</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346953.70536994666</v>
      </c>
      <c r="N49" s="272">
        <f>K49*M49</f>
        <v>346953.70536994666</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376877.83660859446</v>
      </c>
      <c r="N50" s="272">
        <f>K50*M50</f>
        <v>11306.335098257834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428356.16582261887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448525.99044516362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89705.198089032725</v>
      </c>
      <c r="M84" s="860"/>
      <c r="N84" s="51"/>
    </row>
    <row r="85" spans="1:14">
      <c r="B85" s="89" t="s">
        <v>973</v>
      </c>
      <c r="C85" s="90"/>
      <c r="D85" s="90"/>
      <c r="E85" s="90"/>
      <c r="F85" s="90"/>
      <c r="G85" s="90"/>
      <c r="H85" s="90"/>
      <c r="I85" s="87"/>
      <c r="J85" s="88"/>
      <c r="K85" s="304">
        <v>0.05</v>
      </c>
      <c r="L85" s="859">
        <f>N79*K85</f>
        <v>22426.299522258181</v>
      </c>
      <c r="M85" s="860"/>
      <c r="N85" s="51"/>
    </row>
    <row r="86" spans="1:14" ht="15.75" thickBot="1">
      <c r="B86" s="91" t="s">
        <v>974</v>
      </c>
      <c r="C86" s="92"/>
      <c r="D86" s="92"/>
      <c r="E86" s="92"/>
      <c r="F86" s="92"/>
      <c r="G86" s="92"/>
      <c r="H86" s="92"/>
      <c r="I86" s="93"/>
      <c r="J86" s="94"/>
      <c r="K86" s="305">
        <v>0.05</v>
      </c>
      <c r="L86" s="861">
        <f>N79*K86</f>
        <v>22426.299522258181</v>
      </c>
      <c r="M86" s="862"/>
      <c r="N86" s="51"/>
    </row>
    <row r="87" spans="1:14" ht="15.75" thickBot="1">
      <c r="B87" s="824" t="s">
        <v>953</v>
      </c>
      <c r="C87" s="825"/>
      <c r="D87" s="825"/>
      <c r="E87" s="825"/>
      <c r="F87" s="825"/>
      <c r="G87" s="825"/>
      <c r="H87" s="825"/>
      <c r="I87" s="825"/>
      <c r="J87" s="825"/>
      <c r="K87" s="825"/>
      <c r="L87" s="825"/>
      <c r="M87" s="826"/>
      <c r="N87" s="52">
        <f>L84+L85+L86</f>
        <v>134557.79713354909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583083.78757871268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8.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3.75</v>
      </c>
      <c r="N36" s="272">
        <f>K36/M36</f>
        <v>11110.823420859702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89.693081204802652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11200.516502064505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70096.125354414413</v>
      </c>
      <c r="N48" s="272">
        <f>K48*M48</f>
        <v>70096.125354414413</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309780.0940803095</v>
      </c>
      <c r="N49" s="272">
        <f>K49*M49</f>
        <v>309780.0940803095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376877.83660859446</v>
      </c>
      <c r="N50" s="272">
        <f>K50*M50</f>
        <v>11306.335098257834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391182.55453298171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411352.37915552646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82270.475831105301</v>
      </c>
      <c r="M84" s="860"/>
      <c r="N84" s="51"/>
    </row>
    <row r="85" spans="1:14">
      <c r="B85" s="89" t="s">
        <v>973</v>
      </c>
      <c r="C85" s="90"/>
      <c r="D85" s="90"/>
      <c r="E85" s="90"/>
      <c r="F85" s="90"/>
      <c r="G85" s="90"/>
      <c r="H85" s="90"/>
      <c r="I85" s="87"/>
      <c r="J85" s="88"/>
      <c r="K85" s="304">
        <v>0.05</v>
      </c>
      <c r="L85" s="859">
        <f>N79*K85</f>
        <v>20567.618957776325</v>
      </c>
      <c r="M85" s="860"/>
      <c r="N85" s="51"/>
    </row>
    <row r="86" spans="1:14" ht="15.75" thickBot="1">
      <c r="B86" s="91" t="s">
        <v>974</v>
      </c>
      <c r="C86" s="92"/>
      <c r="D86" s="92"/>
      <c r="E86" s="92"/>
      <c r="F86" s="92"/>
      <c r="G86" s="92"/>
      <c r="H86" s="92"/>
      <c r="I86" s="93"/>
      <c r="J86" s="94"/>
      <c r="K86" s="305">
        <v>0.05</v>
      </c>
      <c r="L86" s="861">
        <f>N79*K86</f>
        <v>20567.618957776325</v>
      </c>
      <c r="M86" s="862"/>
      <c r="N86" s="51"/>
    </row>
    <row r="87" spans="1:14" ht="15.75" thickBot="1">
      <c r="B87" s="824" t="s">
        <v>953</v>
      </c>
      <c r="C87" s="825"/>
      <c r="D87" s="825"/>
      <c r="E87" s="825"/>
      <c r="F87" s="825"/>
      <c r="G87" s="825"/>
      <c r="H87" s="825"/>
      <c r="I87" s="825"/>
      <c r="J87" s="825"/>
      <c r="K87" s="825"/>
      <c r="L87" s="825"/>
      <c r="M87" s="826"/>
      <c r="N87" s="52">
        <f>L84+L85+L86</f>
        <v>123405.71374665796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534758.09290218446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3</v>
      </c>
      <c r="N36" s="272">
        <f>K36/M36</f>
        <v>13888.529276074629</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45.109166666666674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13933.638442741296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81901.327608129461</v>
      </c>
      <c r="N48" s="272">
        <f>K48*M48</f>
        <v>81901.327608129461</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376877.83660859446</v>
      </c>
      <c r="N49" s="272">
        <f>K49*M49</f>
        <v>22612.670196515668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104513.99780464513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122958.5529140531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24591.710582810621</v>
      </c>
      <c r="M84" s="860"/>
      <c r="N84" s="51"/>
    </row>
    <row r="85" spans="1:14">
      <c r="B85" s="89" t="s">
        <v>973</v>
      </c>
      <c r="C85" s="90"/>
      <c r="D85" s="90"/>
      <c r="E85" s="90"/>
      <c r="F85" s="90"/>
      <c r="G85" s="90"/>
      <c r="H85" s="90"/>
      <c r="I85" s="87"/>
      <c r="J85" s="88"/>
      <c r="K85" s="304">
        <v>0.05</v>
      </c>
      <c r="L85" s="859">
        <f>N79*K85</f>
        <v>6147.9276457026554</v>
      </c>
      <c r="M85" s="860"/>
      <c r="N85" s="51"/>
    </row>
    <row r="86" spans="1:14" ht="15.75" thickBot="1">
      <c r="B86" s="91" t="s">
        <v>974</v>
      </c>
      <c r="C86" s="92"/>
      <c r="D86" s="92"/>
      <c r="E86" s="92"/>
      <c r="F86" s="92"/>
      <c r="G86" s="92"/>
      <c r="H86" s="92"/>
      <c r="I86" s="93"/>
      <c r="J86" s="94"/>
      <c r="K86" s="305">
        <v>0.05</v>
      </c>
      <c r="L86" s="861">
        <f>N79*K86</f>
        <v>6147.9276457026554</v>
      </c>
      <c r="M86" s="862"/>
      <c r="N86" s="51"/>
    </row>
    <row r="87" spans="1:14" ht="15.75" thickBot="1">
      <c r="B87" s="824" t="s">
        <v>953</v>
      </c>
      <c r="C87" s="825"/>
      <c r="D87" s="825"/>
      <c r="E87" s="825"/>
      <c r="F87" s="825"/>
      <c r="G87" s="825"/>
      <c r="H87" s="825"/>
      <c r="I87" s="825"/>
      <c r="J87" s="825"/>
      <c r="K87" s="825"/>
      <c r="L87" s="825"/>
      <c r="M87" s="826"/>
      <c r="N87" s="52">
        <f>L84+L85+L86</f>
        <v>36887.565874215936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159846.11878826903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135</v>
      </c>
      <c r="B36" s="873" t="str">
        <f>VLOOKUP(A36,EQUIPOS!A6:D154,3,FALSE)</f>
        <v>Camión 350</v>
      </c>
      <c r="C36" s="874"/>
      <c r="D36" s="874"/>
      <c r="E36" s="874"/>
      <c r="F36" s="874"/>
      <c r="G36" s="874"/>
      <c r="H36" s="875"/>
      <c r="I36" s="267"/>
      <c r="J36" s="268"/>
      <c r="K36" s="269">
        <f>VLOOKUP(A36,EQUIPOS!A6:D163,4,FALSE)</f>
        <v>63039.189424213204</v>
      </c>
      <c r="L36" s="270"/>
      <c r="M36" s="336">
        <v>6.25</v>
      </c>
      <c r="N36" s="272">
        <f>K36/M36</f>
        <v>10086.270307874112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323.210243614408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10409.480551488521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193904.68803411801</v>
      </c>
      <c r="N48" s="272">
        <f>K48*M48</f>
        <v>48476.172008529502</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231281.62628652528</v>
      </c>
      <c r="N49" s="272">
        <f>K49*M49</f>
        <v>56000.393773977063</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104476.56578250657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121350.25120628325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24270.050241256653</v>
      </c>
      <c r="M84" s="860"/>
      <c r="N84" s="51"/>
    </row>
    <row r="85" spans="1:14">
      <c r="B85" s="89" t="s">
        <v>973</v>
      </c>
      <c r="C85" s="90"/>
      <c r="D85" s="90"/>
      <c r="E85" s="90"/>
      <c r="F85" s="90"/>
      <c r="G85" s="90"/>
      <c r="H85" s="90"/>
      <c r="I85" s="87"/>
      <c r="J85" s="88"/>
      <c r="K85" s="304">
        <v>0.05</v>
      </c>
      <c r="L85" s="859">
        <f>N79*K85</f>
        <v>6067.5125603141632</v>
      </c>
      <c r="M85" s="860"/>
      <c r="N85" s="51"/>
    </row>
    <row r="86" spans="1:14" ht="15.75" thickBot="1">
      <c r="B86" s="91" t="s">
        <v>974</v>
      </c>
      <c r="C86" s="92"/>
      <c r="D86" s="92"/>
      <c r="E86" s="92"/>
      <c r="F86" s="92"/>
      <c r="G86" s="92"/>
      <c r="H86" s="92"/>
      <c r="I86" s="93"/>
      <c r="J86" s="94"/>
      <c r="K86" s="305">
        <v>0.05</v>
      </c>
      <c r="L86" s="861">
        <f>N79*K86</f>
        <v>6067.5125603141632</v>
      </c>
      <c r="M86" s="862"/>
      <c r="N86" s="51"/>
    </row>
    <row r="87" spans="1:14" ht="15.75" thickBot="1">
      <c r="B87" s="824" t="s">
        <v>953</v>
      </c>
      <c r="C87" s="825"/>
      <c r="D87" s="825"/>
      <c r="E87" s="825"/>
      <c r="F87" s="825"/>
      <c r="G87" s="825"/>
      <c r="H87" s="825"/>
      <c r="I87" s="825"/>
      <c r="J87" s="825"/>
      <c r="K87" s="825"/>
      <c r="L87" s="825"/>
      <c r="M87" s="826"/>
      <c r="N87" s="52">
        <f>L84+L85+L86</f>
        <v>36405.075361884978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157755.32656816824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36.087333333333333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52607.952039612152</v>
      </c>
      <c r="N48" s="272">
        <f>K48*M48</f>
        <v>52607.952039612152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52607.952039612152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56252.772706278818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11250.554541255764</v>
      </c>
      <c r="M84" s="860"/>
      <c r="N84" s="51"/>
    </row>
    <row r="85" spans="1:14">
      <c r="B85" s="89" t="s">
        <v>973</v>
      </c>
      <c r="C85" s="90"/>
      <c r="D85" s="90"/>
      <c r="E85" s="90"/>
      <c r="F85" s="90"/>
      <c r="G85" s="90"/>
      <c r="H85" s="90"/>
      <c r="I85" s="87"/>
      <c r="J85" s="88"/>
      <c r="K85" s="304">
        <v>0.05</v>
      </c>
      <c r="L85" s="859">
        <f>N79*K85</f>
        <v>2812.638635313941</v>
      </c>
      <c r="M85" s="860"/>
      <c r="N85" s="51"/>
    </row>
    <row r="86" spans="1:14" ht="15.75" thickBot="1">
      <c r="B86" s="91" t="s">
        <v>974</v>
      </c>
      <c r="C86" s="92"/>
      <c r="D86" s="92"/>
      <c r="E86" s="92"/>
      <c r="F86" s="92"/>
      <c r="G86" s="92"/>
      <c r="H86" s="92"/>
      <c r="I86" s="93"/>
      <c r="J86" s="94"/>
      <c r="K86" s="305">
        <v>0.05</v>
      </c>
      <c r="L86" s="861">
        <f>N79*K86</f>
        <v>2812.638635313941</v>
      </c>
      <c r="M86" s="862"/>
      <c r="N86" s="51"/>
    </row>
    <row r="87" spans="1:14" ht="15.75" thickBot="1">
      <c r="B87" s="824" t="s">
        <v>953</v>
      </c>
      <c r="C87" s="825"/>
      <c r="D87" s="825"/>
      <c r="E87" s="825"/>
      <c r="F87" s="825"/>
      <c r="G87" s="825"/>
      <c r="H87" s="825"/>
      <c r="I87" s="825"/>
      <c r="J87" s="825"/>
      <c r="K87" s="825"/>
      <c r="L87" s="825"/>
      <c r="M87" s="826"/>
      <c r="N87" s="52">
        <f>L84+L85+L86</f>
        <v>16875.831811883647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73128.604518162465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37.331724137931033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40112.250669892383</v>
      </c>
      <c r="N48" s="272">
        <f>K48*M48</f>
        <v>40112.250669892383</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40112.250669892383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43882.754807823418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8776.5509615646843</v>
      </c>
      <c r="M84" s="860"/>
      <c r="N84" s="51"/>
    </row>
    <row r="85" spans="1:14">
      <c r="B85" s="89" t="s">
        <v>973</v>
      </c>
      <c r="C85" s="90"/>
      <c r="D85" s="90"/>
      <c r="E85" s="90"/>
      <c r="F85" s="90"/>
      <c r="G85" s="90"/>
      <c r="H85" s="90"/>
      <c r="I85" s="87"/>
      <c r="J85" s="88"/>
      <c r="K85" s="304">
        <v>0.05</v>
      </c>
      <c r="L85" s="859">
        <f>N79*K85</f>
        <v>2194.1377403911711</v>
      </c>
      <c r="M85" s="860"/>
      <c r="N85" s="51"/>
    </row>
    <row r="86" spans="1:14" ht="15.75" thickBot="1">
      <c r="B86" s="91" t="s">
        <v>974</v>
      </c>
      <c r="C86" s="92"/>
      <c r="D86" s="92"/>
      <c r="E86" s="92"/>
      <c r="F86" s="92"/>
      <c r="G86" s="92"/>
      <c r="H86" s="92"/>
      <c r="I86" s="93"/>
      <c r="J86" s="94"/>
      <c r="K86" s="305">
        <v>0.05</v>
      </c>
      <c r="L86" s="861">
        <f>N79*K86</f>
        <v>2194.1377403911711</v>
      </c>
      <c r="M86" s="862"/>
      <c r="N86" s="51"/>
    </row>
    <row r="87" spans="1:14" ht="15.75" thickBot="1">
      <c r="B87" s="824" t="s">
        <v>953</v>
      </c>
      <c r="C87" s="825"/>
      <c r="D87" s="825"/>
      <c r="E87" s="825"/>
      <c r="F87" s="825"/>
      <c r="G87" s="825"/>
      <c r="H87" s="825"/>
      <c r="I87" s="825"/>
      <c r="J87" s="825"/>
      <c r="K87" s="825"/>
      <c r="L87" s="825"/>
      <c r="M87" s="826"/>
      <c r="N87" s="52">
        <f>L84+L85+L86</f>
        <v>13164.826442347028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57047.581250170449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37.331724137931033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36794.966433815018</v>
      </c>
      <c r="N48" s="272">
        <f>K48*M48</f>
        <v>36794.966433815018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36794.966433815018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40565.470571746053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8113.0941143492109</v>
      </c>
      <c r="M84" s="860"/>
      <c r="N84" s="51"/>
    </row>
    <row r="85" spans="1:14">
      <c r="B85" s="89" t="s">
        <v>973</v>
      </c>
      <c r="C85" s="90"/>
      <c r="D85" s="90"/>
      <c r="E85" s="90"/>
      <c r="F85" s="90"/>
      <c r="G85" s="90"/>
      <c r="H85" s="90"/>
      <c r="I85" s="87"/>
      <c r="J85" s="88"/>
      <c r="K85" s="304">
        <v>0.05</v>
      </c>
      <c r="L85" s="859">
        <f>N79*K85</f>
        <v>2028.2735285873027</v>
      </c>
      <c r="M85" s="860"/>
      <c r="N85" s="51"/>
    </row>
    <row r="86" spans="1:14" ht="15.75" thickBot="1">
      <c r="B86" s="91" t="s">
        <v>974</v>
      </c>
      <c r="C86" s="92"/>
      <c r="D86" s="92"/>
      <c r="E86" s="92"/>
      <c r="F86" s="92"/>
      <c r="G86" s="92"/>
      <c r="H86" s="92"/>
      <c r="I86" s="93"/>
      <c r="J86" s="94"/>
      <c r="K86" s="305">
        <v>0.05</v>
      </c>
      <c r="L86" s="861">
        <f>N79*K86</f>
        <v>2028.2735285873027</v>
      </c>
      <c r="M86" s="862"/>
      <c r="N86" s="51"/>
    </row>
    <row r="87" spans="1:14" ht="15.75" thickBot="1">
      <c r="B87" s="824" t="s">
        <v>953</v>
      </c>
      <c r="C87" s="825"/>
      <c r="D87" s="825"/>
      <c r="E87" s="825"/>
      <c r="F87" s="825"/>
      <c r="G87" s="825"/>
      <c r="H87" s="825"/>
      <c r="I87" s="825"/>
      <c r="J87" s="825"/>
      <c r="K87" s="825"/>
      <c r="L87" s="825"/>
      <c r="M87" s="826"/>
      <c r="N87" s="52">
        <f>L84+L85+L86</f>
        <v>12169.641171523816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52735.111743269867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363</v>
      </c>
      <c r="B36" s="873" t="str">
        <f>VLOOKUP(A36,EQUIPOS!A6:D154,3,FALSE)</f>
        <v>Vibrador de concreto, Motor de 3 hp a 18.000 rpm Mangueras de 4 mt</v>
      </c>
      <c r="C36" s="874"/>
      <c r="D36" s="874"/>
      <c r="E36" s="874"/>
      <c r="F36" s="874"/>
      <c r="G36" s="874"/>
      <c r="H36" s="875"/>
      <c r="I36" s="267"/>
      <c r="J36" s="268"/>
      <c r="K36" s="269">
        <f>VLOOKUP(A36,EQUIPOS!A6:D163,4,FALSE)</f>
        <v>5335.5848876644286</v>
      </c>
      <c r="L36" s="270"/>
      <c r="M36" s="336">
        <v>1.25</v>
      </c>
      <c r="N36" s="272">
        <f>K36/M36</f>
        <v>4268.4679101315432</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0.02</v>
      </c>
      <c r="N41" s="344">
        <f>N77*M41</f>
        <v>538.15848722881594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4806.6263973603591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2835.6221096787031</v>
      </c>
      <c r="N48" s="272">
        <f>K48*M48</f>
        <v>27221.972252915548</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403963.65545699524</v>
      </c>
      <c r="N49" s="272">
        <f>K49*M49</f>
        <v>48475.638654839429</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19265.247740425635</v>
      </c>
      <c r="N50" s="272">
        <f>K50*M50</f>
        <v>9632.6238702128176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85330.234777967795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117044.78553676896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23408.957107353795</v>
      </c>
      <c r="M84" s="860"/>
      <c r="N84" s="51"/>
    </row>
    <row r="85" spans="1:14">
      <c r="B85" s="89" t="s">
        <v>973</v>
      </c>
      <c r="C85" s="90"/>
      <c r="D85" s="90"/>
      <c r="E85" s="90"/>
      <c r="F85" s="90"/>
      <c r="G85" s="90"/>
      <c r="H85" s="90"/>
      <c r="I85" s="87"/>
      <c r="J85" s="88"/>
      <c r="K85" s="304">
        <v>0.05</v>
      </c>
      <c r="L85" s="859">
        <f>N79*K85</f>
        <v>5852.2392768384489</v>
      </c>
      <c r="M85" s="860"/>
      <c r="N85" s="51"/>
    </row>
    <row r="86" spans="1:14" ht="15.75" thickBot="1">
      <c r="B86" s="91" t="s">
        <v>974</v>
      </c>
      <c r="C86" s="92"/>
      <c r="D86" s="92"/>
      <c r="E86" s="92"/>
      <c r="F86" s="92"/>
      <c r="G86" s="92"/>
      <c r="H86" s="92"/>
      <c r="I86" s="93"/>
      <c r="J86" s="94"/>
      <c r="K86" s="305">
        <v>0.05</v>
      </c>
      <c r="L86" s="861">
        <f>N79*K86</f>
        <v>5852.2392768384489</v>
      </c>
      <c r="M86" s="862"/>
      <c r="N86" s="51"/>
    </row>
    <row r="87" spans="1:14" ht="15.75" thickBot="1">
      <c r="B87" s="824" t="s">
        <v>953</v>
      </c>
      <c r="C87" s="825"/>
      <c r="D87" s="825"/>
      <c r="E87" s="825"/>
      <c r="F87" s="825"/>
      <c r="G87" s="825"/>
      <c r="H87" s="825"/>
      <c r="I87" s="825"/>
      <c r="J87" s="825"/>
      <c r="K87" s="825"/>
      <c r="L87" s="825"/>
      <c r="M87" s="826"/>
      <c r="N87" s="52">
        <f>L84+L85+L86</f>
        <v>35113.435661030693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152158.22119779966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7.7329999999999997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7345.1723819916078</v>
      </c>
      <c r="N48" s="272">
        <f>K48*M48</f>
        <v>7345.1723819916078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7345.1723819916078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8126.2053819916082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1625.2410763983216</v>
      </c>
      <c r="M84" s="860"/>
      <c r="N84" s="51"/>
    </row>
    <row r="85" spans="1:14">
      <c r="B85" s="89" t="s">
        <v>973</v>
      </c>
      <c r="C85" s="90"/>
      <c r="D85" s="90"/>
      <c r="E85" s="90"/>
      <c r="F85" s="90"/>
      <c r="G85" s="90"/>
      <c r="H85" s="90"/>
      <c r="I85" s="87"/>
      <c r="J85" s="88"/>
      <c r="K85" s="304">
        <v>0.05</v>
      </c>
      <c r="L85" s="859">
        <f>N79*K85</f>
        <v>406.31026909958041</v>
      </c>
      <c r="M85" s="860"/>
      <c r="N85" s="51"/>
    </row>
    <row r="86" spans="1:14" ht="15.75" thickBot="1">
      <c r="B86" s="91" t="s">
        <v>974</v>
      </c>
      <c r="C86" s="92"/>
      <c r="D86" s="92"/>
      <c r="E86" s="92"/>
      <c r="F86" s="92"/>
      <c r="G86" s="92"/>
      <c r="H86" s="92"/>
      <c r="I86" s="93"/>
      <c r="J86" s="94"/>
      <c r="K86" s="305">
        <v>0.05</v>
      </c>
      <c r="L86" s="861">
        <f>N79*K86</f>
        <v>406.31026909958041</v>
      </c>
      <c r="M86" s="862"/>
      <c r="N86" s="51"/>
    </row>
    <row r="87" spans="1:14" ht="15.75" thickBot="1">
      <c r="B87" s="824" t="s">
        <v>953</v>
      </c>
      <c r="C87" s="825"/>
      <c r="D87" s="825"/>
      <c r="E87" s="825"/>
      <c r="F87" s="825"/>
      <c r="G87" s="825"/>
      <c r="H87" s="825"/>
      <c r="I87" s="825"/>
      <c r="J87" s="825"/>
      <c r="K87" s="825"/>
      <c r="L87" s="825"/>
      <c r="M87" s="826"/>
      <c r="N87" s="52">
        <f>L84+L85+L86</f>
        <v>2437.8616145974825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10564.06699658909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8"/>
      <c r="C1" s="930"/>
      <c r="D1" s="931"/>
      <c r="E1" s="931"/>
      <c r="F1" s="931"/>
      <c r="G1" s="931"/>
      <c r="H1" s="931"/>
      <c r="I1" s="931"/>
      <c r="J1" s="932"/>
      <c r="K1" s="933" t="s">
        <v>933</v>
      </c>
      <c r="L1" s="935" t="s">
        <v>2198</v>
      </c>
      <c r="M1" s="936"/>
      <c r="N1" s="937"/>
    </row>
    <row r="2" spans="2:14" ht="24.75" customHeight="1">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160</v>
      </c>
      <c r="N36" s="272">
        <f>K36/M36</f>
        <v>260.4099239263993</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20.102155451800996</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280.51207937820027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27973.513693323526</v>
      </c>
      <c r="N48" s="272">
        <f>K48*M48</f>
        <v>27973.513693323526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376877.83660859446</v>
      </c>
      <c r="N49" s="272">
        <f>K49*M49</f>
        <v>11306.335098257834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39279.84879158136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41570.576416139658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8314.1152832279313</v>
      </c>
      <c r="M84" s="860"/>
      <c r="N84" s="51"/>
    </row>
    <row r="85" spans="1:14">
      <c r="B85" s="89" t="s">
        <v>973</v>
      </c>
      <c r="C85" s="90"/>
      <c r="D85" s="90"/>
      <c r="E85" s="90"/>
      <c r="F85" s="90"/>
      <c r="G85" s="90"/>
      <c r="H85" s="90"/>
      <c r="I85" s="87"/>
      <c r="J85" s="88"/>
      <c r="K85" s="304">
        <v>0.05</v>
      </c>
      <c r="L85" s="859">
        <f>N79*K85</f>
        <v>2078.5288208069828</v>
      </c>
      <c r="M85" s="860"/>
      <c r="N85" s="51"/>
    </row>
    <row r="86" spans="1:14" ht="15.75" thickBot="1">
      <c r="B86" s="91" t="s">
        <v>974</v>
      </c>
      <c r="C86" s="92"/>
      <c r="D86" s="92"/>
      <c r="E86" s="92"/>
      <c r="F86" s="92"/>
      <c r="G86" s="92"/>
      <c r="H86" s="92"/>
      <c r="I86" s="93"/>
      <c r="J86" s="94"/>
      <c r="K86" s="305">
        <v>0.05</v>
      </c>
      <c r="L86" s="861">
        <f>N79*K86</f>
        <v>2078.5288208069828</v>
      </c>
      <c r="M86" s="862"/>
      <c r="N86" s="51"/>
    </row>
    <row r="87" spans="1:14" ht="15.75" thickBot="1">
      <c r="B87" s="824" t="s">
        <v>953</v>
      </c>
      <c r="C87" s="825"/>
      <c r="D87" s="825"/>
      <c r="E87" s="825"/>
      <c r="F87" s="825"/>
      <c r="G87" s="825"/>
      <c r="H87" s="825"/>
      <c r="I87" s="825"/>
      <c r="J87" s="825"/>
      <c r="K87" s="825"/>
      <c r="L87" s="825"/>
      <c r="M87" s="826"/>
      <c r="N87" s="52">
        <f>L84+L85+L86</f>
        <v>12471.172924841898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54041.749340981558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72.174666666666667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6815.1620697668095</v>
      </c>
      <c r="N48" s="272">
        <f>K48*M48</f>
        <v>272.60648279067237</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7250.8345477275534</v>
      </c>
      <c r="N49" s="272">
        <f>K49*M49</f>
        <v>2900.3338190910217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637.17469216842505</v>
      </c>
      <c r="N50" s="272">
        <f>K50*M50</f>
        <v>1911.5240765052752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5084.4643783869697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5878.3857117203033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1175.6771423440607</v>
      </c>
      <c r="M84" s="860"/>
      <c r="N84" s="51"/>
    </row>
    <row r="85" spans="1:14">
      <c r="B85" s="89" t="s">
        <v>973</v>
      </c>
      <c r="C85" s="90"/>
      <c r="D85" s="90"/>
      <c r="E85" s="90"/>
      <c r="F85" s="90"/>
      <c r="G85" s="90"/>
      <c r="H85" s="90"/>
      <c r="I85" s="87"/>
      <c r="J85" s="88"/>
      <c r="K85" s="304">
        <v>0.05</v>
      </c>
      <c r="L85" s="859">
        <f>N79*K85</f>
        <v>293.91928558601518</v>
      </c>
      <c r="M85" s="860"/>
      <c r="N85" s="51"/>
    </row>
    <row r="86" spans="1:14" ht="15.75" thickBot="1">
      <c r="B86" s="91" t="s">
        <v>974</v>
      </c>
      <c r="C86" s="92"/>
      <c r="D86" s="92"/>
      <c r="E86" s="92"/>
      <c r="F86" s="92"/>
      <c r="G86" s="92"/>
      <c r="H86" s="92"/>
      <c r="I86" s="93"/>
      <c r="J86" s="94"/>
      <c r="K86" s="305">
        <v>0.05</v>
      </c>
      <c r="L86" s="861">
        <f>N79*K86</f>
        <v>293.91928558601518</v>
      </c>
      <c r="M86" s="862"/>
      <c r="N86" s="51"/>
    </row>
    <row r="87" spans="1:14" ht="15.75" thickBot="1">
      <c r="B87" s="824" t="s">
        <v>953</v>
      </c>
      <c r="C87" s="825"/>
      <c r="D87" s="825"/>
      <c r="E87" s="825"/>
      <c r="F87" s="825"/>
      <c r="G87" s="825"/>
      <c r="H87" s="825"/>
      <c r="I87" s="825"/>
      <c r="J87" s="825"/>
      <c r="K87" s="825"/>
      <c r="L87" s="825"/>
      <c r="M87" s="826"/>
      <c r="N87" s="52">
        <f>L84+L85+L86</f>
        <v>1763.515713516091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7641.9014252363941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72.174666666666667</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29788.634244856417</v>
      </c>
      <c r="N48" s="272">
        <f>K48*M48</f>
        <v>11915.453697942568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637.17469216842505</v>
      </c>
      <c r="N49" s="272">
        <f>K49*M49</f>
        <v>1911.5240765052752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13826.977774447843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14620.899107781175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2924.1798215562353</v>
      </c>
      <c r="M84" s="860"/>
      <c r="N84" s="51"/>
    </row>
    <row r="85" spans="1:14">
      <c r="B85" s="89" t="s">
        <v>973</v>
      </c>
      <c r="C85" s="90"/>
      <c r="D85" s="90"/>
      <c r="E85" s="90"/>
      <c r="F85" s="90"/>
      <c r="G85" s="90"/>
      <c r="H85" s="90"/>
      <c r="I85" s="87"/>
      <c r="J85" s="88"/>
      <c r="K85" s="304">
        <v>0.05</v>
      </c>
      <c r="L85" s="859">
        <f>N79*K85</f>
        <v>731.04495538905883</v>
      </c>
      <c r="M85" s="860"/>
      <c r="N85" s="51"/>
    </row>
    <row r="86" spans="1:14" ht="15.75" thickBot="1">
      <c r="B86" s="91" t="s">
        <v>974</v>
      </c>
      <c r="C86" s="92"/>
      <c r="D86" s="92"/>
      <c r="E86" s="92"/>
      <c r="F86" s="92"/>
      <c r="G86" s="92"/>
      <c r="H86" s="92"/>
      <c r="I86" s="93"/>
      <c r="J86" s="94"/>
      <c r="K86" s="305">
        <v>0.05</v>
      </c>
      <c r="L86" s="861">
        <f>N79*K86</f>
        <v>731.04495538905883</v>
      </c>
      <c r="M86" s="862"/>
      <c r="N86" s="51"/>
    </row>
    <row r="87" spans="1:14" ht="15.75" thickBot="1">
      <c r="B87" s="824" t="s">
        <v>953</v>
      </c>
      <c r="C87" s="825"/>
      <c r="D87" s="825"/>
      <c r="E87" s="825"/>
      <c r="F87" s="825"/>
      <c r="G87" s="825"/>
      <c r="H87" s="825"/>
      <c r="I87" s="825"/>
      <c r="J87" s="825"/>
      <c r="K87" s="825"/>
      <c r="L87" s="825"/>
      <c r="M87" s="826"/>
      <c r="N87" s="52">
        <f>L84+L85+L86</f>
        <v>4386.2697323343527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19007.168840115526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286.59765815254394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6815.1620697668095</v>
      </c>
      <c r="N48" s="272">
        <f>K48*M48</f>
        <v>545.21296558134475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7250.8345477275534</v>
      </c>
      <c r="N49" s="272">
        <f>K49*M49</f>
        <v>2900.3338190910217</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637.17469216842505</v>
      </c>
      <c r="N50" s="272">
        <f>K50*M50</f>
        <v>1911.5240765052752</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21908.779603067844</v>
      </c>
      <c r="N51" s="272">
        <f>K51*M51</f>
        <v>32863.169404601766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38220.240265779408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41372.814505457398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8274.5629010914799</v>
      </c>
      <c r="M84" s="860"/>
      <c r="N84" s="51"/>
    </row>
    <row r="85" spans="1:14">
      <c r="B85" s="89" t="s">
        <v>973</v>
      </c>
      <c r="C85" s="90"/>
      <c r="D85" s="90"/>
      <c r="E85" s="90"/>
      <c r="F85" s="90"/>
      <c r="G85" s="90"/>
      <c r="H85" s="90"/>
      <c r="I85" s="87"/>
      <c r="J85" s="88"/>
      <c r="K85" s="304">
        <v>0.05</v>
      </c>
      <c r="L85" s="859">
        <f>N79*K85</f>
        <v>2068.64072527287</v>
      </c>
      <c r="M85" s="860"/>
      <c r="N85" s="51"/>
    </row>
    <row r="86" spans="1:14" ht="15.75" thickBot="1">
      <c r="B86" s="91" t="s">
        <v>974</v>
      </c>
      <c r="C86" s="92"/>
      <c r="D86" s="92"/>
      <c r="E86" s="92"/>
      <c r="F86" s="92"/>
      <c r="G86" s="92"/>
      <c r="H86" s="92"/>
      <c r="I86" s="93"/>
      <c r="J86" s="94"/>
      <c r="K86" s="305">
        <v>0.05</v>
      </c>
      <c r="L86" s="861">
        <f>N79*K86</f>
        <v>2068.64072527287</v>
      </c>
      <c r="M86" s="862"/>
      <c r="N86" s="51"/>
    </row>
    <row r="87" spans="1:14" ht="15.75" thickBot="1">
      <c r="B87" s="824" t="s">
        <v>953</v>
      </c>
      <c r="C87" s="825"/>
      <c r="D87" s="825"/>
      <c r="E87" s="825"/>
      <c r="F87" s="825"/>
      <c r="G87" s="825"/>
      <c r="H87" s="825"/>
      <c r="I87" s="825"/>
      <c r="J87" s="825"/>
      <c r="K87" s="825"/>
      <c r="L87" s="825"/>
      <c r="M87" s="826"/>
      <c r="N87" s="52">
        <f>L84+L85+L86</f>
        <v>12411.844351637219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53784.658857094619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286.59765815254394</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29788.634244856417</v>
      </c>
      <c r="N48" s="272">
        <f>K48*M48</f>
        <v>11915.453697942568</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637.17469216842505</v>
      </c>
      <c r="N49" s="272">
        <f>K49*M49</f>
        <v>1911.5240765052752</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21908.779603067844</v>
      </c>
      <c r="N50" s="272">
        <f>K50*M50</f>
        <v>32863.169404601766</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46690.147179049607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49842.721418727597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9968.5442837455194</v>
      </c>
      <c r="M84" s="860"/>
      <c r="N84" s="51"/>
    </row>
    <row r="85" spans="1:14">
      <c r="B85" s="89" t="s">
        <v>973</v>
      </c>
      <c r="C85" s="90"/>
      <c r="D85" s="90"/>
      <c r="E85" s="90"/>
      <c r="F85" s="90"/>
      <c r="G85" s="90"/>
      <c r="H85" s="90"/>
      <c r="I85" s="87"/>
      <c r="J85" s="88"/>
      <c r="K85" s="304">
        <v>0.05</v>
      </c>
      <c r="L85" s="859">
        <f>N79*K85</f>
        <v>2492.1360709363798</v>
      </c>
      <c r="M85" s="860"/>
      <c r="N85" s="51"/>
    </row>
    <row r="86" spans="1:14" ht="15.75" thickBot="1">
      <c r="B86" s="91" t="s">
        <v>974</v>
      </c>
      <c r="C86" s="92"/>
      <c r="D86" s="92"/>
      <c r="E86" s="92"/>
      <c r="F86" s="92"/>
      <c r="G86" s="92"/>
      <c r="H86" s="92"/>
      <c r="I86" s="93"/>
      <c r="J86" s="94"/>
      <c r="K86" s="305">
        <v>0.05</v>
      </c>
      <c r="L86" s="861">
        <f>N79*K86</f>
        <v>2492.1360709363798</v>
      </c>
      <c r="M86" s="862"/>
      <c r="N86" s="51"/>
    </row>
    <row r="87" spans="1:14" ht="15.75" thickBot="1">
      <c r="B87" s="824" t="s">
        <v>953</v>
      </c>
      <c r="C87" s="825"/>
      <c r="D87" s="825"/>
      <c r="E87" s="825"/>
      <c r="F87" s="825"/>
      <c r="G87" s="825"/>
      <c r="H87" s="825"/>
      <c r="I87" s="825"/>
      <c r="J87" s="825"/>
      <c r="K87" s="825"/>
      <c r="L87" s="825"/>
      <c r="M87" s="826"/>
      <c r="N87" s="52">
        <f>L84+L85+L86</f>
        <v>14952.816425618279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64795.537844345876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241</v>
      </c>
      <c r="B36" s="873" t="str">
        <f>VLOOKUP(A36,EQUIPOS!A6:D154,3,FALSE)</f>
        <v>Grúa (capacidad 15 ton)</v>
      </c>
      <c r="C36" s="874"/>
      <c r="D36" s="874"/>
      <c r="E36" s="874"/>
      <c r="F36" s="874"/>
      <c r="G36" s="874"/>
      <c r="H36" s="875"/>
      <c r="I36" s="267"/>
      <c r="J36" s="268"/>
      <c r="K36" s="269">
        <f>VLOOKUP(A36,EQUIPOS!A6:D163,4,FALSE)</f>
        <v>137845.1779760138</v>
      </c>
      <c r="L36" s="270"/>
      <c r="M36" s="336">
        <v>0.75</v>
      </c>
      <c r="N36" s="272">
        <f>K36/M36</f>
        <v>183793.57063468508</v>
      </c>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0.2</v>
      </c>
      <c r="N41" s="344">
        <f>N77*M41</f>
        <v>8969.3081204802675</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192762.87875516535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54146.436612356621</v>
      </c>
      <c r="N48" s="272">
        <f>K48*M48</f>
        <v>54146.436612356621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54146.436612356621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291755.85596992332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58351.171193984665</v>
      </c>
      <c r="M84" s="860"/>
      <c r="N84" s="51"/>
    </row>
    <row r="85" spans="1:14">
      <c r="B85" s="89" t="s">
        <v>973</v>
      </c>
      <c r="C85" s="90"/>
      <c r="D85" s="90"/>
      <c r="E85" s="90"/>
      <c r="F85" s="90"/>
      <c r="G85" s="90"/>
      <c r="H85" s="90"/>
      <c r="I85" s="87"/>
      <c r="J85" s="88"/>
      <c r="K85" s="304">
        <v>0.05</v>
      </c>
      <c r="L85" s="859">
        <f>N79*K85</f>
        <v>14587.792798496166</v>
      </c>
      <c r="M85" s="860"/>
      <c r="N85" s="51"/>
    </row>
    <row r="86" spans="1:14" ht="15.75" thickBot="1">
      <c r="B86" s="91" t="s">
        <v>974</v>
      </c>
      <c r="C86" s="92"/>
      <c r="D86" s="92"/>
      <c r="E86" s="92"/>
      <c r="F86" s="92"/>
      <c r="G86" s="92"/>
      <c r="H86" s="92"/>
      <c r="I86" s="93"/>
      <c r="J86" s="94"/>
      <c r="K86" s="305">
        <v>0.05</v>
      </c>
      <c r="L86" s="861">
        <f>N79*K86</f>
        <v>14587.792798496166</v>
      </c>
      <c r="M86" s="862"/>
      <c r="N86" s="51"/>
    </row>
    <row r="87" spans="1:14" ht="15.75" thickBot="1">
      <c r="B87" s="824" t="s">
        <v>953</v>
      </c>
      <c r="C87" s="825"/>
      <c r="D87" s="825"/>
      <c r="E87" s="825"/>
      <c r="F87" s="825"/>
      <c r="G87" s="825"/>
      <c r="H87" s="825"/>
      <c r="I87" s="825"/>
      <c r="J87" s="825"/>
      <c r="K87" s="825"/>
      <c r="L87" s="825"/>
      <c r="M87" s="826"/>
      <c r="N87" s="52">
        <f>L84+L85+L86</f>
        <v>87526.756790977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379282.61276090029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0.2</v>
      </c>
      <c r="N41" s="344">
        <f>N77*M41</f>
        <v>6726.9810903601992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54146.436612356621</v>
      </c>
      <c r="N48" s="272">
        <f>K48*M48</f>
        <v>54146.436612356621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54146.436612356621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94508.323154517813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18901.664630903564</v>
      </c>
      <c r="M84" s="860"/>
      <c r="N84" s="51"/>
    </row>
    <row r="85" spans="1:14">
      <c r="B85" s="89" t="s">
        <v>973</v>
      </c>
      <c r="C85" s="90"/>
      <c r="D85" s="90"/>
      <c r="E85" s="90"/>
      <c r="F85" s="90"/>
      <c r="G85" s="90"/>
      <c r="H85" s="90"/>
      <c r="I85" s="87"/>
      <c r="J85" s="88"/>
      <c r="K85" s="304">
        <v>0.05</v>
      </c>
      <c r="L85" s="859">
        <f>N79*K85</f>
        <v>4725.416157725891</v>
      </c>
      <c r="M85" s="860"/>
      <c r="N85" s="51"/>
    </row>
    <row r="86" spans="1:14" ht="15.75" thickBot="1">
      <c r="B86" s="91" t="s">
        <v>974</v>
      </c>
      <c r="C86" s="92"/>
      <c r="D86" s="92"/>
      <c r="E86" s="92"/>
      <c r="F86" s="92"/>
      <c r="G86" s="92"/>
      <c r="H86" s="92"/>
      <c r="I86" s="93"/>
      <c r="J86" s="94"/>
      <c r="K86" s="305">
        <v>0.05</v>
      </c>
      <c r="L86" s="861">
        <f>N79*K86</f>
        <v>4725.416157725891</v>
      </c>
      <c r="M86" s="862"/>
      <c r="N86" s="51"/>
    </row>
    <row r="87" spans="1:14" ht="15.75" thickBot="1">
      <c r="B87" s="824" t="s">
        <v>953</v>
      </c>
      <c r="C87" s="825"/>
      <c r="D87" s="825"/>
      <c r="E87" s="825"/>
      <c r="F87" s="825"/>
      <c r="G87" s="825"/>
      <c r="H87" s="825"/>
      <c r="I87" s="825"/>
      <c r="J87" s="825"/>
      <c r="K87" s="825"/>
      <c r="L87" s="825"/>
      <c r="M87" s="826"/>
      <c r="N87" s="52">
        <f>L84+L85+L86</f>
        <v>28352.49694635535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122860.82010087316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2686.8530451800998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54146.436612356621</v>
      </c>
      <c r="N48" s="272">
        <f>K48*M48</f>
        <v>54146.436612356621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54146.436612356621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74745.643292070716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14949.128658414144</v>
      </c>
      <c r="M84" s="860"/>
      <c r="N84" s="51"/>
    </row>
    <row r="85" spans="1:14">
      <c r="B85" s="89" t="s">
        <v>973</v>
      </c>
      <c r="C85" s="90"/>
      <c r="D85" s="90"/>
      <c r="E85" s="90"/>
      <c r="F85" s="90"/>
      <c r="G85" s="90"/>
      <c r="H85" s="90"/>
      <c r="I85" s="87"/>
      <c r="J85" s="88"/>
      <c r="K85" s="304">
        <v>0.05</v>
      </c>
      <c r="L85" s="859">
        <f>N79*K85</f>
        <v>3737.2821646035359</v>
      </c>
      <c r="M85" s="860"/>
      <c r="N85" s="51"/>
    </row>
    <row r="86" spans="1:14" ht="15.75" thickBot="1">
      <c r="B86" s="91" t="s">
        <v>974</v>
      </c>
      <c r="C86" s="92"/>
      <c r="D86" s="92"/>
      <c r="E86" s="92"/>
      <c r="F86" s="92"/>
      <c r="G86" s="92"/>
      <c r="H86" s="92"/>
      <c r="I86" s="93"/>
      <c r="J86" s="94"/>
      <c r="K86" s="305">
        <v>0.05</v>
      </c>
      <c r="L86" s="861">
        <f>N79*K86</f>
        <v>3737.2821646035359</v>
      </c>
      <c r="M86" s="862"/>
      <c r="N86" s="51"/>
    </row>
    <row r="87" spans="1:14" ht="15.75" thickBot="1">
      <c r="B87" s="824" t="s">
        <v>953</v>
      </c>
      <c r="C87" s="825"/>
      <c r="D87" s="825"/>
      <c r="E87" s="825"/>
      <c r="F87" s="825"/>
      <c r="G87" s="825"/>
      <c r="H87" s="825"/>
      <c r="I87" s="825"/>
      <c r="J87" s="825"/>
      <c r="K87" s="825"/>
      <c r="L87" s="825"/>
      <c r="M87" s="826"/>
      <c r="N87" s="52">
        <f>L84+L85+L86</f>
        <v>22423.692987621216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97169.336279691925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2015.1397838850748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54146.436612356621</v>
      </c>
      <c r="N48" s="272">
        <f>K48*M48</f>
        <v>54146.436612356621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54146.436612356621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69595.841622142194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13919.16832442844</v>
      </c>
      <c r="M84" s="860"/>
      <c r="N84" s="51"/>
    </row>
    <row r="85" spans="1:14">
      <c r="B85" s="89" t="s">
        <v>973</v>
      </c>
      <c r="C85" s="90"/>
      <c r="D85" s="90"/>
      <c r="E85" s="90"/>
      <c r="F85" s="90"/>
      <c r="G85" s="90"/>
      <c r="H85" s="90"/>
      <c r="I85" s="87"/>
      <c r="J85" s="88"/>
      <c r="K85" s="304">
        <v>0.05</v>
      </c>
      <c r="L85" s="859">
        <f>N79*K85</f>
        <v>3479.7920811071099</v>
      </c>
      <c r="M85" s="860"/>
      <c r="N85" s="51"/>
    </row>
    <row r="86" spans="1:14" ht="15.75" thickBot="1">
      <c r="B86" s="91" t="s">
        <v>974</v>
      </c>
      <c r="C86" s="92"/>
      <c r="D86" s="92"/>
      <c r="E86" s="92"/>
      <c r="F86" s="92"/>
      <c r="G86" s="92"/>
      <c r="H86" s="92"/>
      <c r="I86" s="93"/>
      <c r="J86" s="94"/>
      <c r="K86" s="305">
        <v>0.05</v>
      </c>
      <c r="L86" s="861">
        <f>N79*K86</f>
        <v>3479.7920811071099</v>
      </c>
      <c r="M86" s="862"/>
      <c r="N86" s="51"/>
    </row>
    <row r="87" spans="1:14" ht="15.75" thickBot="1">
      <c r="B87" s="824" t="s">
        <v>953</v>
      </c>
      <c r="C87" s="825"/>
      <c r="D87" s="825"/>
      <c r="E87" s="825"/>
      <c r="F87" s="825"/>
      <c r="G87" s="825"/>
      <c r="H87" s="825"/>
      <c r="I87" s="825"/>
      <c r="J87" s="825"/>
      <c r="K87" s="825"/>
      <c r="L87" s="825"/>
      <c r="M87" s="826"/>
      <c r="N87" s="52">
        <f>L84+L85+L86</f>
        <v>20878.752486642657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90474.594108784848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11305.850572033949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40195.436202004137</v>
      </c>
      <c r="N48" s="272">
        <f>K48*M48</f>
        <v>84410.416024208695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54146.436612356621</v>
      </c>
      <c r="N49" s="272">
        <f>K49*M49</f>
        <v>54146.436612356621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138556.85263656531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225235.04035549227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45047.008071098455</v>
      </c>
      <c r="M84" s="860"/>
      <c r="N84" s="51"/>
    </row>
    <row r="85" spans="1:14">
      <c r="B85" s="89" t="s">
        <v>973</v>
      </c>
      <c r="C85" s="90"/>
      <c r="D85" s="90"/>
      <c r="E85" s="90"/>
      <c r="F85" s="90"/>
      <c r="G85" s="90"/>
      <c r="H85" s="90"/>
      <c r="I85" s="87"/>
      <c r="J85" s="88"/>
      <c r="K85" s="304">
        <v>0.05</v>
      </c>
      <c r="L85" s="859">
        <f>N79*K85</f>
        <v>11261.752017774614</v>
      </c>
      <c r="M85" s="860"/>
      <c r="N85" s="51"/>
    </row>
    <row r="86" spans="1:14" ht="15.75" thickBot="1">
      <c r="B86" s="91" t="s">
        <v>974</v>
      </c>
      <c r="C86" s="92"/>
      <c r="D86" s="92"/>
      <c r="E86" s="92"/>
      <c r="F86" s="92"/>
      <c r="G86" s="92"/>
      <c r="H86" s="92"/>
      <c r="I86" s="93"/>
      <c r="J86" s="94"/>
      <c r="K86" s="305">
        <v>0.05</v>
      </c>
      <c r="L86" s="861">
        <f>N79*K86</f>
        <v>11261.752017774614</v>
      </c>
      <c r="M86" s="862"/>
      <c r="N86" s="51"/>
    </row>
    <row r="87" spans="1:14" ht="15.75" thickBot="1">
      <c r="B87" s="824" t="s">
        <v>953</v>
      </c>
      <c r="C87" s="825"/>
      <c r="D87" s="825"/>
      <c r="E87" s="825"/>
      <c r="F87" s="825"/>
      <c r="G87" s="825"/>
      <c r="H87" s="825"/>
      <c r="I87" s="825"/>
      <c r="J87" s="825"/>
      <c r="K87" s="825"/>
      <c r="L87" s="825"/>
      <c r="M87" s="826"/>
      <c r="N87" s="52">
        <f>L84+L85+L86</f>
        <v>67570.512106647686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292805.55246213998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0.15</v>
      </c>
      <c r="N41" s="344">
        <f>N77*M41</f>
        <v>11305.850572033949</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40195.436202004137</v>
      </c>
      <c r="N48" s="272">
        <f>K48*M48</f>
        <v>80390.872404008274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54146.436612356621</v>
      </c>
      <c r="N49" s="272">
        <f>K49*M49</f>
        <v>54146.436612356621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134537.30901636489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221215.49673529185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44243.099347058371</v>
      </c>
      <c r="M84" s="860"/>
      <c r="N84" s="51"/>
    </row>
    <row r="85" spans="1:14">
      <c r="B85" s="89" t="s">
        <v>973</v>
      </c>
      <c r="C85" s="90"/>
      <c r="D85" s="90"/>
      <c r="E85" s="90"/>
      <c r="F85" s="90"/>
      <c r="G85" s="90"/>
      <c r="H85" s="90"/>
      <c r="I85" s="87"/>
      <c r="J85" s="88"/>
      <c r="K85" s="304">
        <v>0.05</v>
      </c>
      <c r="L85" s="859">
        <f>N79*K85</f>
        <v>11060.774836764593</v>
      </c>
      <c r="M85" s="860"/>
      <c r="N85" s="51"/>
    </row>
    <row r="86" spans="1:14" ht="15.75" thickBot="1">
      <c r="B86" s="91" t="s">
        <v>974</v>
      </c>
      <c r="C86" s="92"/>
      <c r="D86" s="92"/>
      <c r="E86" s="92"/>
      <c r="F86" s="92"/>
      <c r="G86" s="92"/>
      <c r="H86" s="92"/>
      <c r="I86" s="93"/>
      <c r="J86" s="94"/>
      <c r="K86" s="305">
        <v>0.05</v>
      </c>
      <c r="L86" s="861">
        <f>N79*K86</f>
        <v>11060.774836764593</v>
      </c>
      <c r="M86" s="862"/>
      <c r="N86" s="51"/>
    </row>
    <row r="87" spans="1:14" ht="15.75" thickBot="1">
      <c r="B87" s="824" t="s">
        <v>953</v>
      </c>
      <c r="C87" s="825"/>
      <c r="D87" s="825"/>
      <c r="E87" s="825"/>
      <c r="F87" s="825"/>
      <c r="G87" s="825"/>
      <c r="H87" s="825"/>
      <c r="I87" s="825"/>
      <c r="J87" s="825"/>
      <c r="K87" s="825"/>
      <c r="L87" s="825"/>
      <c r="M87" s="826"/>
      <c r="N87" s="52">
        <f>L84+L85+L86</f>
        <v>66364.64902058756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287580.14575587941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4720.6884844632978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40195.436202004137</v>
      </c>
      <c r="N48" s="272">
        <f>K48*M48</f>
        <v>52656.021424625425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54146.436612356621</v>
      </c>
      <c r="N49" s="272">
        <f>K49*M49</f>
        <v>54146.436612356621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106802.45803698205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158730.03136607833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31746.006273215666</v>
      </c>
      <c r="M84" s="860"/>
      <c r="N84" s="51"/>
    </row>
    <row r="85" spans="1:14">
      <c r="B85" s="89" t="s">
        <v>973</v>
      </c>
      <c r="C85" s="90"/>
      <c r="D85" s="90"/>
      <c r="E85" s="90"/>
      <c r="F85" s="90"/>
      <c r="G85" s="90"/>
      <c r="H85" s="90"/>
      <c r="I85" s="87"/>
      <c r="J85" s="88"/>
      <c r="K85" s="304">
        <v>0.05</v>
      </c>
      <c r="L85" s="859">
        <f>N79*K85</f>
        <v>7936.5015683039164</v>
      </c>
      <c r="M85" s="860"/>
      <c r="N85" s="51"/>
    </row>
    <row r="86" spans="1:14" ht="15.75" thickBot="1">
      <c r="B86" s="91" t="s">
        <v>974</v>
      </c>
      <c r="C86" s="92"/>
      <c r="D86" s="92"/>
      <c r="E86" s="92"/>
      <c r="F86" s="92"/>
      <c r="G86" s="92"/>
      <c r="H86" s="92"/>
      <c r="I86" s="93"/>
      <c r="J86" s="94"/>
      <c r="K86" s="305">
        <v>0.05</v>
      </c>
      <c r="L86" s="861">
        <f>N79*K86</f>
        <v>7936.5015683039164</v>
      </c>
      <c r="M86" s="862"/>
      <c r="N86" s="51"/>
    </row>
    <row r="87" spans="1:14" ht="15.75" thickBot="1">
      <c r="B87" s="824" t="s">
        <v>953</v>
      </c>
      <c r="C87" s="825"/>
      <c r="D87" s="825"/>
      <c r="E87" s="825"/>
      <c r="F87" s="825"/>
      <c r="G87" s="825"/>
      <c r="H87" s="825"/>
      <c r="I87" s="825"/>
      <c r="J87" s="825"/>
      <c r="K87" s="825"/>
      <c r="L87" s="825"/>
      <c r="M87" s="826"/>
      <c r="N87" s="52">
        <f>L84+L85+L86</f>
        <v>47619.009409823499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206349.04077590181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3957.0477002118823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40195.436202004137</v>
      </c>
      <c r="N48" s="272">
        <f>K48*M48</f>
        <v>44214.979822204557</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54146.436612356621</v>
      </c>
      <c r="N49" s="272">
        <f>K49*M49</f>
        <v>54146.436612356621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98361.416434561179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141888.9411368919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28377.78822737838</v>
      </c>
      <c r="M84" s="860"/>
      <c r="N84" s="51"/>
    </row>
    <row r="85" spans="1:14">
      <c r="B85" s="89" t="s">
        <v>973</v>
      </c>
      <c r="C85" s="90"/>
      <c r="D85" s="90"/>
      <c r="E85" s="90"/>
      <c r="F85" s="90"/>
      <c r="G85" s="90"/>
      <c r="H85" s="90"/>
      <c r="I85" s="87"/>
      <c r="J85" s="88"/>
      <c r="K85" s="304">
        <v>0.05</v>
      </c>
      <c r="L85" s="859">
        <f>N79*K85</f>
        <v>7094.447056844595</v>
      </c>
      <c r="M85" s="860"/>
      <c r="N85" s="51"/>
    </row>
    <row r="86" spans="1:14" ht="15.75" thickBot="1">
      <c r="B86" s="91" t="s">
        <v>974</v>
      </c>
      <c r="C86" s="92"/>
      <c r="D86" s="92"/>
      <c r="E86" s="92"/>
      <c r="F86" s="92"/>
      <c r="G86" s="92"/>
      <c r="H86" s="92"/>
      <c r="I86" s="93"/>
      <c r="J86" s="94"/>
      <c r="K86" s="305">
        <v>0.05</v>
      </c>
      <c r="L86" s="861">
        <f>N79*K86</f>
        <v>7094.447056844595</v>
      </c>
      <c r="M86" s="862"/>
      <c r="N86" s="51"/>
    </row>
    <row r="87" spans="1:14" ht="15.75" thickBot="1">
      <c r="B87" s="824" t="s">
        <v>953</v>
      </c>
      <c r="C87" s="825"/>
      <c r="D87" s="825"/>
      <c r="E87" s="825"/>
      <c r="F87" s="825"/>
      <c r="G87" s="825"/>
      <c r="H87" s="825"/>
      <c r="I87" s="825"/>
      <c r="J87" s="825"/>
      <c r="K87" s="825"/>
      <c r="L87" s="825"/>
      <c r="M87" s="826"/>
      <c r="N87" s="52">
        <f>L84+L85+L86</f>
        <v>42566.682341067572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184455.62347795948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A38" s="113"/>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269.07924361440803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40195.436202004137</v>
      </c>
      <c r="N48" s="272">
        <f>K48*M48</f>
        <v>2009.7718101002069</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42.103188723829568</v>
      </c>
      <c r="N49" s="272">
        <f>K49*M49</f>
        <v>210.51594361914783</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9090.4760615845571</v>
      </c>
      <c r="N50" s="272">
        <f>K50*M50</f>
        <v>9090.4760615845571</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11310.763815303912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14270.635495062399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2854.1270990124799</v>
      </c>
      <c r="M84" s="860"/>
      <c r="N84" s="51"/>
    </row>
    <row r="85" spans="1:14">
      <c r="B85" s="89" t="s">
        <v>973</v>
      </c>
      <c r="C85" s="90"/>
      <c r="D85" s="90"/>
      <c r="E85" s="90"/>
      <c r="F85" s="90"/>
      <c r="G85" s="90"/>
      <c r="H85" s="90"/>
      <c r="I85" s="87"/>
      <c r="J85" s="88"/>
      <c r="K85" s="304">
        <v>0.05</v>
      </c>
      <c r="L85" s="859">
        <f>N79*K85</f>
        <v>713.53177475311998</v>
      </c>
      <c r="M85" s="860"/>
      <c r="N85" s="51"/>
    </row>
    <row r="86" spans="1:14" ht="15.75" thickBot="1">
      <c r="B86" s="91" t="s">
        <v>974</v>
      </c>
      <c r="C86" s="92"/>
      <c r="D86" s="92"/>
      <c r="E86" s="92"/>
      <c r="F86" s="92"/>
      <c r="G86" s="92"/>
      <c r="H86" s="92"/>
      <c r="I86" s="93"/>
      <c r="J86" s="94"/>
      <c r="K86" s="305">
        <v>0.05</v>
      </c>
      <c r="L86" s="861">
        <f>N79*K86</f>
        <v>713.53177475311998</v>
      </c>
      <c r="M86" s="862"/>
      <c r="N86" s="51"/>
    </row>
    <row r="87" spans="1:14" ht="15.75" thickBot="1">
      <c r="B87" s="824" t="s">
        <v>953</v>
      </c>
      <c r="C87" s="825"/>
      <c r="D87" s="825"/>
      <c r="E87" s="825"/>
      <c r="F87" s="825"/>
      <c r="G87" s="825"/>
      <c r="H87" s="825"/>
      <c r="I87" s="825"/>
      <c r="J87" s="825"/>
      <c r="K87" s="825"/>
      <c r="L87" s="825"/>
      <c r="M87" s="826"/>
      <c r="N87" s="52">
        <f>L84+L85+L86</f>
        <v>4281.1906485187201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18551.826143581118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7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0.1</v>
      </c>
      <c r="N41" s="344">
        <f>N77*M41</f>
        <v>108.262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789.57281917122873</v>
      </c>
      <c r="N48" s="272">
        <f>K48*M48</f>
        <v>789.57281917122873</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22638.312332996858</v>
      </c>
      <c r="N49" s="272">
        <f>K49*M49</f>
        <v>1131.9156166498431</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40195.436202004137</v>
      </c>
      <c r="N50" s="272">
        <f>K50*M50</f>
        <v>3014.6577151503102</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42.103188723829568</v>
      </c>
      <c r="N51" s="272">
        <f>K51*M51</f>
        <v>210.51594361914783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5146.6620945905297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6337.5440945905293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1267.508818918106</v>
      </c>
      <c r="M84" s="860"/>
      <c r="N84" s="51"/>
    </row>
    <row r="85" spans="1:14">
      <c r="B85" s="89" t="s">
        <v>973</v>
      </c>
      <c r="C85" s="90"/>
      <c r="D85" s="90"/>
      <c r="E85" s="90"/>
      <c r="F85" s="90"/>
      <c r="G85" s="90"/>
      <c r="H85" s="90"/>
      <c r="I85" s="87"/>
      <c r="J85" s="88"/>
      <c r="K85" s="304">
        <v>0.05</v>
      </c>
      <c r="L85" s="859">
        <f>N79*K85</f>
        <v>316.87720472952651</v>
      </c>
      <c r="M85" s="860"/>
      <c r="N85" s="51"/>
    </row>
    <row r="86" spans="1:14" ht="15.75" thickBot="1">
      <c r="B86" s="91" t="s">
        <v>974</v>
      </c>
      <c r="C86" s="92"/>
      <c r="D86" s="92"/>
      <c r="E86" s="92"/>
      <c r="F86" s="92"/>
      <c r="G86" s="92"/>
      <c r="H86" s="92"/>
      <c r="I86" s="93"/>
      <c r="J86" s="94"/>
      <c r="K86" s="305">
        <v>0.05</v>
      </c>
      <c r="L86" s="861">
        <f>N79*K86</f>
        <v>316.87720472952651</v>
      </c>
      <c r="M86" s="862"/>
      <c r="N86" s="51"/>
    </row>
    <row r="87" spans="1:14" ht="15.75" thickBot="1">
      <c r="B87" s="824" t="s">
        <v>953</v>
      </c>
      <c r="C87" s="825"/>
      <c r="D87" s="825"/>
      <c r="E87" s="825"/>
      <c r="F87" s="825"/>
      <c r="G87" s="825"/>
      <c r="H87" s="825"/>
      <c r="I87" s="825"/>
      <c r="J87" s="825"/>
      <c r="K87" s="825"/>
      <c r="L87" s="825"/>
      <c r="M87" s="826"/>
      <c r="N87" s="52">
        <f>L84+L85+L86</f>
        <v>1901.2632283771591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8238.8073229676884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253</v>
      </c>
      <c r="B36" s="873" t="str">
        <f>VLOOKUP(A36,EQUIPOS!A6:D154,3,FALSE)</f>
        <v>Máquina hidrosembradora</v>
      </c>
      <c r="C36" s="874"/>
      <c r="D36" s="874"/>
      <c r="E36" s="874"/>
      <c r="F36" s="874"/>
      <c r="G36" s="874"/>
      <c r="H36" s="875"/>
      <c r="I36" s="267"/>
      <c r="J36" s="268"/>
      <c r="K36" s="269">
        <f>VLOOKUP(A36,EQUIPOS!A6:D163,4,FALSE)</f>
        <v>16413.461950430508</v>
      </c>
      <c r="L36" s="270"/>
      <c r="M36" s="336">
        <v>350</v>
      </c>
      <c r="N36" s="272">
        <f>K36/M36</f>
        <v>46.895605572658596</v>
      </c>
    </row>
    <row r="37" spans="1:14">
      <c r="A37" s="113" t="s">
        <v>138</v>
      </c>
      <c r="B37" s="873" t="str">
        <f>VLOOKUP(A37,EQUIPOS!A7:D154,3,FALSE)</f>
        <v>Camioneta D-300</v>
      </c>
      <c r="C37" s="874"/>
      <c r="D37" s="874"/>
      <c r="E37" s="874"/>
      <c r="F37" s="874"/>
      <c r="G37" s="874"/>
      <c r="H37" s="875"/>
      <c r="I37" s="421"/>
      <c r="J37" s="422"/>
      <c r="K37" s="269">
        <f>VLOOKUP(A37,EQUIPOS!A7:D164,4,FALSE)</f>
        <v>41665.587828223885</v>
      </c>
      <c r="L37" s="335"/>
      <c r="M37" s="336">
        <v>350</v>
      </c>
      <c r="N37" s="272">
        <f>K37/M37</f>
        <v>119.04453665206825</v>
      </c>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4.8049864931144288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170.74512871784128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789.57281917122873</v>
      </c>
      <c r="N48" s="272">
        <f>K48*M48</f>
        <v>789.57281917122873</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2977.3018233752432</v>
      </c>
      <c r="N49" s="272">
        <f>K49*M49</f>
        <v>1190.9207293500974</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42.103188723829568</v>
      </c>
      <c r="N50" s="272">
        <f>K50*M50</f>
        <v>210.51594361914783</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22638.312332996858</v>
      </c>
      <c r="N51" s="272">
        <f>K51*M51</f>
        <v>1131.9156166498431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3322.9251087903167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3589.7699673704469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717.95399347408943</v>
      </c>
      <c r="M84" s="860"/>
      <c r="N84" s="51"/>
    </row>
    <row r="85" spans="1:14">
      <c r="B85" s="89" t="s">
        <v>973</v>
      </c>
      <c r="C85" s="90"/>
      <c r="D85" s="90"/>
      <c r="E85" s="90"/>
      <c r="F85" s="90"/>
      <c r="G85" s="90"/>
      <c r="H85" s="90"/>
      <c r="I85" s="87"/>
      <c r="J85" s="88"/>
      <c r="K85" s="304">
        <v>0.05</v>
      </c>
      <c r="L85" s="859">
        <f>N79*K85</f>
        <v>179.48849836852236</v>
      </c>
      <c r="M85" s="860"/>
      <c r="N85" s="51"/>
    </row>
    <row r="86" spans="1:14" ht="15.75" thickBot="1">
      <c r="B86" s="91" t="s">
        <v>974</v>
      </c>
      <c r="C86" s="92"/>
      <c r="D86" s="92"/>
      <c r="E86" s="92"/>
      <c r="F86" s="92"/>
      <c r="G86" s="92"/>
      <c r="H86" s="92"/>
      <c r="I86" s="93"/>
      <c r="J86" s="94"/>
      <c r="K86" s="305">
        <v>0.05</v>
      </c>
      <c r="L86" s="861">
        <f>N79*K86</f>
        <v>179.48849836852236</v>
      </c>
      <c r="M86" s="862"/>
      <c r="N86" s="51"/>
    </row>
    <row r="87" spans="1:14" ht="15.75" thickBot="1">
      <c r="B87" s="824" t="s">
        <v>953</v>
      </c>
      <c r="C87" s="825"/>
      <c r="D87" s="825"/>
      <c r="E87" s="825"/>
      <c r="F87" s="825"/>
      <c r="G87" s="825"/>
      <c r="H87" s="825"/>
      <c r="I87" s="825"/>
      <c r="J87" s="825"/>
      <c r="K87" s="825"/>
      <c r="L87" s="825"/>
      <c r="M87" s="826"/>
      <c r="N87" s="52">
        <f>L84+L85+L86</f>
        <v>1076.9309902111343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4666.700957581581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9.25" customHeight="1" thickBot="1">
      <c r="A31" t="s">
        <v>1845</v>
      </c>
      <c r="B31" s="80" t="s">
        <v>1726</v>
      </c>
      <c r="C31" s="966" t="s">
        <v>2049</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8000</v>
      </c>
      <c r="N36" s="272">
        <f>K36/M36</f>
        <v>5.2081984785279856</v>
      </c>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26.907924361440802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32.116122839968789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5476.7042125904863</v>
      </c>
      <c r="N48" s="272">
        <f>K48*M48</f>
        <v>5750.5394232200106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13246.669077300976</v>
      </c>
      <c r="N49" s="272">
        <f>K49*M49</f>
        <v>13246.669077300976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718.48937930761326</v>
      </c>
      <c r="N50" s="272">
        <f>K50*M50</f>
        <v>1436.9787586152265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20434.187259136215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23157.095818120266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4631.419163624053</v>
      </c>
      <c r="M84" s="860"/>
      <c r="N84" s="51"/>
    </row>
    <row r="85" spans="1:14">
      <c r="B85" s="89" t="s">
        <v>973</v>
      </c>
      <c r="C85" s="90"/>
      <c r="D85" s="90"/>
      <c r="E85" s="90"/>
      <c r="F85" s="90"/>
      <c r="G85" s="90"/>
      <c r="H85" s="90"/>
      <c r="I85" s="87"/>
      <c r="J85" s="88"/>
      <c r="K85" s="304">
        <v>0.05</v>
      </c>
      <c r="L85" s="859">
        <f>N79*K85</f>
        <v>1157.8547909060132</v>
      </c>
      <c r="M85" s="860"/>
      <c r="N85" s="51"/>
    </row>
    <row r="86" spans="1:14" ht="15.75" thickBot="1">
      <c r="B86" s="91" t="s">
        <v>974</v>
      </c>
      <c r="C86" s="92"/>
      <c r="D86" s="92"/>
      <c r="E86" s="92"/>
      <c r="F86" s="92"/>
      <c r="G86" s="92"/>
      <c r="H86" s="92"/>
      <c r="I86" s="93"/>
      <c r="J86" s="94"/>
      <c r="K86" s="305">
        <v>0.05</v>
      </c>
      <c r="L86" s="861">
        <f>N79*K86</f>
        <v>1157.8547909060132</v>
      </c>
      <c r="M86" s="862"/>
      <c r="N86" s="51"/>
    </row>
    <row r="87" spans="1:14" ht="15.75" thickBot="1">
      <c r="B87" s="824" t="s">
        <v>953</v>
      </c>
      <c r="C87" s="825"/>
      <c r="D87" s="825"/>
      <c r="E87" s="825"/>
      <c r="F87" s="825"/>
      <c r="G87" s="825"/>
      <c r="H87" s="825"/>
      <c r="I87" s="825"/>
      <c r="J87" s="825"/>
      <c r="K87" s="825"/>
      <c r="L87" s="825"/>
      <c r="M87" s="826"/>
      <c r="N87" s="52">
        <f>L84+L85+L86</f>
        <v>6947.12874543608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30104.224563556345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28.5" customHeight="1" thickBot="1">
      <c r="A31" t="s">
        <v>1845</v>
      </c>
      <c r="B31" s="80" t="s">
        <v>1727</v>
      </c>
      <c r="C31" s="966" t="s">
        <v>2052</v>
      </c>
      <c r="D31" s="967"/>
      <c r="E31" s="967"/>
      <c r="F31" s="967"/>
      <c r="G31" s="967"/>
      <c r="H31" s="967"/>
      <c r="I31" s="967"/>
      <c r="J31" s="967"/>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138</v>
      </c>
      <c r="B36" s="873" t="str">
        <f>VLOOKUP(A36,EQUIPOS!A6:D154,3,FALSE)</f>
        <v>Camioneta D-300</v>
      </c>
      <c r="C36" s="874"/>
      <c r="D36" s="874"/>
      <c r="E36" s="874"/>
      <c r="F36" s="874"/>
      <c r="G36" s="874"/>
      <c r="H36" s="875"/>
      <c r="I36" s="267"/>
      <c r="J36" s="268"/>
      <c r="K36" s="269">
        <f>VLOOKUP(A36,EQUIPOS!A6:D163,4,FALSE)</f>
        <v>41665.587828223885</v>
      </c>
      <c r="L36" s="270"/>
      <c r="M36" s="336">
        <v>8000</v>
      </c>
      <c r="N36" s="272">
        <f>K36/M36</f>
        <v>5.2081984785279856</v>
      </c>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26.907924361440802</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32.116122839968789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10183.695193631687</v>
      </c>
      <c r="N48" s="272">
        <f>K48*M48</f>
        <v>10692.879953313271</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13246.669077300976</v>
      </c>
      <c r="N49" s="272">
        <f>K49*M49</f>
        <v>13246.669077300976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718.48937930761326</v>
      </c>
      <c r="N50" s="272">
        <f>K50*M50</f>
        <v>1436.9787586152265</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25376.527789229473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28099.436348213523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5619.8872696427052</v>
      </c>
      <c r="M84" s="860"/>
      <c r="N84" s="51"/>
    </row>
    <row r="85" spans="1:14">
      <c r="B85" s="89" t="s">
        <v>973</v>
      </c>
      <c r="C85" s="90"/>
      <c r="D85" s="90"/>
      <c r="E85" s="90"/>
      <c r="F85" s="90"/>
      <c r="G85" s="90"/>
      <c r="H85" s="90"/>
      <c r="I85" s="87"/>
      <c r="J85" s="88"/>
      <c r="K85" s="304">
        <v>0.05</v>
      </c>
      <c r="L85" s="859">
        <f>N79*K85</f>
        <v>1404.9718174106763</v>
      </c>
      <c r="M85" s="860"/>
      <c r="N85" s="51"/>
    </row>
    <row r="86" spans="1:14" ht="15.75" thickBot="1">
      <c r="B86" s="91" t="s">
        <v>974</v>
      </c>
      <c r="C86" s="92"/>
      <c r="D86" s="92"/>
      <c r="E86" s="92"/>
      <c r="F86" s="92"/>
      <c r="G86" s="92"/>
      <c r="H86" s="92"/>
      <c r="I86" s="93"/>
      <c r="J86" s="94"/>
      <c r="K86" s="305">
        <v>0.05</v>
      </c>
      <c r="L86" s="861">
        <f>N79*K86</f>
        <v>1404.9718174106763</v>
      </c>
      <c r="M86" s="862"/>
      <c r="N86" s="51"/>
    </row>
    <row r="87" spans="1:14" ht="15.75" thickBot="1">
      <c r="B87" s="824" t="s">
        <v>953</v>
      </c>
      <c r="C87" s="825"/>
      <c r="D87" s="825"/>
      <c r="E87" s="825"/>
      <c r="F87" s="825"/>
      <c r="G87" s="825"/>
      <c r="H87" s="825"/>
      <c r="I87" s="825"/>
      <c r="J87" s="825"/>
      <c r="K87" s="825"/>
      <c r="L87" s="825"/>
      <c r="M87" s="826"/>
      <c r="N87" s="52">
        <f>L84+L85+L86</f>
        <v>8429.8309044640573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36529.267252677579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30"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t="s">
        <v>119</v>
      </c>
      <c r="B36" s="873" t="str">
        <f>VLOOKUP(A36,EQUIPOS!A6:D154,3,FALSE)</f>
        <v xml:space="preserve">Bomba de concreto, Producción: 30 m3/h, POTENCIA: 67 HP, MAX PRESION DE CONCRETO: 1150 PSI
</v>
      </c>
      <c r="C36" s="874"/>
      <c r="D36" s="874"/>
      <c r="E36" s="874"/>
      <c r="F36" s="874"/>
      <c r="G36" s="874"/>
      <c r="H36" s="875"/>
      <c r="I36" s="267"/>
      <c r="J36" s="268"/>
      <c r="K36" s="269">
        <f>VLOOKUP(A36,EQUIPOS!A6:D163,4,FALSE)</f>
        <v>36691.39574827061</v>
      </c>
      <c r="L36" s="270"/>
      <c r="M36" s="336">
        <v>100</v>
      </c>
      <c r="N36" s="272">
        <f>K36/M36</f>
        <v>366.91395748270611</v>
      </c>
    </row>
    <row r="37" spans="1:14">
      <c r="A37" s="113" t="s">
        <v>138</v>
      </c>
      <c r="B37" s="873" t="str">
        <f>VLOOKUP(A37,EQUIPOS!A7:D154,3,FALSE)</f>
        <v>Camioneta D-300</v>
      </c>
      <c r="C37" s="874"/>
      <c r="D37" s="874"/>
      <c r="E37" s="874"/>
      <c r="F37" s="874"/>
      <c r="G37" s="874"/>
      <c r="H37" s="875"/>
      <c r="I37" s="421"/>
      <c r="J37" s="422"/>
      <c r="K37" s="269">
        <f>VLOOKUP(A37,EQUIPOS!A7:D164,4,FALSE)</f>
        <v>41665.587828223885</v>
      </c>
      <c r="L37" s="335"/>
      <c r="M37" s="336">
        <v>1000</v>
      </c>
      <c r="N37" s="272">
        <f>K37/M37</f>
        <v>41.665587828223885</v>
      </c>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0.01</v>
      </c>
      <c r="N41" s="344">
        <f>N77*M41</f>
        <v>4.0401280451800998</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412.61967335611007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470720.43499037193</v>
      </c>
      <c r="N48" s="272">
        <f>K48*M48</f>
        <v>47072.043499037194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2783.2259600547609</v>
      </c>
      <c r="N49" s="272">
        <f>K49*M49</f>
        <v>3061.5485560602374</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28666.485441025729</v>
      </c>
      <c r="N50" s="272">
        <f>K50*M50</f>
        <v>28666.485441025729</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78800.077496123165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79616.709973997291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15923.341994799459</v>
      </c>
      <c r="M84" s="860"/>
      <c r="N84" s="51"/>
    </row>
    <row r="85" spans="1:14">
      <c r="B85" s="89" t="s">
        <v>973</v>
      </c>
      <c r="C85" s="90"/>
      <c r="D85" s="90"/>
      <c r="E85" s="90"/>
      <c r="F85" s="90"/>
      <c r="G85" s="90"/>
      <c r="H85" s="90"/>
      <c r="I85" s="87"/>
      <c r="J85" s="88"/>
      <c r="K85" s="304">
        <v>0.05</v>
      </c>
      <c r="L85" s="859">
        <f>N79*K85</f>
        <v>3980.8354986998647</v>
      </c>
      <c r="M85" s="860"/>
      <c r="N85" s="51"/>
    </row>
    <row r="86" spans="1:14" ht="15.75" thickBot="1">
      <c r="B86" s="91" t="s">
        <v>974</v>
      </c>
      <c r="C86" s="92"/>
      <c r="D86" s="92"/>
      <c r="E86" s="92"/>
      <c r="F86" s="92"/>
      <c r="G86" s="92"/>
      <c r="H86" s="92"/>
      <c r="I86" s="93"/>
      <c r="J86" s="94"/>
      <c r="K86" s="305">
        <v>0.05</v>
      </c>
      <c r="L86" s="861">
        <f>N79*K86</f>
        <v>3980.8354986998647</v>
      </c>
      <c r="M86" s="862"/>
      <c r="N86" s="51"/>
    </row>
    <row r="87" spans="1:14" ht="15.75" thickBot="1">
      <c r="B87" s="824" t="s">
        <v>953</v>
      </c>
      <c r="C87" s="825"/>
      <c r="D87" s="825"/>
      <c r="E87" s="825"/>
      <c r="F87" s="825"/>
      <c r="G87" s="825"/>
      <c r="H87" s="825"/>
      <c r="I87" s="825"/>
      <c r="J87" s="825"/>
      <c r="K87" s="825"/>
      <c r="L87" s="825"/>
      <c r="M87" s="826"/>
      <c r="N87" s="52">
        <f>L84+L85+L86</f>
        <v>23885.012992199187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103501.72296619648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9.25" customHeight="1" thickBot="1">
      <c r="B29" s="71" t="s">
        <v>943</v>
      </c>
      <c r="C29" s="803" t="s">
        <v>944</v>
      </c>
      <c r="D29" s="804"/>
      <c r="E29" s="804"/>
      <c r="F29" s="804"/>
      <c r="G29" s="804"/>
      <c r="H29" s="804"/>
      <c r="I29" s="804"/>
      <c r="J29" s="72"/>
      <c r="K29" s="342" t="s">
        <v>2215</v>
      </c>
      <c r="L29" s="800" t="s">
        <v>945</v>
      </c>
      <c r="M29" s="801"/>
      <c r="N29" s="71" t="s">
        <v>946</v>
      </c>
    </row>
    <row r="30" spans="1:14" ht="17.25" hidden="1" customHeight="1">
      <c r="B30" s="71" t="s">
        <v>943</v>
      </c>
      <c r="C30" s="803" t="s">
        <v>944</v>
      </c>
      <c r="D30" s="804"/>
      <c r="E30" s="804"/>
      <c r="F30" s="804"/>
      <c r="G30" s="804"/>
      <c r="H30" s="804"/>
      <c r="I30" s="804"/>
      <c r="J30" s="72"/>
      <c r="K30" s="307"/>
      <c r="L30" s="800" t="s">
        <v>945</v>
      </c>
      <c r="M30" s="801"/>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N77*M41</f>
        <v>270.65500000000003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40195.436202004137</v>
      </c>
      <c r="N48" s="272">
        <f>K48*M48</f>
        <v>20097.718101002069</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25808.581720626455</v>
      </c>
      <c r="N49" s="272">
        <f>K49*M49</f>
        <v>25808.581720626455</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45906.29982162852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10" t="s">
        <v>961</v>
      </c>
      <c r="M59" s="889"/>
      <c r="N59" s="76" t="s">
        <v>951</v>
      </c>
    </row>
    <row r="60" spans="1:14">
      <c r="B60" s="46"/>
      <c r="C60" s="317"/>
      <c r="D60" s="317"/>
      <c r="E60" s="317"/>
      <c r="F60" s="317"/>
      <c r="G60" s="31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311"/>
      <c r="I63" s="279"/>
      <c r="J63" s="286"/>
      <c r="K63" s="279"/>
      <c r="L63" s="911"/>
      <c r="M63" s="91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4"/>
      <c r="M65" s="995"/>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3" t="s">
        <v>963</v>
      </c>
      <c r="C70" s="864"/>
      <c r="D70" s="864"/>
      <c r="E70" s="864"/>
      <c r="F70" s="864"/>
      <c r="G70" s="864"/>
      <c r="H70" s="864"/>
      <c r="I70" s="73" t="s">
        <v>964</v>
      </c>
      <c r="J70" s="75" t="s">
        <v>1410</v>
      </c>
      <c r="K70" s="74" t="s">
        <v>966</v>
      </c>
      <c r="L70" s="865" t="s">
        <v>950</v>
      </c>
      <c r="M70" s="978"/>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6"/>
      <c r="C76" s="997"/>
      <c r="D76" s="997"/>
      <c r="E76" s="997"/>
      <c r="F76" s="997"/>
      <c r="G76" s="997"/>
      <c r="H76" s="997"/>
      <c r="I76" s="169"/>
      <c r="J76" s="169"/>
      <c r="K76" s="169"/>
      <c r="L76" s="998"/>
      <c r="M76" s="999"/>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51590.054821628517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9" t="s">
        <v>969</v>
      </c>
      <c r="C83" s="870"/>
      <c r="D83" s="870"/>
      <c r="E83" s="870"/>
      <c r="F83" s="870"/>
      <c r="G83" s="870"/>
      <c r="H83" s="870"/>
      <c r="I83" s="314"/>
      <c r="J83" s="334"/>
      <c r="K83" s="302" t="s">
        <v>970</v>
      </c>
      <c r="L83" s="871" t="s">
        <v>971</v>
      </c>
      <c r="M83" s="872"/>
      <c r="N83" s="303"/>
    </row>
    <row r="84" spans="1:14">
      <c r="B84" s="857" t="s">
        <v>972</v>
      </c>
      <c r="C84" s="858"/>
      <c r="D84" s="858"/>
      <c r="E84" s="858"/>
      <c r="F84" s="858"/>
      <c r="G84" s="858"/>
      <c r="H84" s="858"/>
      <c r="I84" s="87"/>
      <c r="J84" s="88"/>
      <c r="K84" s="304">
        <v>0.2</v>
      </c>
      <c r="L84" s="859">
        <f>N79*K84</f>
        <v>10318.010964325704</v>
      </c>
      <c r="M84" s="860"/>
      <c r="N84" s="51"/>
    </row>
    <row r="85" spans="1:14">
      <c r="B85" s="89" t="s">
        <v>973</v>
      </c>
      <c r="C85" s="90"/>
      <c r="D85" s="90"/>
      <c r="E85" s="90"/>
      <c r="F85" s="90"/>
      <c r="G85" s="90"/>
      <c r="H85" s="90"/>
      <c r="I85" s="87"/>
      <c r="J85" s="88"/>
      <c r="K85" s="304">
        <v>0.05</v>
      </c>
      <c r="L85" s="859">
        <f>N79*K85</f>
        <v>2579.5027410814259</v>
      </c>
      <c r="M85" s="860"/>
      <c r="N85" s="51"/>
    </row>
    <row r="86" spans="1:14" ht="15.75" thickBot="1">
      <c r="B86" s="91" t="s">
        <v>974</v>
      </c>
      <c r="C86" s="92"/>
      <c r="D86" s="92"/>
      <c r="E86" s="92"/>
      <c r="F86" s="92"/>
      <c r="G86" s="92"/>
      <c r="H86" s="92"/>
      <c r="I86" s="93"/>
      <c r="J86" s="94"/>
      <c r="K86" s="305">
        <v>0.05</v>
      </c>
      <c r="L86" s="861">
        <f>N79*K86</f>
        <v>2579.5027410814259</v>
      </c>
      <c r="M86" s="862"/>
      <c r="N86" s="51"/>
    </row>
    <row r="87" spans="1:14" ht="15.75" thickBot="1">
      <c r="B87" s="824" t="s">
        <v>953</v>
      </c>
      <c r="C87" s="825"/>
      <c r="D87" s="825"/>
      <c r="E87" s="825"/>
      <c r="F87" s="825"/>
      <c r="G87" s="825"/>
      <c r="H87" s="825"/>
      <c r="I87" s="825"/>
      <c r="J87" s="825"/>
      <c r="K87" s="825"/>
      <c r="L87" s="825"/>
      <c r="M87" s="826"/>
      <c r="N87" s="52">
        <f>L84+L85+L86</f>
        <v>15477.016446488555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67067.07126811707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8" t="s">
        <v>2218</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2219</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4"/>
      <c r="K119" s="974"/>
      <c r="L119" s="974"/>
      <c r="M119" s="974"/>
      <c r="N119" s="975"/>
    </row>
    <row r="120" spans="2:14" ht="15.75" thickBot="1">
      <c r="B120" s="419" t="s">
        <v>2221</v>
      </c>
      <c r="C120" s="420"/>
      <c r="D120" s="420"/>
      <c r="E120" s="259"/>
      <c r="F120" s="259"/>
      <c r="G120" s="259"/>
      <c r="H120" s="259"/>
      <c r="I120" s="25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t="17.25" hidden="1" customHeight="1" thickBot="1">
      <c r="B30" s="71" t="s">
        <v>943</v>
      </c>
      <c r="C30" s="803" t="s">
        <v>944</v>
      </c>
      <c r="D30" s="804"/>
      <c r="E30" s="804"/>
      <c r="F30" s="804"/>
      <c r="G30" s="804"/>
      <c r="H30" s="804"/>
      <c r="I30" s="804"/>
      <c r="J30" s="72"/>
      <c r="K30" s="307"/>
      <c r="L30" s="800" t="s">
        <v>945</v>
      </c>
      <c r="M30" s="801"/>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13"/>
      <c r="B36" s="873"/>
      <c r="C36" s="874"/>
      <c r="D36" s="874"/>
      <c r="E36" s="874"/>
      <c r="F36" s="874"/>
      <c r="G36" s="874"/>
      <c r="H36" s="875"/>
      <c r="I36" s="267"/>
      <c r="J36" s="268"/>
      <c r="K36" s="269"/>
      <c r="L36" s="270"/>
      <c r="M36" s="336"/>
      <c r="N36" s="272"/>
    </row>
    <row r="37" spans="1:14">
      <c r="A37" s="113"/>
      <c r="B37" s="873"/>
      <c r="C37" s="874"/>
      <c r="D37" s="874"/>
      <c r="E37" s="874"/>
      <c r="F37" s="874"/>
      <c r="G37" s="874"/>
      <c r="H37" s="875"/>
      <c r="I37" s="421"/>
      <c r="J37" s="422"/>
      <c r="K37" s="269"/>
      <c r="L37" s="335"/>
      <c r="M37" s="336"/>
      <c r="N37" s="272"/>
    </row>
    <row r="38" spans="1:14">
      <c r="B38" s="873"/>
      <c r="C38" s="874"/>
      <c r="D38" s="874"/>
      <c r="E38" s="874"/>
      <c r="F38" s="874"/>
      <c r="G38" s="874"/>
      <c r="H38" s="875"/>
      <c r="I38" s="328"/>
      <c r="J38" s="330"/>
      <c r="K38" s="269"/>
      <c r="L38" s="423"/>
      <c r="M38" s="424"/>
      <c r="N38" s="272"/>
    </row>
    <row r="39" spans="1:14">
      <c r="B39" s="873"/>
      <c r="C39" s="874"/>
      <c r="D39" s="874"/>
      <c r="E39" s="874"/>
      <c r="F39" s="874"/>
      <c r="G39" s="874"/>
      <c r="H39" s="875"/>
      <c r="I39" s="36"/>
      <c r="J39" s="37"/>
      <c r="K39" s="269"/>
      <c r="L39" s="276"/>
      <c r="M39" s="336"/>
      <c r="N39" s="272"/>
    </row>
    <row r="40" spans="1:14">
      <c r="B40" s="320"/>
      <c r="C40" s="321"/>
      <c r="D40" s="321"/>
      <c r="E40" s="321"/>
      <c r="F40" s="323"/>
      <c r="G40" s="323"/>
      <c r="H40" s="125"/>
      <c r="I40" s="36"/>
      <c r="J40" s="37"/>
      <c r="K40" s="269"/>
      <c r="L40" s="276"/>
      <c r="M40" s="277"/>
      <c r="N40" s="273"/>
    </row>
    <row r="41" spans="1:14">
      <c r="B41" s="881" t="s">
        <v>952</v>
      </c>
      <c r="C41" s="882"/>
      <c r="D41" s="882"/>
      <c r="E41" s="38"/>
      <c r="F41" s="39"/>
      <c r="G41" s="39"/>
      <c r="H41" s="40"/>
      <c r="I41" s="36"/>
      <c r="J41" s="37"/>
      <c r="K41" s="279"/>
      <c r="L41" s="276"/>
      <c r="M41" s="401">
        <v>0.05</v>
      </c>
      <c r="N41" s="344">
        <f>N76*M41</f>
        <v>90218.333333333343</v>
      </c>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973.11771351791276</v>
      </c>
      <c r="N48" s="272">
        <f>K48*M48</f>
        <v>1070429.4848697041</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1070429.4848697041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10" t="s">
        <v>961</v>
      </c>
      <c r="M58" s="889"/>
      <c r="N58" s="76" t="s">
        <v>951</v>
      </c>
    </row>
    <row r="59" spans="1:14">
      <c r="B59" s="46"/>
      <c r="C59" s="317"/>
      <c r="D59" s="317"/>
      <c r="E59" s="317"/>
      <c r="F59" s="317"/>
      <c r="G59" s="317"/>
      <c r="H59" s="311"/>
      <c r="I59" s="279"/>
      <c r="J59" s="286"/>
      <c r="K59" s="279"/>
      <c r="L59" s="911"/>
      <c r="M59" s="912"/>
      <c r="N59" s="287"/>
    </row>
    <row r="60" spans="1:14">
      <c r="B60" s="46"/>
      <c r="C60" s="47"/>
      <c r="D60" s="47"/>
      <c r="E60" s="47"/>
      <c r="F60" s="47"/>
      <c r="G60" s="47"/>
      <c r="H60" s="311"/>
      <c r="I60" s="279"/>
      <c r="J60" s="286"/>
      <c r="K60" s="279"/>
      <c r="L60" s="911"/>
      <c r="M60" s="912"/>
      <c r="N60" s="287"/>
    </row>
    <row r="61" spans="1:14">
      <c r="B61" s="46"/>
      <c r="C61" s="47"/>
      <c r="D61" s="47"/>
      <c r="E61" s="47"/>
      <c r="F61" s="47"/>
      <c r="G61" s="47"/>
      <c r="H61" s="311"/>
      <c r="I61" s="279"/>
      <c r="J61" s="286"/>
      <c r="K61" s="279"/>
      <c r="L61" s="911"/>
      <c r="M61" s="912"/>
      <c r="N61" s="287"/>
    </row>
    <row r="62" spans="1:14">
      <c r="B62" s="46"/>
      <c r="C62" s="47"/>
      <c r="D62" s="47"/>
      <c r="E62" s="47"/>
      <c r="F62" s="47"/>
      <c r="G62" s="47"/>
      <c r="H62" s="311"/>
      <c r="I62" s="279"/>
      <c r="J62" s="286"/>
      <c r="K62" s="279"/>
      <c r="L62" s="911"/>
      <c r="M62" s="91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4"/>
      <c r="M64" s="995"/>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3" t="s">
        <v>963</v>
      </c>
      <c r="C69" s="864"/>
      <c r="D69" s="864"/>
      <c r="E69" s="864"/>
      <c r="F69" s="864"/>
      <c r="G69" s="864"/>
      <c r="H69" s="864"/>
      <c r="I69" s="73" t="s">
        <v>964</v>
      </c>
      <c r="J69" s="75" t="s">
        <v>1410</v>
      </c>
      <c r="K69" s="74" t="s">
        <v>966</v>
      </c>
      <c r="L69" s="865" t="s">
        <v>950</v>
      </c>
      <c r="M69" s="978"/>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6"/>
      <c r="C75" s="997"/>
      <c r="D75" s="997"/>
      <c r="E75" s="997"/>
      <c r="F75" s="997"/>
      <c r="G75" s="997"/>
      <c r="H75" s="997"/>
      <c r="I75" s="169"/>
      <c r="J75" s="169"/>
      <c r="K75" s="169"/>
      <c r="L75" s="998"/>
      <c r="M75" s="999"/>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2965014.4848697041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593002.89697394089</v>
      </c>
      <c r="M83" s="860"/>
      <c r="N83" s="51"/>
    </row>
    <row r="84" spans="1:14">
      <c r="B84" s="89" t="s">
        <v>973</v>
      </c>
      <c r="C84" s="90"/>
      <c r="D84" s="90"/>
      <c r="E84" s="90"/>
      <c r="F84" s="90"/>
      <c r="G84" s="90"/>
      <c r="H84" s="90"/>
      <c r="I84" s="87"/>
      <c r="J84" s="88"/>
      <c r="K84" s="304">
        <v>0.05</v>
      </c>
      <c r="L84" s="859">
        <f>N78*K84</f>
        <v>148250.72424348522</v>
      </c>
      <c r="M84" s="860"/>
      <c r="N84" s="51"/>
    </row>
    <row r="85" spans="1:14" ht="15.75" thickBot="1">
      <c r="B85" s="91" t="s">
        <v>974</v>
      </c>
      <c r="C85" s="92"/>
      <c r="D85" s="92"/>
      <c r="E85" s="92"/>
      <c r="F85" s="92"/>
      <c r="G85" s="92"/>
      <c r="H85" s="92"/>
      <c r="I85" s="93"/>
      <c r="J85" s="94"/>
      <c r="K85" s="305">
        <v>0.05</v>
      </c>
      <c r="L85" s="861">
        <f>N78*K85</f>
        <v>148250.72424348522</v>
      </c>
      <c r="M85" s="862"/>
      <c r="N85" s="51"/>
    </row>
    <row r="86" spans="1:14" ht="15.75" thickBot="1">
      <c r="B86" s="824" t="s">
        <v>953</v>
      </c>
      <c r="C86" s="825"/>
      <c r="D86" s="825"/>
      <c r="E86" s="825"/>
      <c r="F86" s="825"/>
      <c r="G86" s="825"/>
      <c r="H86" s="825"/>
      <c r="I86" s="825"/>
      <c r="J86" s="825"/>
      <c r="K86" s="825"/>
      <c r="L86" s="825"/>
      <c r="M86" s="826"/>
      <c r="N86" s="52">
        <f>L83+L84+L85</f>
        <v>889504.3454609114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3854518.8303306154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28.5" customHeight="1" thickBot="1">
      <c r="A31" t="s">
        <v>1845</v>
      </c>
      <c r="B31" s="107" t="s">
        <v>1166</v>
      </c>
      <c r="C31" s="1000" t="s">
        <v>2193</v>
      </c>
      <c r="D31" s="1001"/>
      <c r="E31" s="1001"/>
      <c r="F31" s="1001"/>
      <c r="G31" s="1001"/>
      <c r="H31" s="1001"/>
      <c r="I31" s="1001"/>
      <c r="J31" s="1001"/>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s="171" t="s">
        <v>373</v>
      </c>
      <c r="B36" s="873" t="str">
        <f>VLOOKUP(A36,EQUIPOS!A6:D154,3,FALSE)</f>
        <v>Volqueta 6 m3</v>
      </c>
      <c r="C36" s="874"/>
      <c r="D36" s="874"/>
      <c r="E36" s="874"/>
      <c r="F36" s="874"/>
      <c r="G36" s="874"/>
      <c r="H36" s="875"/>
      <c r="I36" s="267"/>
      <c r="J36" s="268"/>
      <c r="K36" s="269">
        <f>VLOOKUP(A36,EQUIPOS!A6:D161,4,FALSE)</f>
        <v>76346.905899100326</v>
      </c>
      <c r="L36" s="270"/>
      <c r="M36" s="455">
        <v>81</v>
      </c>
      <c r="N36" s="272">
        <f>K36/M36</f>
        <v>942.55439381605345</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942.55439381605345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942.55439381605345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188.51087876321071</v>
      </c>
      <c r="M83" s="860"/>
      <c r="N83" s="51"/>
    </row>
    <row r="84" spans="1:14">
      <c r="B84" s="89" t="s">
        <v>973</v>
      </c>
      <c r="C84" s="90"/>
      <c r="D84" s="90"/>
      <c r="E84" s="90"/>
      <c r="F84" s="90"/>
      <c r="G84" s="90"/>
      <c r="H84" s="90"/>
      <c r="I84" s="87"/>
      <c r="J84" s="88"/>
      <c r="K84" s="304">
        <v>0.05</v>
      </c>
      <c r="L84" s="859">
        <f>N78*K84</f>
        <v>47.127719690802678</v>
      </c>
      <c r="M84" s="860"/>
      <c r="N84" s="51"/>
    </row>
    <row r="85" spans="1:14" ht="15.75" thickBot="1">
      <c r="B85" s="91" t="s">
        <v>974</v>
      </c>
      <c r="C85" s="92"/>
      <c r="D85" s="92"/>
      <c r="E85" s="92"/>
      <c r="F85" s="92"/>
      <c r="G85" s="92"/>
      <c r="H85" s="92"/>
      <c r="I85" s="93"/>
      <c r="J85" s="94"/>
      <c r="K85" s="305">
        <v>0.05</v>
      </c>
      <c r="L85" s="861">
        <f>N78*K85</f>
        <v>47.127719690802678</v>
      </c>
      <c r="M85" s="862"/>
      <c r="N85" s="51"/>
    </row>
    <row r="86" spans="1:14" ht="15.75" thickBot="1">
      <c r="B86" s="824" t="s">
        <v>953</v>
      </c>
      <c r="C86" s="825"/>
      <c r="D86" s="825"/>
      <c r="E86" s="825"/>
      <c r="F86" s="825"/>
      <c r="G86" s="825"/>
      <c r="H86" s="825"/>
      <c r="I86" s="825"/>
      <c r="J86" s="825"/>
      <c r="K86" s="825"/>
      <c r="L86" s="825"/>
      <c r="M86" s="826"/>
      <c r="N86" s="52">
        <f>L83+L84+L85</f>
        <v>282.76631814481607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1225.3207119608696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8"/>
      <c r="H25" s="81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21" t="s">
        <v>942</v>
      </c>
      <c r="C27" s="822"/>
      <c r="D27" s="822"/>
      <c r="E27" s="822"/>
      <c r="F27" s="822"/>
      <c r="G27" s="822"/>
      <c r="H27" s="822"/>
      <c r="I27" s="822"/>
      <c r="J27" s="822"/>
      <c r="K27" s="822"/>
      <c r="L27" s="822"/>
      <c r="M27" s="822"/>
      <c r="N27" s="823"/>
    </row>
    <row r="28" spans="1:14" ht="15.75" thickBot="1">
      <c r="B28" s="33"/>
      <c r="C28" s="34"/>
      <c r="D28" s="34"/>
      <c r="E28" s="34"/>
      <c r="F28" s="34"/>
      <c r="G28" s="34"/>
      <c r="H28" s="34"/>
      <c r="I28" s="34"/>
      <c r="J28" s="34"/>
      <c r="K28" s="34"/>
      <c r="L28" s="34"/>
      <c r="M28" s="34"/>
      <c r="N28" s="35"/>
    </row>
    <row r="29" spans="1:14" ht="26.25" thickBot="1">
      <c r="B29" s="71" t="s">
        <v>943</v>
      </c>
      <c r="C29" s="803" t="s">
        <v>944</v>
      </c>
      <c r="D29" s="804"/>
      <c r="E29" s="804"/>
      <c r="F29" s="804"/>
      <c r="G29" s="804"/>
      <c r="H29" s="804"/>
      <c r="I29" s="804"/>
      <c r="J29" s="72"/>
      <c r="K29" s="342" t="s">
        <v>2215</v>
      </c>
      <c r="L29" s="800" t="s">
        <v>945</v>
      </c>
      <c r="M29" s="801"/>
      <c r="N29" s="71" t="s">
        <v>946</v>
      </c>
    </row>
    <row r="30" spans="1:14" hidden="1">
      <c r="B30" s="71" t="s">
        <v>943</v>
      </c>
      <c r="C30" s="803" t="s">
        <v>944</v>
      </c>
      <c r="D30" s="804"/>
      <c r="E30" s="804"/>
      <c r="F30" s="804"/>
      <c r="G30" s="804"/>
      <c r="H30" s="804"/>
      <c r="I30" s="804"/>
      <c r="J30" s="72"/>
      <c r="K30" s="307"/>
      <c r="L30" s="800" t="s">
        <v>945</v>
      </c>
      <c r="M30" s="801"/>
      <c r="N30" s="71" t="s">
        <v>946</v>
      </c>
    </row>
    <row r="31" spans="1:14" ht="41.25" customHeight="1" thickBot="1">
      <c r="A31" t="s">
        <v>1845</v>
      </c>
      <c r="B31" s="107" t="s">
        <v>1167</v>
      </c>
      <c r="C31" s="1000" t="s">
        <v>2196</v>
      </c>
      <c r="D31" s="1001"/>
      <c r="E31" s="1001"/>
      <c r="F31" s="1001"/>
      <c r="G31" s="1001"/>
      <c r="H31" s="1001"/>
      <c r="I31" s="1001"/>
      <c r="J31" s="1001"/>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373</v>
      </c>
      <c r="B36" s="873" t="str">
        <f>VLOOKUP(A36,EQUIPOS!A6:D154,3,FALSE)</f>
        <v>Volqueta 6 m3</v>
      </c>
      <c r="C36" s="874"/>
      <c r="D36" s="874"/>
      <c r="E36" s="874"/>
      <c r="F36" s="874"/>
      <c r="G36" s="874"/>
      <c r="H36" s="875"/>
      <c r="I36" s="267"/>
      <c r="J36" s="268"/>
      <c r="K36" s="269">
        <f>VLOOKUP(A36,EQUIPOS!A6:D161,4,FALSE)</f>
        <v>76346.905899100326</v>
      </c>
      <c r="L36" s="270"/>
      <c r="M36" s="283">
        <v>66</v>
      </c>
      <c r="N36" s="272">
        <f>K36/M36</f>
        <v>1156.7713015015202</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1156.7713015015202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1156.7713015015202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231.35426030030405</v>
      </c>
      <c r="M83" s="860"/>
      <c r="N83" s="51"/>
    </row>
    <row r="84" spans="1:14">
      <c r="B84" s="89" t="s">
        <v>973</v>
      </c>
      <c r="C84" s="90"/>
      <c r="D84" s="90"/>
      <c r="E84" s="90"/>
      <c r="F84" s="90"/>
      <c r="G84" s="90"/>
      <c r="H84" s="90"/>
      <c r="I84" s="87"/>
      <c r="J84" s="88"/>
      <c r="K84" s="304">
        <v>0.05</v>
      </c>
      <c r="L84" s="859">
        <f>N78*K84</f>
        <v>57.838565075076012</v>
      </c>
      <c r="M84" s="860"/>
      <c r="N84" s="51"/>
    </row>
    <row r="85" spans="1:14" ht="15.75" thickBot="1">
      <c r="B85" s="91" t="s">
        <v>974</v>
      </c>
      <c r="C85" s="92"/>
      <c r="D85" s="92"/>
      <c r="E85" s="92"/>
      <c r="F85" s="92"/>
      <c r="G85" s="92"/>
      <c r="H85" s="92"/>
      <c r="I85" s="93"/>
      <c r="J85" s="94"/>
      <c r="K85" s="305">
        <v>0.05</v>
      </c>
      <c r="L85" s="861">
        <f>N78*K85</f>
        <v>57.838565075076012</v>
      </c>
      <c r="M85" s="862"/>
      <c r="N85" s="51"/>
    </row>
    <row r="86" spans="1:14" ht="15.75" thickBot="1">
      <c r="B86" s="824" t="s">
        <v>953</v>
      </c>
      <c r="C86" s="825"/>
      <c r="D86" s="825"/>
      <c r="E86" s="825"/>
      <c r="F86" s="825"/>
      <c r="G86" s="825"/>
      <c r="H86" s="825"/>
      <c r="I86" s="825"/>
      <c r="J86" s="825"/>
      <c r="K86" s="825"/>
      <c r="L86" s="825"/>
      <c r="M86" s="826"/>
      <c r="N86" s="52">
        <f>L83+L84+L85</f>
        <v>347.03139045045606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1503.8026919519762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8"/>
      <c r="C1" s="930"/>
      <c r="D1" s="931"/>
      <c r="E1" s="931"/>
      <c r="F1" s="931"/>
      <c r="G1" s="931"/>
      <c r="H1" s="931"/>
      <c r="I1" s="931"/>
      <c r="J1" s="932"/>
      <c r="K1" s="933" t="s">
        <v>933</v>
      </c>
      <c r="L1" s="935" t="s">
        <v>2198</v>
      </c>
      <c r="M1" s="936"/>
      <c r="N1" s="937"/>
    </row>
    <row r="2" spans="2:14">
      <c r="B2" s="919"/>
      <c r="C2" s="941" t="s">
        <v>934</v>
      </c>
      <c r="D2" s="942"/>
      <c r="E2" s="942"/>
      <c r="F2" s="942"/>
      <c r="G2" s="942"/>
      <c r="H2" s="942"/>
      <c r="I2" s="942"/>
      <c r="J2" s="943"/>
      <c r="K2" s="934"/>
      <c r="L2" s="938"/>
      <c r="M2" s="939"/>
      <c r="N2" s="940"/>
    </row>
    <row r="3" spans="2:14">
      <c r="B3" s="919"/>
      <c r="C3" s="941" t="s">
        <v>2199</v>
      </c>
      <c r="D3" s="942"/>
      <c r="E3" s="942"/>
      <c r="F3" s="942"/>
      <c r="G3" s="942"/>
      <c r="H3" s="942"/>
      <c r="I3" s="942"/>
      <c r="J3" s="943"/>
      <c r="K3" s="921" t="s">
        <v>935</v>
      </c>
      <c r="L3" s="945">
        <v>1</v>
      </c>
      <c r="M3" s="946"/>
      <c r="N3" s="947"/>
    </row>
    <row r="4" spans="2:14">
      <c r="B4" s="919"/>
      <c r="C4" s="941" t="s">
        <v>2200</v>
      </c>
      <c r="D4" s="942"/>
      <c r="E4" s="942"/>
      <c r="F4" s="942"/>
      <c r="G4" s="942"/>
      <c r="H4" s="942"/>
      <c r="I4" s="942"/>
      <c r="J4" s="943"/>
      <c r="K4" s="944"/>
      <c r="L4" s="948"/>
      <c r="M4" s="949"/>
      <c r="N4" s="950"/>
    </row>
    <row r="5" spans="2:14">
      <c r="B5" s="919"/>
      <c r="C5" s="941" t="s">
        <v>2201</v>
      </c>
      <c r="D5" s="942"/>
      <c r="E5" s="942"/>
      <c r="F5" s="942"/>
      <c r="G5" s="942"/>
      <c r="H5" s="942"/>
      <c r="I5" s="942"/>
      <c r="J5" s="943"/>
      <c r="K5" s="921" t="s">
        <v>936</v>
      </c>
      <c r="L5" s="923"/>
      <c r="M5" s="923" t="s">
        <v>937</v>
      </c>
      <c r="N5" s="925"/>
    </row>
    <row r="6" spans="2:14" ht="15.75" thickBot="1">
      <c r="B6" s="920"/>
      <c r="C6" s="927"/>
      <c r="D6" s="928"/>
      <c r="E6" s="928"/>
      <c r="F6" s="928"/>
      <c r="G6" s="928"/>
      <c r="H6" s="928"/>
      <c r="I6" s="928"/>
      <c r="J6" s="929"/>
      <c r="K6" s="922"/>
      <c r="L6" s="924"/>
      <c r="M6" s="924"/>
      <c r="N6" s="926"/>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5" t="s">
        <v>2205</v>
      </c>
      <c r="C10" s="916"/>
      <c r="D10" s="916"/>
      <c r="E10" s="916"/>
      <c r="F10" s="388" t="s">
        <v>2206</v>
      </c>
      <c r="G10" s="383"/>
      <c r="H10" s="389"/>
      <c r="I10" s="917" t="s">
        <v>2207</v>
      </c>
      <c r="J10" s="917"/>
      <c r="K10" s="390" t="s">
        <v>2206</v>
      </c>
      <c r="L10" s="386"/>
      <c r="M10" s="386"/>
      <c r="N10" s="387"/>
    </row>
    <row r="11" spans="2:14">
      <c r="B11" s="361" t="s">
        <v>939</v>
      </c>
      <c r="C11" s="362"/>
      <c r="D11" s="802"/>
      <c r="E11" s="802"/>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9"/>
      <c r="M12" s="819"/>
      <c r="N12" s="820"/>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7" t="s">
        <v>2222</v>
      </c>
      <c r="G25" s="817"/>
      <c r="H25" s="817"/>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7" t="s">
        <v>944</v>
      </c>
      <c r="D29" s="1008"/>
      <c r="E29" s="1008"/>
      <c r="F29" s="1008"/>
      <c r="G29" s="1008"/>
      <c r="H29" s="1008"/>
      <c r="I29" s="1008"/>
      <c r="J29" s="72"/>
      <c r="K29" s="342" t="s">
        <v>2215</v>
      </c>
      <c r="L29" s="1005" t="s">
        <v>945</v>
      </c>
      <c r="M29" s="1006"/>
      <c r="N29" s="71" t="s">
        <v>946</v>
      </c>
    </row>
    <row r="30" spans="1:14" hidden="1">
      <c r="B30" s="71" t="s">
        <v>943</v>
      </c>
      <c r="C30" s="803" t="s">
        <v>944</v>
      </c>
      <c r="D30" s="804"/>
      <c r="E30" s="804"/>
      <c r="F30" s="804"/>
      <c r="G30" s="804"/>
      <c r="H30" s="804"/>
      <c r="I30" s="804"/>
      <c r="J30" s="72"/>
      <c r="K30" s="307"/>
      <c r="L30" s="800" t="s">
        <v>945</v>
      </c>
      <c r="M30" s="801"/>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4" t="s">
        <v>944</v>
      </c>
      <c r="C35" s="895"/>
      <c r="D35" s="895"/>
      <c r="E35" s="895"/>
      <c r="F35" s="895"/>
      <c r="G35" s="895"/>
      <c r="H35" s="896"/>
      <c r="I35" s="897" t="s">
        <v>948</v>
      </c>
      <c r="J35" s="898"/>
      <c r="K35" s="69" t="s">
        <v>949</v>
      </c>
      <c r="L35" s="899" t="s">
        <v>950</v>
      </c>
      <c r="M35" s="896"/>
      <c r="N35" s="70" t="s">
        <v>951</v>
      </c>
    </row>
    <row r="36" spans="1:14">
      <c r="A36" t="s">
        <v>373</v>
      </c>
      <c r="B36" s="873" t="str">
        <f>VLOOKUP(A36,EQUIPOS!A6:D154,3,FALSE)</f>
        <v>Volqueta 6 m3</v>
      </c>
      <c r="C36" s="874"/>
      <c r="D36" s="874"/>
      <c r="E36" s="874"/>
      <c r="F36" s="874"/>
      <c r="G36" s="874"/>
      <c r="H36" s="875"/>
      <c r="I36" s="267"/>
      <c r="J36" s="268"/>
      <c r="K36" s="269">
        <f>VLOOKUP(A36,EQUIPOS!A6:D161,4,FALSE)</f>
        <v>76346.905899100326</v>
      </c>
      <c r="L36" s="270"/>
      <c r="M36" s="283">
        <v>66</v>
      </c>
      <c r="N36" s="272">
        <f>K36/M36</f>
        <v>1156.7713015015202</v>
      </c>
    </row>
    <row r="37" spans="1:14">
      <c r="B37" s="873"/>
      <c r="C37" s="874"/>
      <c r="D37" s="874"/>
      <c r="E37" s="874"/>
      <c r="F37" s="874"/>
      <c r="G37" s="874"/>
      <c r="H37" s="875"/>
      <c r="I37" s="267"/>
      <c r="J37" s="268"/>
      <c r="K37" s="269"/>
      <c r="L37" s="270"/>
      <c r="M37" s="271"/>
      <c r="N37" s="272"/>
    </row>
    <row r="38" spans="1:14">
      <c r="B38" s="873"/>
      <c r="C38" s="874"/>
      <c r="D38" s="874"/>
      <c r="E38" s="874"/>
      <c r="F38" s="874"/>
      <c r="G38" s="874"/>
      <c r="H38" s="875"/>
      <c r="I38" s="267"/>
      <c r="J38" s="268"/>
      <c r="K38" s="269"/>
      <c r="L38" s="270"/>
      <c r="M38" s="271"/>
      <c r="N38" s="273"/>
    </row>
    <row r="39" spans="1:14">
      <c r="B39" s="873"/>
      <c r="C39" s="874"/>
      <c r="D39" s="874"/>
      <c r="E39" s="874"/>
      <c r="F39" s="874"/>
      <c r="G39" s="874"/>
      <c r="H39" s="875"/>
      <c r="I39" s="876"/>
      <c r="J39" s="877"/>
      <c r="K39" s="274"/>
      <c r="L39" s="878"/>
      <c r="M39" s="879"/>
      <c r="N39" s="275"/>
    </row>
    <row r="40" spans="1:14">
      <c r="B40" s="873"/>
      <c r="C40" s="874"/>
      <c r="D40" s="874"/>
      <c r="E40" s="880"/>
      <c r="F40" s="874"/>
      <c r="G40" s="874"/>
      <c r="H40" s="875"/>
      <c r="I40" s="36"/>
      <c r="J40" s="37"/>
      <c r="K40" s="274"/>
      <c r="L40" s="276"/>
      <c r="M40" s="277"/>
      <c r="N40" s="278"/>
    </row>
    <row r="41" spans="1:14">
      <c r="B41" s="881"/>
      <c r="C41" s="882"/>
      <c r="D41" s="882"/>
      <c r="E41" s="38"/>
      <c r="F41" s="39"/>
      <c r="G41" s="39"/>
      <c r="H41" s="40"/>
      <c r="I41" s="36"/>
      <c r="J41" s="37"/>
      <c r="K41" s="279"/>
      <c r="L41" s="276"/>
      <c r="M41" s="277"/>
      <c r="N41" s="344"/>
    </row>
    <row r="42" spans="1:14" ht="15.75" thickBot="1">
      <c r="B42" s="873"/>
      <c r="C42" s="874"/>
      <c r="D42" s="874"/>
      <c r="E42" s="874"/>
      <c r="F42" s="874"/>
      <c r="G42" s="874"/>
      <c r="H42" s="875"/>
      <c r="I42" s="883"/>
      <c r="J42" s="884"/>
      <c r="K42" s="41"/>
      <c r="L42" s="885"/>
      <c r="M42" s="886"/>
      <c r="N42" s="105"/>
    </row>
    <row r="43" spans="1:14" ht="15.75" thickBot="1">
      <c r="B43" s="824" t="s">
        <v>953</v>
      </c>
      <c r="C43" s="825"/>
      <c r="D43" s="825"/>
      <c r="E43" s="825"/>
      <c r="F43" s="825"/>
      <c r="G43" s="825"/>
      <c r="H43" s="825"/>
      <c r="I43" s="825"/>
      <c r="J43" s="825"/>
      <c r="K43" s="825"/>
      <c r="L43" s="825"/>
      <c r="M43" s="826"/>
      <c r="N43" s="99">
        <f>SUM(N36:N42)</f>
        <v>1156.7713015015202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9" t="s">
        <v>944</v>
      </c>
      <c r="C47" s="870"/>
      <c r="D47" s="870"/>
      <c r="E47" s="870"/>
      <c r="F47" s="870"/>
      <c r="G47" s="870"/>
      <c r="H47" s="870"/>
      <c r="I47" s="904"/>
      <c r="J47" s="315" t="s">
        <v>945</v>
      </c>
      <c r="K47" s="85" t="s">
        <v>946</v>
      </c>
      <c r="L47" s="905" t="s">
        <v>955</v>
      </c>
      <c r="M47" s="904"/>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6"/>
      <c r="C53" s="907"/>
      <c r="D53" s="907"/>
      <c r="E53" s="907"/>
      <c r="F53" s="907"/>
      <c r="G53" s="907"/>
      <c r="H53" s="907"/>
      <c r="I53" s="877"/>
      <c r="J53" s="42"/>
      <c r="K53" s="44"/>
      <c r="L53" s="908"/>
      <c r="M53" s="909"/>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10" t="s">
        <v>961</v>
      </c>
      <c r="M58" s="889"/>
      <c r="N58" s="76" t="s">
        <v>951</v>
      </c>
    </row>
    <row r="59" spans="2:14">
      <c r="B59" s="46"/>
      <c r="C59" s="317"/>
      <c r="D59" s="317"/>
      <c r="E59" s="317"/>
      <c r="F59" s="317"/>
      <c r="G59" s="317"/>
      <c r="H59" s="311"/>
      <c r="I59" s="279"/>
      <c r="J59" s="286"/>
      <c r="K59" s="279"/>
      <c r="L59" s="911"/>
      <c r="M59" s="91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4"/>
      <c r="M64" s="995"/>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3" t="s">
        <v>963</v>
      </c>
      <c r="C69" s="864"/>
      <c r="D69" s="864"/>
      <c r="E69" s="864"/>
      <c r="F69" s="864"/>
      <c r="G69" s="864"/>
      <c r="H69" s="864"/>
      <c r="I69" s="73" t="s">
        <v>964</v>
      </c>
      <c r="J69" s="75" t="s">
        <v>1410</v>
      </c>
      <c r="K69" s="74" t="s">
        <v>966</v>
      </c>
      <c r="L69" s="865" t="s">
        <v>950</v>
      </c>
      <c r="M69" s="86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6"/>
      <c r="C75" s="997"/>
      <c r="D75" s="997"/>
      <c r="E75" s="997"/>
      <c r="F75" s="997"/>
      <c r="G75" s="997"/>
      <c r="H75" s="997"/>
      <c r="I75" s="169"/>
      <c r="J75" s="169"/>
      <c r="K75" s="169"/>
      <c r="L75" s="998"/>
      <c r="M75" s="999"/>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1156.7713015015202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9" t="s">
        <v>969</v>
      </c>
      <c r="C82" s="870"/>
      <c r="D82" s="870"/>
      <c r="E82" s="870"/>
      <c r="F82" s="870"/>
      <c r="G82" s="870"/>
      <c r="H82" s="870"/>
      <c r="I82" s="314"/>
      <c r="J82" s="334"/>
      <c r="K82" s="302" t="s">
        <v>970</v>
      </c>
      <c r="L82" s="871" t="s">
        <v>971</v>
      </c>
      <c r="M82" s="872"/>
      <c r="N82" s="303"/>
    </row>
    <row r="83" spans="1:14">
      <c r="B83" s="857" t="s">
        <v>972</v>
      </c>
      <c r="C83" s="858"/>
      <c r="D83" s="858"/>
      <c r="E83" s="858"/>
      <c r="F83" s="858"/>
      <c r="G83" s="858"/>
      <c r="H83" s="858"/>
      <c r="I83" s="87"/>
      <c r="J83" s="88"/>
      <c r="K83" s="304">
        <v>0.2</v>
      </c>
      <c r="L83" s="859">
        <f>N78*K83</f>
        <v>231.35426030030405</v>
      </c>
      <c r="M83" s="860"/>
      <c r="N83" s="51"/>
    </row>
    <row r="84" spans="1:14">
      <c r="B84" s="89" t="s">
        <v>973</v>
      </c>
      <c r="C84" s="90"/>
      <c r="D84" s="90"/>
      <c r="E84" s="90"/>
      <c r="F84" s="90"/>
      <c r="G84" s="90"/>
      <c r="H84" s="90"/>
      <c r="I84" s="87"/>
      <c r="J84" s="88"/>
      <c r="K84" s="304">
        <v>0.05</v>
      </c>
      <c r="L84" s="859">
        <f>N78*K84</f>
        <v>57.838565075076012</v>
      </c>
      <c r="M84" s="860"/>
      <c r="N84" s="51"/>
    </row>
    <row r="85" spans="1:14" ht="15.75" thickBot="1">
      <c r="B85" s="91" t="s">
        <v>974</v>
      </c>
      <c r="C85" s="92"/>
      <c r="D85" s="92"/>
      <c r="E85" s="92"/>
      <c r="F85" s="92"/>
      <c r="G85" s="92"/>
      <c r="H85" s="92"/>
      <c r="I85" s="93"/>
      <c r="J85" s="94"/>
      <c r="K85" s="305">
        <v>0.05</v>
      </c>
      <c r="L85" s="861">
        <f>N78*K85</f>
        <v>57.838565075076012</v>
      </c>
      <c r="M85" s="862"/>
      <c r="N85" s="51"/>
    </row>
    <row r="86" spans="1:14" ht="15.75" thickBot="1">
      <c r="B86" s="824" t="s">
        <v>953</v>
      </c>
      <c r="C86" s="825"/>
      <c r="D86" s="825"/>
      <c r="E86" s="825"/>
      <c r="F86" s="825"/>
      <c r="G86" s="825"/>
      <c r="H86" s="825"/>
      <c r="I86" s="825"/>
      <c r="J86" s="825"/>
      <c r="K86" s="825"/>
      <c r="L86" s="825"/>
      <c r="M86" s="826"/>
      <c r="N86" s="52">
        <f>L83+L84+L85</f>
        <v>347.03139045045606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1503.8026919519762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8" t="s">
        <v>2218</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2219</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4"/>
      <c r="K118" s="974"/>
      <c r="L118" s="974"/>
      <c r="M118" s="974"/>
      <c r="N118" s="975"/>
    </row>
    <row r="119" spans="2:14" ht="15.75" thickBot="1">
      <c r="B119" s="419" t="s">
        <v>2221</v>
      </c>
      <c r="C119" s="420"/>
      <c r="D119" s="420"/>
      <c r="E119" s="259"/>
      <c r="F119" s="259"/>
      <c r="G119" s="259"/>
      <c r="H119" s="259"/>
      <c r="I119" s="259"/>
      <c r="J119" s="976"/>
      <c r="K119" s="976"/>
      <c r="L119" s="976"/>
      <c r="M119" s="976"/>
      <c r="N119" s="977"/>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2021-04-20T22:07:50Z</dcterms:modified>
</cp:coreProperties>
</file>