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E4B48351-DD3D-4650-8BBE-A13DCF5135AD}"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c r="M58" i="244"/>
  <c r="N58" i="244" s="1"/>
  <c r="J58" i="244"/>
  <c r="B58" i="244"/>
  <c r="B57" i="244"/>
  <c r="K44" i="244"/>
  <c r="N44" i="244" s="1"/>
  <c r="B44" i="244"/>
  <c r="K77" i="244"/>
  <c r="N77"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N58" i="284" s="1"/>
  <c r="N64" i="284" s="1"/>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N37" i="12" s="1"/>
  <c r="B38" i="12"/>
  <c r="B37" i="12"/>
  <c r="N71" i="12"/>
  <c r="C3" i="5"/>
  <c r="K36" i="370"/>
  <c r="N36" i="370" s="1"/>
  <c r="N43" i="370" s="1"/>
  <c r="N78" i="370" s="1"/>
  <c r="L84" i="370" s="1"/>
  <c r="B36" i="370"/>
  <c r="K36" i="11"/>
  <c r="N36" i="11" s="1"/>
  <c r="N43" i="11" s="1"/>
  <c r="N78" i="11" s="1"/>
  <c r="L59" i="2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N72" i="353" s="1"/>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N72" i="320" s="1"/>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N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I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N78" i="272" s="1"/>
  <c r="N41"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N81" i="268" s="1"/>
  <c r="N41"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N43"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L8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N80" i="219" s="1"/>
  <c r="N46"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N53"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N53"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3" i="121" s="1"/>
  <c r="J48" i="121"/>
  <c r="B48" i="121"/>
  <c r="M48" i="120"/>
  <c r="N48" i="120" s="1"/>
  <c r="N54" i="120" s="1"/>
  <c r="N78" i="120" s="1"/>
  <c r="L83" i="120" s="1"/>
  <c r="J48" i="120"/>
  <c r="B48" i="120"/>
  <c r="M48" i="119"/>
  <c r="N48" i="119" s="1"/>
  <c r="N54" i="119" s="1"/>
  <c r="N78" i="119" s="1"/>
  <c r="J48" i="119"/>
  <c r="B48" i="119"/>
  <c r="M48" i="118"/>
  <c r="N48" i="118" s="1"/>
  <c r="N54" i="118" s="1"/>
  <c r="N78" i="118" s="1"/>
  <c r="L84" i="118" s="1"/>
  <c r="J48" i="118"/>
  <c r="B48" i="118"/>
  <c r="M48" i="117"/>
  <c r="N48" i="117" s="1"/>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4" i="114" s="1"/>
  <c r="J48" i="114"/>
  <c r="B48" i="114"/>
  <c r="M48" i="113"/>
  <c r="N48" i="113" s="1"/>
  <c r="N54" i="113" s="1"/>
  <c r="N78" i="113" s="1"/>
  <c r="L85" i="113" s="1"/>
  <c r="J48" i="113"/>
  <c r="B48" i="113"/>
  <c r="M48" i="112"/>
  <c r="N48" i="112" s="1"/>
  <c r="N54" i="112" s="1"/>
  <c r="N78" i="112" s="1"/>
  <c r="L84"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N70" i="66" s="1"/>
  <c r="B70" i="66"/>
  <c r="M48" i="66"/>
  <c r="N48" i="66" s="1"/>
  <c r="N54" i="66" s="1"/>
  <c r="J48" i="66"/>
  <c r="B48" i="66"/>
  <c r="K71" i="65"/>
  <c r="N71" i="65" s="1"/>
  <c r="B71" i="65"/>
  <c r="K70" i="65"/>
  <c r="N70" i="65" s="1"/>
  <c r="B70" i="65"/>
  <c r="M48" i="65"/>
  <c r="N48" i="65" s="1"/>
  <c r="N54" i="65" s="1"/>
  <c r="J48" i="65"/>
  <c r="B48" i="65"/>
  <c r="K71" i="64"/>
  <c r="N71" i="64" s="1"/>
  <c r="B71" i="64"/>
  <c r="K70" i="64"/>
  <c r="I70" i="64" s="1"/>
  <c r="B70" i="64"/>
  <c r="N48" i="64"/>
  <c r="N54" i="64" s="1"/>
  <c r="J48" i="64"/>
  <c r="B48" i="64"/>
  <c r="K71" i="63"/>
  <c r="N71" i="63" s="1"/>
  <c r="B71" i="63"/>
  <c r="K70" i="63"/>
  <c r="I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I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K59" i="31"/>
  <c r="B59" i="31"/>
  <c r="N54" i="31"/>
  <c r="K36" i="31"/>
  <c r="N36" i="31" s="1"/>
  <c r="B36" i="31"/>
  <c r="K70" i="30"/>
  <c r="B70" i="30"/>
  <c r="K59" i="30"/>
  <c r="B59" i="30"/>
  <c r="N54" i="30"/>
  <c r="K36" i="30"/>
  <c r="N36" i="30" s="1"/>
  <c r="B36" i="30"/>
  <c r="K70" i="29"/>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B71" i="25"/>
  <c r="K70" i="25"/>
  <c r="I70" i="25" s="1"/>
  <c r="B70" i="25"/>
  <c r="K59" i="25"/>
  <c r="N59" i="25" s="1"/>
  <c r="N65" i="25" s="1"/>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K59" i="22"/>
  <c r="H59" i="22"/>
  <c r="B59" i="22"/>
  <c r="K36" i="22"/>
  <c r="N36" i="22" s="1"/>
  <c r="B36" i="22"/>
  <c r="K71" i="21"/>
  <c r="N71" i="21" s="1"/>
  <c r="B71" i="21"/>
  <c r="K70" i="21"/>
  <c r="N70" i="21" s="1"/>
  <c r="B70" i="21"/>
  <c r="K59" i="21"/>
  <c r="H59" i="21"/>
  <c r="B59" i="21"/>
  <c r="K37" i="21"/>
  <c r="N37" i="21" s="1"/>
  <c r="B37" i="21"/>
  <c r="K36" i="21"/>
  <c r="N36" i="21" s="1"/>
  <c r="B36" i="21"/>
  <c r="K71" i="20"/>
  <c r="B71" i="20"/>
  <c r="K70" i="20"/>
  <c r="N70" i="20" s="1"/>
  <c r="B70" i="20"/>
  <c r="K59" i="20"/>
  <c r="H59" i="20"/>
  <c r="B59" i="20"/>
  <c r="K37" i="20"/>
  <c r="N37" i="20" s="1"/>
  <c r="B37" i="20"/>
  <c r="K36" i="20"/>
  <c r="N36" i="20" s="1"/>
  <c r="B36" i="20"/>
  <c r="K71" i="19"/>
  <c r="N71" i="19" s="1"/>
  <c r="B71" i="19"/>
  <c r="K70" i="19"/>
  <c r="I70" i="19" s="1"/>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H59" i="14"/>
  <c r="B59" i="14"/>
  <c r="K38" i="14"/>
  <c r="N38" i="14" s="1"/>
  <c r="B38" i="14"/>
  <c r="K37" i="14"/>
  <c r="N37" i="14" s="1"/>
  <c r="B37" i="14"/>
  <c r="K36" i="14"/>
  <c r="N36" i="14" s="1"/>
  <c r="B36" i="14"/>
  <c r="N70" i="12"/>
  <c r="N76" i="12" s="1"/>
  <c r="N42" i="12" s="1"/>
  <c r="K59" i="12"/>
  <c r="H59" i="12"/>
  <c r="B59" i="12"/>
  <c r="K36" i="12"/>
  <c r="N36" i="12" s="1"/>
  <c r="B36" i="12"/>
  <c r="K70" i="9"/>
  <c r="N70" i="9" s="1"/>
  <c r="N76" i="9" s="1"/>
  <c r="N42" i="9" s="1"/>
  <c r="B70"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32"/>
  <c r="N41" i="232" s="1"/>
  <c r="N77" i="364"/>
  <c r="N41" i="364" s="1"/>
  <c r="N73" i="229"/>
  <c r="N40" i="229" s="1"/>
  <c r="N77" i="363"/>
  <c r="N41" i="363" s="1"/>
  <c r="N77" i="365"/>
  <c r="N41" i="365" s="1"/>
  <c r="L84" i="11"/>
  <c r="L57" i="227"/>
  <c r="N57" i="227" s="1"/>
  <c r="N62" i="227" s="1"/>
  <c r="L61" i="150"/>
  <c r="N61" i="150" s="1"/>
  <c r="L64" i="188"/>
  <c r="N64" i="188" s="1"/>
  <c r="L58" i="75"/>
  <c r="N58" i="75" s="1"/>
  <c r="N64" i="75"/>
  <c r="L65" i="155"/>
  <c r="N65" i="155" s="1"/>
  <c r="L65" i="186"/>
  <c r="N65" i="186" s="1"/>
  <c r="L65" i="187"/>
  <c r="N65" i="187" s="1"/>
  <c r="N70"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296"/>
  <c r="N41" i="296" s="1"/>
  <c r="N43" i="296" s="1"/>
  <c r="N77" i="356"/>
  <c r="N41" i="356" s="1"/>
  <c r="N43" i="356" s="1"/>
  <c r="N77" i="264"/>
  <c r="N41" i="264" s="1"/>
  <c r="N76" i="213"/>
  <c r="N42" i="213" s="1"/>
  <c r="N75" i="301"/>
  <c r="N41" i="301" s="1"/>
  <c r="N43" i="301" s="1"/>
  <c r="N76" i="57"/>
  <c r="N41" i="57" s="1"/>
  <c r="N76" i="140"/>
  <c r="N41" i="140" s="1"/>
  <c r="N76" i="142"/>
  <c r="N41" i="142" s="1"/>
  <c r="N76" i="148"/>
  <c r="N41" i="148" s="1"/>
  <c r="N76" i="141"/>
  <c r="N41" i="141" s="1"/>
  <c r="I75" i="157"/>
  <c r="I76" i="157"/>
  <c r="N60" i="261"/>
  <c r="N66" i="261" s="1"/>
  <c r="I69" i="138"/>
  <c r="I70" i="138"/>
  <c r="I71" i="235"/>
  <c r="I75" i="282"/>
  <c r="I77" i="282"/>
  <c r="I71" i="98"/>
  <c r="I71" i="250"/>
  <c r="I72" i="250"/>
  <c r="I71" i="258"/>
  <c r="I72" i="258"/>
  <c r="I69" i="298"/>
  <c r="I70" i="298"/>
  <c r="I71" i="308"/>
  <c r="I72" i="308"/>
  <c r="I71" i="334"/>
  <c r="I72" i="334"/>
  <c r="I71" i="82"/>
  <c r="I70" i="209"/>
  <c r="I70" i="142"/>
  <c r="I69" i="146"/>
  <c r="I74" i="160"/>
  <c r="I76" i="160"/>
  <c r="I74" i="174"/>
  <c r="N75" i="174"/>
  <c r="I75" i="174"/>
  <c r="N76" i="174"/>
  <c r="I76" i="174"/>
  <c r="I74" i="189"/>
  <c r="I75" i="189"/>
  <c r="I76" i="189"/>
  <c r="I67" i="229"/>
  <c r="I68" i="229"/>
  <c r="I71" i="239"/>
  <c r="I71" i="241"/>
  <c r="N64" i="244"/>
  <c r="N70" i="244" s="1"/>
  <c r="I71" i="262"/>
  <c r="I72" i="262"/>
  <c r="I71" i="265"/>
  <c r="I72" i="271"/>
  <c r="I73" i="271"/>
  <c r="I71" i="339"/>
  <c r="I71" i="340"/>
  <c r="I71" i="343"/>
  <c r="I71" i="347"/>
  <c r="I72" i="347"/>
  <c r="N53" i="298"/>
  <c r="N55" i="334"/>
  <c r="I70" i="65"/>
  <c r="I70" i="67"/>
  <c r="I71" i="67"/>
  <c r="I71" i="88"/>
  <c r="I69" i="141"/>
  <c r="I70" i="141"/>
  <c r="I69" i="147"/>
  <c r="I70" i="147"/>
  <c r="I69" i="143"/>
  <c r="I77" i="165"/>
  <c r="I78" i="165"/>
  <c r="I79" i="165"/>
  <c r="I75" i="171"/>
  <c r="I76" i="171"/>
  <c r="I77" i="171"/>
  <c r="I75" i="179"/>
  <c r="I76" i="179"/>
  <c r="I75" i="177"/>
  <c r="I76" i="177"/>
  <c r="N76" i="214"/>
  <c r="N42" i="214" s="1"/>
  <c r="I67" i="227"/>
  <c r="I68" i="227"/>
  <c r="I76" i="244"/>
  <c r="N74" i="247"/>
  <c r="I74" i="247"/>
  <c r="N73" i="248"/>
  <c r="I73" i="248"/>
  <c r="N74" i="248"/>
  <c r="I74" i="248"/>
  <c r="N76" i="248"/>
  <c r="I76" i="248"/>
  <c r="I71" i="263"/>
  <c r="I72" i="263"/>
  <c r="I75" i="266"/>
  <c r="I75" i="280"/>
  <c r="I76" i="280"/>
  <c r="I77" i="280"/>
  <c r="I78" i="280"/>
  <c r="I70" i="289"/>
  <c r="I69" i="291"/>
  <c r="I70" i="291"/>
  <c r="I71" i="294"/>
  <c r="I72" i="294"/>
  <c r="I71" i="296"/>
  <c r="I72" i="296"/>
  <c r="I69" i="309"/>
  <c r="I70" i="309"/>
  <c r="I71" i="322"/>
  <c r="I71" i="328"/>
  <c r="I72" i="328"/>
  <c r="I71" i="333"/>
  <c r="I72" i="333"/>
  <c r="I71" i="337"/>
  <c r="I72" i="337"/>
  <c r="I71" i="371"/>
  <c r="I71" i="342"/>
  <c r="I72" i="342"/>
  <c r="I71" i="356"/>
  <c r="I72" i="356"/>
  <c r="I71" i="360"/>
  <c r="N72" i="48"/>
  <c r="I70" i="49"/>
  <c r="N70" i="71"/>
  <c r="N71" i="69"/>
  <c r="I71" i="69"/>
  <c r="I71" i="80"/>
  <c r="I71" i="84"/>
  <c r="I70" i="90"/>
  <c r="I71" i="90"/>
  <c r="I70" i="96"/>
  <c r="I71" i="96"/>
  <c r="I70" i="107"/>
  <c r="I71" i="107"/>
  <c r="I70" i="108"/>
  <c r="I70" i="149"/>
  <c r="I70" i="148"/>
  <c r="I71" i="148"/>
  <c r="I69" i="144"/>
  <c r="I75" i="154"/>
  <c r="I76" i="154"/>
  <c r="I77" i="154"/>
  <c r="N77" i="157"/>
  <c r="I77" i="157"/>
  <c r="N75" i="182"/>
  <c r="I75" i="182"/>
  <c r="N76" i="182"/>
  <c r="I76" i="182"/>
  <c r="N77" i="182"/>
  <c r="I77" i="182"/>
  <c r="I74" i="164"/>
  <c r="I75" i="164"/>
  <c r="I76" i="164"/>
  <c r="I75" i="170"/>
  <c r="I76" i="170"/>
  <c r="I77" i="170"/>
  <c r="I74" i="188"/>
  <c r="I75" i="188"/>
  <c r="I76" i="188"/>
  <c r="I71" i="212"/>
  <c r="I71" i="216"/>
  <c r="I78" i="220"/>
  <c r="I71" i="233"/>
  <c r="I72" i="233"/>
  <c r="I71" i="234"/>
  <c r="I71" i="238"/>
  <c r="I71" i="240"/>
  <c r="N59" i="243"/>
  <c r="N65" i="243" s="1"/>
  <c r="I71" i="243"/>
  <c r="I72" i="243"/>
  <c r="I79" i="252"/>
  <c r="I80" i="252"/>
  <c r="I82" i="252"/>
  <c r="I72" i="253"/>
  <c r="I71" i="259"/>
  <c r="I85" i="260"/>
  <c r="I86" i="260"/>
  <c r="I76" i="267"/>
  <c r="I72" i="273"/>
  <c r="I73" i="273"/>
  <c r="I72" i="274"/>
  <c r="I73" i="274"/>
  <c r="I72" i="275"/>
  <c r="I73" i="275"/>
  <c r="I72" i="277"/>
  <c r="I70" i="284"/>
  <c r="N69" i="285"/>
  <c r="I69" i="285"/>
  <c r="N70" i="285"/>
  <c r="I70" i="285"/>
  <c r="N69" i="287"/>
  <c r="N70" i="287"/>
  <c r="I70" i="287"/>
  <c r="I69" i="293"/>
  <c r="I69" i="297"/>
  <c r="I70" i="297"/>
  <c r="I69" i="299"/>
  <c r="I70" i="299"/>
  <c r="I69" i="301"/>
  <c r="I70" i="301"/>
  <c r="N53" i="302"/>
  <c r="I69" i="302"/>
  <c r="I70" i="302"/>
  <c r="I69" i="303"/>
  <c r="I69" i="305"/>
  <c r="I71" i="312"/>
  <c r="I72" i="312"/>
  <c r="I71" i="323"/>
  <c r="I72" i="323"/>
  <c r="I69" i="325"/>
  <c r="I70" i="325"/>
  <c r="I71" i="327"/>
  <c r="I71" i="329"/>
  <c r="I72" i="329"/>
  <c r="I71" i="332"/>
  <c r="I72" i="332"/>
  <c r="I72" i="348"/>
  <c r="I71" i="354"/>
  <c r="I72" i="354"/>
  <c r="I71" i="362"/>
  <c r="I72" i="362"/>
  <c r="I71" i="363"/>
  <c r="I72" i="363"/>
  <c r="I71" i="364"/>
  <c r="I72" i="364"/>
  <c r="I71" i="365"/>
  <c r="I72" i="365"/>
  <c r="N72" i="150"/>
  <c r="I72" i="150"/>
  <c r="I73" i="150"/>
  <c r="N75" i="155"/>
  <c r="N76" i="155"/>
  <c r="I76" i="155"/>
  <c r="N75" i="162"/>
  <c r="N76" i="162"/>
  <c r="I76" i="162"/>
  <c r="N77" i="162"/>
  <c r="N74" i="172"/>
  <c r="I74" i="172"/>
  <c r="N75" i="172"/>
  <c r="I75" i="172"/>
  <c r="N76" i="172"/>
  <c r="I76" i="172"/>
  <c r="N59" i="23"/>
  <c r="N65" i="23" s="1"/>
  <c r="I70" i="45"/>
  <c r="I71" i="55"/>
  <c r="I70" i="58"/>
  <c r="I71" i="58"/>
  <c r="I71" i="61"/>
  <c r="I70" i="57"/>
  <c r="I69" i="74"/>
  <c r="I70" i="74"/>
  <c r="I70" i="81"/>
  <c r="I70" i="85"/>
  <c r="I70" i="87"/>
  <c r="I70" i="89"/>
  <c r="I71" i="91"/>
  <c r="I71" i="92"/>
  <c r="I70" i="94"/>
  <c r="I71" i="94"/>
  <c r="I71" i="95"/>
  <c r="I70" i="97"/>
  <c r="I71" i="99"/>
  <c r="I70" i="101"/>
  <c r="I71" i="101"/>
  <c r="I70" i="103"/>
  <c r="I70" i="208"/>
  <c r="I70" i="130"/>
  <c r="I70" i="131"/>
  <c r="I70" i="132"/>
  <c r="I69" i="134"/>
  <c r="I70" i="134"/>
  <c r="I70" i="135"/>
  <c r="I70" i="136"/>
  <c r="I69" i="137"/>
  <c r="I70" i="137"/>
  <c r="I69" i="139"/>
  <c r="I70" i="139"/>
  <c r="I69" i="140"/>
  <c r="I70" i="140"/>
  <c r="N75" i="158"/>
  <c r="I75" i="158"/>
  <c r="N76" i="158"/>
  <c r="I76" i="158"/>
  <c r="N77" i="158"/>
  <c r="I77" i="158"/>
  <c r="N75" i="168"/>
  <c r="I75" i="168"/>
  <c r="N76" i="168"/>
  <c r="I76" i="168"/>
  <c r="N77" i="168"/>
  <c r="I77" i="168"/>
  <c r="I75" i="176"/>
  <c r="I76" i="176"/>
  <c r="I77" i="176"/>
  <c r="I75" i="178"/>
  <c r="I76" i="178"/>
  <c r="I75" i="180"/>
  <c r="I76" i="180"/>
  <c r="I75" i="181"/>
  <c r="I76" i="181"/>
  <c r="I74" i="183"/>
  <c r="I75" i="183"/>
  <c r="I76" i="183"/>
  <c r="I74" i="184"/>
  <c r="I75" i="184"/>
  <c r="I76" i="184"/>
  <c r="I76" i="185"/>
  <c r="I77" i="185"/>
  <c r="N41" i="239"/>
  <c r="N43" i="239" s="1"/>
  <c r="I76" i="186"/>
  <c r="I77" i="186"/>
  <c r="I75" i="187"/>
  <c r="I76" i="187"/>
  <c r="I77" i="187"/>
  <c r="I70" i="192"/>
  <c r="I70" i="231"/>
  <c r="I71" i="231"/>
  <c r="I72" i="232"/>
  <c r="I73" i="232"/>
  <c r="I71" i="242"/>
  <c r="I72" i="242"/>
  <c r="N65" i="245"/>
  <c r="I76" i="245"/>
  <c r="I79" i="245"/>
  <c r="I80" i="245"/>
  <c r="N53" i="286"/>
  <c r="I70" i="213"/>
  <c r="I71" i="213"/>
  <c r="I71" i="215"/>
  <c r="I75" i="217"/>
  <c r="N80" i="218"/>
  <c r="N46" i="218" s="1"/>
  <c r="I75" i="218"/>
  <c r="I74" i="219"/>
  <c r="I75" i="219"/>
  <c r="I77" i="207"/>
  <c r="I78" i="207"/>
  <c r="I77" i="221"/>
  <c r="I78" i="221"/>
  <c r="I66" i="228"/>
  <c r="I71" i="254"/>
  <c r="I72" i="254"/>
  <c r="I72" i="256"/>
  <c r="I73" i="256"/>
  <c r="I71" i="257"/>
  <c r="N71" i="307"/>
  <c r="I71" i="307"/>
  <c r="N72" i="307"/>
  <c r="I72" i="307"/>
  <c r="N72" i="314"/>
  <c r="I72" i="314"/>
  <c r="N71" i="316"/>
  <c r="I71" i="316"/>
  <c r="N72" i="316"/>
  <c r="I72" i="316"/>
  <c r="N72" i="318"/>
  <c r="I72" i="318"/>
  <c r="N71" i="335"/>
  <c r="I71" i="335"/>
  <c r="N72" i="335"/>
  <c r="I72" i="335"/>
  <c r="N71" i="336"/>
  <c r="N77" i="336" s="1"/>
  <c r="N41" i="336" s="1"/>
  <c r="I71" i="336"/>
  <c r="N71" i="344"/>
  <c r="I71" i="344"/>
  <c r="N72" i="344"/>
  <c r="I72" i="344"/>
  <c r="N71" i="351"/>
  <c r="I71" i="351"/>
  <c r="N72" i="351"/>
  <c r="I72" i="351"/>
  <c r="N71" i="353"/>
  <c r="I71" i="353"/>
  <c r="N71" i="357"/>
  <c r="I71" i="357"/>
  <c r="N72" i="357"/>
  <c r="I72" i="357"/>
  <c r="N70" i="367"/>
  <c r="N76" i="367" s="1"/>
  <c r="N41" i="367" s="1"/>
  <c r="N43" i="367" s="1"/>
  <c r="N78" i="367" s="1"/>
  <c r="L84" i="367" s="1"/>
  <c r="I70" i="367"/>
  <c r="I71" i="264"/>
  <c r="I72" i="264"/>
  <c r="I76" i="268"/>
  <c r="I73" i="270"/>
  <c r="I72" i="272"/>
  <c r="I78" i="279"/>
  <c r="I79" i="279"/>
  <c r="I69" i="283"/>
  <c r="I70" i="283"/>
  <c r="I69" i="286"/>
  <c r="I70" i="286"/>
  <c r="I69" i="292"/>
  <c r="I70" i="292"/>
  <c r="I72" i="295"/>
  <c r="N69" i="300"/>
  <c r="I69" i="300"/>
  <c r="N69" i="304"/>
  <c r="N75" i="304" s="1"/>
  <c r="N41" i="304" s="1"/>
  <c r="N43" i="304" s="1"/>
  <c r="N77" i="304" s="1"/>
  <c r="L84" i="304" s="1"/>
  <c r="I69" i="304"/>
  <c r="N69" i="310"/>
  <c r="I69" i="310"/>
  <c r="N70" i="310"/>
  <c r="I70" i="310"/>
  <c r="N71" i="311"/>
  <c r="I71" i="311"/>
  <c r="N72" i="311"/>
  <c r="I72" i="311"/>
  <c r="N71" i="313"/>
  <c r="I71" i="313"/>
  <c r="I72" i="313"/>
  <c r="N71" i="315"/>
  <c r="I71" i="315"/>
  <c r="N72" i="315"/>
  <c r="I72" i="315"/>
  <c r="N71" i="317"/>
  <c r="I71" i="317"/>
  <c r="I72" i="317"/>
  <c r="N71" i="319"/>
  <c r="I71" i="319"/>
  <c r="N72" i="319"/>
  <c r="I72" i="319"/>
  <c r="N71" i="320"/>
  <c r="I71" i="320"/>
  <c r="I72" i="320"/>
  <c r="N71" i="330"/>
  <c r="I71" i="330"/>
  <c r="N72" i="330"/>
  <c r="I72" i="330"/>
  <c r="N71" i="331"/>
  <c r="I71" i="331"/>
  <c r="N72" i="331"/>
  <c r="I72" i="331"/>
  <c r="N79" i="339"/>
  <c r="N71" i="346"/>
  <c r="N77" i="346" s="1"/>
  <c r="N41" i="346" s="1"/>
  <c r="N43" i="346" s="1"/>
  <c r="I71" i="346"/>
  <c r="N55" i="311"/>
  <c r="N55" i="332"/>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11"/>
  <c r="L84" i="369"/>
  <c r="L83" i="369"/>
  <c r="L85" i="369"/>
  <c r="N79" i="343"/>
  <c r="L85" i="343" s="1"/>
  <c r="N64" i="249"/>
  <c r="N65" i="249"/>
  <c r="I74" i="249"/>
  <c r="I76" i="249"/>
  <c r="I80" i="246"/>
  <c r="I81" i="246"/>
  <c r="I83" i="246"/>
  <c r="I84" i="246"/>
  <c r="N55" i="345"/>
  <c r="N55" i="346"/>
  <c r="N55" i="348"/>
  <c r="N55" i="353"/>
  <c r="N55" i="356"/>
  <c r="N55" i="228"/>
  <c r="I74" i="218"/>
  <c r="I74" i="217"/>
  <c r="I70" i="214"/>
  <c r="I70" i="212"/>
  <c r="N55" i="336"/>
  <c r="I71" i="193"/>
  <c r="I72" i="193"/>
  <c r="N75" i="192"/>
  <c r="N41" i="192" s="1"/>
  <c r="I69" i="192"/>
  <c r="N75" i="190"/>
  <c r="N41" i="190" s="1"/>
  <c r="I69" i="190"/>
  <c r="N53" i="146"/>
  <c r="N59" i="162"/>
  <c r="N59" i="186"/>
  <c r="N56" i="272"/>
  <c r="N55" i="337"/>
  <c r="N55" i="347"/>
  <c r="N55" i="365"/>
  <c r="N53" i="291"/>
  <c r="N53" i="299"/>
  <c r="N53" i="301"/>
  <c r="N55" i="344"/>
  <c r="N55" i="314"/>
  <c r="N55" i="354"/>
  <c r="N55" i="363"/>
  <c r="L83" i="113"/>
  <c r="I70" i="12"/>
  <c r="L84" i="224"/>
  <c r="L59" i="108"/>
  <c r="N59" i="108" s="1"/>
  <c r="N65" i="108" s="1"/>
  <c r="L59" i="107"/>
  <c r="N59" i="107" s="1"/>
  <c r="N65" i="107" s="1"/>
  <c r="L59" i="106"/>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L59" i="99"/>
  <c r="L59" i="95"/>
  <c r="N59" i="95" s="1"/>
  <c r="N65" i="95" s="1"/>
  <c r="L59" i="94"/>
  <c r="L59" i="92"/>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L64" i="155"/>
  <c r="N64" i="155" s="1"/>
  <c r="L66" i="165"/>
  <c r="N66" i="165" s="1"/>
  <c r="L63" i="160"/>
  <c r="N63" i="160" s="1"/>
  <c r="N69"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c r="L67" i="165"/>
  <c r="N67" i="165" s="1"/>
  <c r="N72" i="165" s="1"/>
  <c r="L58" i="143"/>
  <c r="N58" i="143" s="1"/>
  <c r="N64" i="143" s="1"/>
  <c r="L58" i="147"/>
  <c r="N58" i="147" s="1"/>
  <c r="N64" i="147" s="1"/>
  <c r="L59" i="90"/>
  <c r="N59" i="90" s="1"/>
  <c r="N65" i="90" s="1"/>
  <c r="L59" i="88"/>
  <c r="N59" i="88" s="1"/>
  <c r="N65" i="88" s="1"/>
  <c r="L59" i="86"/>
  <c r="N59" i="86" s="1"/>
  <c r="N65" i="86" s="1"/>
  <c r="L59" i="84"/>
  <c r="L59" i="82"/>
  <c r="N59" i="82" s="1"/>
  <c r="N65" i="82" s="1"/>
  <c r="L59" i="80"/>
  <c r="L59" i="89"/>
  <c r="L59" i="85"/>
  <c r="L59" i="81"/>
  <c r="L59" i="91"/>
  <c r="N59" i="91" s="1"/>
  <c r="N65" i="91" s="1"/>
  <c r="L59" i="87"/>
  <c r="L59" i="83"/>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L85" i="124"/>
  <c r="L84" i="125"/>
  <c r="L85" i="118" l="1"/>
  <c r="N77" i="303"/>
  <c r="L83" i="303" s="1"/>
  <c r="M74" i="150"/>
  <c r="N73" i="150"/>
  <c r="I70" i="31"/>
  <c r="N59" i="31"/>
  <c r="N65" i="31" s="1"/>
  <c r="N76" i="138"/>
  <c r="N41" i="138" s="1"/>
  <c r="N55" i="330"/>
  <c r="N80" i="172"/>
  <c r="N46" i="172" s="1"/>
  <c r="N81" i="162"/>
  <c r="N47" i="162" s="1"/>
  <c r="I70" i="60"/>
  <c r="I71" i="24"/>
  <c r="N59" i="60"/>
  <c r="N65" i="60" s="1"/>
  <c r="N59" i="80"/>
  <c r="N65" i="80" s="1"/>
  <c r="I70" i="38"/>
  <c r="I70" i="61"/>
  <c r="N75" i="285"/>
  <c r="N41" i="285" s="1"/>
  <c r="N76" i="26"/>
  <c r="N42" i="26" s="1"/>
  <c r="N76" i="139"/>
  <c r="N41" i="139" s="1"/>
  <c r="N80" i="217"/>
  <c r="N46" i="217" s="1"/>
  <c r="N77" i="332"/>
  <c r="N41" i="332" s="1"/>
  <c r="N77" i="354"/>
  <c r="N41" i="354" s="1"/>
  <c r="N43" i="354" s="1"/>
  <c r="N61" i="273"/>
  <c r="N67" i="273" s="1"/>
  <c r="N70" i="63"/>
  <c r="N76" i="63" s="1"/>
  <c r="N41" i="63" s="1"/>
  <c r="N43" i="63" s="1"/>
  <c r="N70" i="64"/>
  <c r="N76" i="64" s="1"/>
  <c r="N41" i="64" s="1"/>
  <c r="N43" i="64" s="1"/>
  <c r="N78" i="64" s="1"/>
  <c r="N75" i="72"/>
  <c r="N41" i="72" s="1"/>
  <c r="N76" i="100"/>
  <c r="N41" i="100" s="1"/>
  <c r="N69" i="246"/>
  <c r="N63" i="248"/>
  <c r="N58" i="283"/>
  <c r="N64" i="283" s="1"/>
  <c r="I75" i="244"/>
  <c r="I69" i="136"/>
  <c r="I71" i="97"/>
  <c r="I70" i="46"/>
  <c r="I71" i="26"/>
  <c r="I69" i="145"/>
  <c r="I69" i="149"/>
  <c r="I70" i="16"/>
  <c r="I75" i="160"/>
  <c r="I69" i="142"/>
  <c r="I70" i="24"/>
  <c r="I70" i="98"/>
  <c r="N76" i="212"/>
  <c r="N42" i="212" s="1"/>
  <c r="N76" i="216"/>
  <c r="N42" i="216" s="1"/>
  <c r="N44" i="216" s="1"/>
  <c r="N77" i="265"/>
  <c r="N41" i="265" s="1"/>
  <c r="N78" i="274"/>
  <c r="N41" i="274" s="1"/>
  <c r="N79" i="340"/>
  <c r="L86" i="340" s="1"/>
  <c r="N76" i="60"/>
  <c r="N42" i="60" s="1"/>
  <c r="I70" i="15"/>
  <c r="N77" i="359"/>
  <c r="N41" i="359" s="1"/>
  <c r="N43" i="359" s="1"/>
  <c r="N77" i="352"/>
  <c r="N41" i="352" s="1"/>
  <c r="N43" i="352" s="1"/>
  <c r="N79" i="352" s="1"/>
  <c r="L86" i="352" s="1"/>
  <c r="N77" i="350"/>
  <c r="N41" i="350" s="1"/>
  <c r="I70" i="35"/>
  <c r="I70" i="84"/>
  <c r="I70" i="66"/>
  <c r="I70" i="47"/>
  <c r="N80" i="174"/>
  <c r="N46" i="174" s="1"/>
  <c r="N76" i="61"/>
  <c r="N42" i="61" s="1"/>
  <c r="N76" i="99"/>
  <c r="N41" i="99" s="1"/>
  <c r="N43" i="99" s="1"/>
  <c r="N76" i="145"/>
  <c r="N41" i="145" s="1"/>
  <c r="N76" i="143"/>
  <c r="N41" i="143" s="1"/>
  <c r="N81" i="154"/>
  <c r="N47" i="154" s="1"/>
  <c r="N75" i="290"/>
  <c r="N41" i="290" s="1"/>
  <c r="N43" i="290" s="1"/>
  <c r="N77" i="294"/>
  <c r="N41" i="294" s="1"/>
  <c r="N75" i="298"/>
  <c r="N41" i="298" s="1"/>
  <c r="N75" i="299"/>
  <c r="N41" i="299" s="1"/>
  <c r="N43" i="299" s="1"/>
  <c r="N77" i="312"/>
  <c r="N41" i="312" s="1"/>
  <c r="N43" i="312" s="1"/>
  <c r="N64" i="285"/>
  <c r="I71" i="81"/>
  <c r="N76" i="137"/>
  <c r="N41" i="137" s="1"/>
  <c r="N76" i="149"/>
  <c r="N41" i="149" s="1"/>
  <c r="N43" i="149" s="1"/>
  <c r="N76" i="147"/>
  <c r="N41" i="147" s="1"/>
  <c r="N76" i="215"/>
  <c r="N42" i="215" s="1"/>
  <c r="N77" i="233"/>
  <c r="N41" i="233" s="1"/>
  <c r="N77" i="247"/>
  <c r="N43" i="247" s="1"/>
  <c r="N81" i="249"/>
  <c r="N43" i="249" s="1"/>
  <c r="N77" i="253"/>
  <c r="N79" i="253" s="1"/>
  <c r="L84" i="253" s="1"/>
  <c r="N77" i="256"/>
  <c r="N41" i="256" s="1"/>
  <c r="N77" i="258"/>
  <c r="N41" i="258" s="1"/>
  <c r="N43" i="258" s="1"/>
  <c r="N91" i="260"/>
  <c r="N47" i="260" s="1"/>
  <c r="N59" i="24"/>
  <c r="N65" i="24" s="1"/>
  <c r="I71" i="87"/>
  <c r="N75" i="287"/>
  <c r="N41" i="287" s="1"/>
  <c r="N43" i="287" s="1"/>
  <c r="N59" i="83"/>
  <c r="N65" i="83" s="1"/>
  <c r="N59" i="85"/>
  <c r="N65" i="85" s="1"/>
  <c r="N59" i="30"/>
  <c r="N65" i="30" s="1"/>
  <c r="N70" i="170"/>
  <c r="N70" i="171"/>
  <c r="N59" i="92"/>
  <c r="N65" i="92" s="1"/>
  <c r="N59" i="100"/>
  <c r="N65" i="100" s="1"/>
  <c r="N59" i="106"/>
  <c r="N65" i="106" s="1"/>
  <c r="N77" i="351"/>
  <c r="N41" i="351" s="1"/>
  <c r="N43" i="351" s="1"/>
  <c r="N79" i="351" s="1"/>
  <c r="L85" i="351" s="1"/>
  <c r="N77" i="344"/>
  <c r="N41" i="344" s="1"/>
  <c r="N43" i="344" s="1"/>
  <c r="N77" i="335"/>
  <c r="N41" i="335" s="1"/>
  <c r="N77" i="307"/>
  <c r="N41" i="307" s="1"/>
  <c r="N43" i="307" s="1"/>
  <c r="N79" i="307" s="1"/>
  <c r="L84" i="307" s="1"/>
  <c r="I70" i="105"/>
  <c r="I71" i="100"/>
  <c r="I70" i="72"/>
  <c r="I70" i="55"/>
  <c r="I70" i="20"/>
  <c r="I71" i="60"/>
  <c r="I70" i="88"/>
  <c r="I70" i="82"/>
  <c r="N70" i="25"/>
  <c r="N78" i="70"/>
  <c r="N75" i="74"/>
  <c r="N41" i="74" s="1"/>
  <c r="N54" i="81"/>
  <c r="N76" i="81"/>
  <c r="N41" i="81" s="1"/>
  <c r="N76" i="83"/>
  <c r="N41" i="83" s="1"/>
  <c r="N76" i="85"/>
  <c r="N41" i="85" s="1"/>
  <c r="N76" i="209"/>
  <c r="N41" i="209" s="1"/>
  <c r="N43" i="209" s="1"/>
  <c r="N77" i="257"/>
  <c r="N41" i="257" s="1"/>
  <c r="N43" i="257" s="1"/>
  <c r="N78" i="275"/>
  <c r="N41" i="275" s="1"/>
  <c r="N81" i="280"/>
  <c r="N44" i="280" s="1"/>
  <c r="N46" i="280" s="1"/>
  <c r="N55" i="295"/>
  <c r="N77" i="295"/>
  <c r="N41" i="295" s="1"/>
  <c r="N43" i="295" s="1"/>
  <c r="N55" i="342"/>
  <c r="N77" i="342"/>
  <c r="N41" i="342" s="1"/>
  <c r="N77" i="348"/>
  <c r="N41" i="348" s="1"/>
  <c r="N43" i="348" s="1"/>
  <c r="N79" i="348" s="1"/>
  <c r="L84" i="348" s="1"/>
  <c r="N65" i="248"/>
  <c r="N59" i="87"/>
  <c r="N65" i="87" s="1"/>
  <c r="N59" i="89"/>
  <c r="N65" i="89" s="1"/>
  <c r="N70" i="154"/>
  <c r="N70" i="178"/>
  <c r="N59" i="94"/>
  <c r="N65" i="94" s="1"/>
  <c r="N77" i="319"/>
  <c r="N41" i="319" s="1"/>
  <c r="N43" i="319" s="1"/>
  <c r="I71" i="89"/>
  <c r="I71" i="85"/>
  <c r="I71" i="79"/>
  <c r="I70" i="14"/>
  <c r="I70" i="52"/>
  <c r="I70" i="68"/>
  <c r="I71" i="53"/>
  <c r="N37" i="137"/>
  <c r="N43" i="137" s="1"/>
  <c r="N74" i="150"/>
  <c r="N43" i="268"/>
  <c r="N63" i="249"/>
  <c r="N68" i="249" s="1"/>
  <c r="N69" i="184"/>
  <c r="N70" i="182"/>
  <c r="N69" i="183"/>
  <c r="L84" i="126"/>
  <c r="L84" i="77"/>
  <c r="N53" i="290"/>
  <c r="L83" i="112"/>
  <c r="N55" i="362"/>
  <c r="N55" i="313"/>
  <c r="N43" i="294"/>
  <c r="N75" i="297"/>
  <c r="N41" i="297" s="1"/>
  <c r="N77" i="353"/>
  <c r="N41" i="353" s="1"/>
  <c r="N43" i="353" s="1"/>
  <c r="N79" i="353" s="1"/>
  <c r="L85" i="353" s="1"/>
  <c r="N77" i="331"/>
  <c r="N41" i="331" s="1"/>
  <c r="I71" i="295"/>
  <c r="I77" i="245"/>
  <c r="N81" i="168"/>
  <c r="N47" i="168" s="1"/>
  <c r="N49" i="168" s="1"/>
  <c r="I70" i="129"/>
  <c r="I70" i="44"/>
  <c r="N76" i="53"/>
  <c r="N76" i="87"/>
  <c r="N41" i="87" s="1"/>
  <c r="N43" i="87" s="1"/>
  <c r="N76" i="89"/>
  <c r="N41" i="89" s="1"/>
  <c r="N77" i="254"/>
  <c r="N41" i="254" s="1"/>
  <c r="N43" i="254" s="1"/>
  <c r="N77" i="263"/>
  <c r="N41" i="263" s="1"/>
  <c r="N43" i="263" s="1"/>
  <c r="N78" i="271"/>
  <c r="N41" i="271" s="1"/>
  <c r="N43" i="271" s="1"/>
  <c r="N76" i="71"/>
  <c r="N41" i="71" s="1"/>
  <c r="N75" i="310"/>
  <c r="N41" i="310" s="1"/>
  <c r="N43" i="310" s="1"/>
  <c r="I69" i="135"/>
  <c r="I71" i="15"/>
  <c r="I72" i="259"/>
  <c r="I71" i="108"/>
  <c r="I71" i="66"/>
  <c r="I70" i="54"/>
  <c r="I72" i="322"/>
  <c r="I71" i="237"/>
  <c r="I70" i="143"/>
  <c r="I70" i="75"/>
  <c r="I78" i="282"/>
  <c r="N76" i="17"/>
  <c r="N42" i="17" s="1"/>
  <c r="N76" i="24"/>
  <c r="N42" i="24" s="1"/>
  <c r="N79" i="346"/>
  <c r="L86" i="346" s="1"/>
  <c r="I75" i="268"/>
  <c r="N77" i="357"/>
  <c r="N41" i="357" s="1"/>
  <c r="N43" i="357" s="1"/>
  <c r="I71" i="256"/>
  <c r="I70" i="127"/>
  <c r="I70" i="99"/>
  <c r="I70" i="92"/>
  <c r="I71" i="83"/>
  <c r="I71" i="63"/>
  <c r="I71" i="56"/>
  <c r="I70" i="39"/>
  <c r="I79" i="220"/>
  <c r="I70" i="86"/>
  <c r="I74" i="179"/>
  <c r="I69" i="75"/>
  <c r="I70" i="146"/>
  <c r="I70" i="51"/>
  <c r="N76" i="56"/>
  <c r="N42" i="56" s="1"/>
  <c r="N43" i="56" s="1"/>
  <c r="N78" i="56" s="1"/>
  <c r="N76" i="106"/>
  <c r="N41" i="106" s="1"/>
  <c r="N80" i="180"/>
  <c r="N46" i="180" s="1"/>
  <c r="N83" i="207"/>
  <c r="N46" i="207" s="1"/>
  <c r="N48" i="207" s="1"/>
  <c r="N79" i="371"/>
  <c r="L84" i="371" s="1"/>
  <c r="I70" i="215"/>
  <c r="N76" i="103"/>
  <c r="N41" i="103" s="1"/>
  <c r="N77" i="250"/>
  <c r="N41" i="250" s="1"/>
  <c r="N43" i="250" s="1"/>
  <c r="N79" i="250" s="1"/>
  <c r="L85" i="250" s="1"/>
  <c r="N77" i="262"/>
  <c r="N41" i="262" s="1"/>
  <c r="N43" i="262" s="1"/>
  <c r="N81" i="266"/>
  <c r="N41" i="266" s="1"/>
  <c r="N78" i="270"/>
  <c r="N41" i="270" s="1"/>
  <c r="N77" i="334"/>
  <c r="N41" i="334" s="1"/>
  <c r="N43" i="334" s="1"/>
  <c r="N79" i="334" s="1"/>
  <c r="L84" i="334" s="1"/>
  <c r="I71" i="105"/>
  <c r="I74" i="150"/>
  <c r="N76" i="242"/>
  <c r="N40" i="242" s="1"/>
  <c r="N75" i="284"/>
  <c r="N41" i="284" s="1"/>
  <c r="N43" i="284" s="1"/>
  <c r="N79" i="327"/>
  <c r="L85" i="327" s="1"/>
  <c r="I74" i="181"/>
  <c r="I70" i="41"/>
  <c r="I71" i="57"/>
  <c r="N76" i="66"/>
  <c r="N41" i="66" s="1"/>
  <c r="N43" i="66" s="1"/>
  <c r="I73" i="247"/>
  <c r="N77" i="330"/>
  <c r="N41" i="330" s="1"/>
  <c r="N43" i="330" s="1"/>
  <c r="N79" i="330" s="1"/>
  <c r="L86" i="330" s="1"/>
  <c r="N70" i="300"/>
  <c r="N75" i="300" s="1"/>
  <c r="N41" i="300" s="1"/>
  <c r="N43" i="300" s="1"/>
  <c r="N77" i="300" s="1"/>
  <c r="I77" i="279"/>
  <c r="N81" i="158"/>
  <c r="N47" i="158" s="1"/>
  <c r="I71" i="65"/>
  <c r="I70" i="53"/>
  <c r="N76" i="95"/>
  <c r="N41" i="95" s="1"/>
  <c r="N76" i="234"/>
  <c r="N40" i="234" s="1"/>
  <c r="N42" i="234" s="1"/>
  <c r="N78" i="234" s="1"/>
  <c r="L83" i="234" s="1"/>
  <c r="N75" i="286"/>
  <c r="N41" i="286" s="1"/>
  <c r="N43" i="286" s="1"/>
  <c r="N75" i="291"/>
  <c r="N41" i="291" s="1"/>
  <c r="N43" i="291" s="1"/>
  <c r="N77" i="291" s="1"/>
  <c r="L82" i="291" s="1"/>
  <c r="N75" i="309"/>
  <c r="N41" i="309" s="1"/>
  <c r="N77" i="313"/>
  <c r="N41" i="313" s="1"/>
  <c r="N43" i="313" s="1"/>
  <c r="N77" i="317"/>
  <c r="N41" i="317" s="1"/>
  <c r="N43" i="317" s="1"/>
  <c r="N77" i="321"/>
  <c r="N77" i="320"/>
  <c r="I70" i="243"/>
  <c r="I70" i="17"/>
  <c r="I73" i="249"/>
  <c r="I69" i="290"/>
  <c r="I69" i="133"/>
  <c r="I70" i="34"/>
  <c r="I71" i="21"/>
  <c r="N77" i="311"/>
  <c r="N41" i="311" s="1"/>
  <c r="I74" i="50"/>
  <c r="I72" i="321"/>
  <c r="I70" i="216"/>
  <c r="N81" i="182"/>
  <c r="N47" i="182" s="1"/>
  <c r="I70" i="106"/>
  <c r="I71" i="71"/>
  <c r="N76" i="65"/>
  <c r="N41" i="65" s="1"/>
  <c r="N43" i="65" s="1"/>
  <c r="N78" i="65" s="1"/>
  <c r="N76" i="67"/>
  <c r="N41" i="67" s="1"/>
  <c r="N76" i="79"/>
  <c r="N41" i="79" s="1"/>
  <c r="N43" i="79" s="1"/>
  <c r="N77" i="315"/>
  <c r="N41" i="315" s="1"/>
  <c r="N43" i="315" s="1"/>
  <c r="I73" i="272"/>
  <c r="N77" i="316"/>
  <c r="N41" i="316" s="1"/>
  <c r="N43" i="316" s="1"/>
  <c r="I74" i="180"/>
  <c r="I70" i="95"/>
  <c r="I70" i="79"/>
  <c r="I70" i="23"/>
  <c r="N77" i="150"/>
  <c r="N46" i="150" s="1"/>
  <c r="N48" i="150" s="1"/>
  <c r="I75" i="267"/>
  <c r="I70" i="80"/>
  <c r="I72" i="265"/>
  <c r="N76" i="21"/>
  <c r="N42" i="21" s="1"/>
  <c r="N72" i="228"/>
  <c r="N38" i="228" s="1"/>
  <c r="N40" i="228" s="1"/>
  <c r="N83" i="245"/>
  <c r="N45" i="245" s="1"/>
  <c r="N81" i="157"/>
  <c r="N47" i="157" s="1"/>
  <c r="N49" i="157" s="1"/>
  <c r="I74" i="177"/>
  <c r="I71" i="64"/>
  <c r="N70" i="19"/>
  <c r="N76" i="19" s="1"/>
  <c r="N42" i="19" s="1"/>
  <c r="N43" i="19" s="1"/>
  <c r="N81" i="155"/>
  <c r="N47" i="155" s="1"/>
  <c r="N49" i="155" s="1"/>
  <c r="N79" i="244"/>
  <c r="N45" i="244" s="1"/>
  <c r="N61" i="228"/>
  <c r="N43" i="270"/>
  <c r="L85" i="120"/>
  <c r="N79" i="320"/>
  <c r="L84" i="320" s="1"/>
  <c r="N59" i="157"/>
  <c r="N53" i="297"/>
  <c r="N55" i="319"/>
  <c r="N79" i="319" s="1"/>
  <c r="L85" i="319" s="1"/>
  <c r="N55" i="328"/>
  <c r="N55" i="331"/>
  <c r="N55" i="333"/>
  <c r="N55" i="357"/>
  <c r="N55" i="359"/>
  <c r="N55" i="360"/>
  <c r="N79" i="360" s="1"/>
  <c r="N55" i="364"/>
  <c r="N55" i="366"/>
  <c r="N69" i="164"/>
  <c r="N70" i="168"/>
  <c r="N70" i="176"/>
  <c r="N69" i="181"/>
  <c r="N59" i="33"/>
  <c r="N65" i="33" s="1"/>
  <c r="N59" i="84"/>
  <c r="N65" i="84" s="1"/>
  <c r="N69" i="189"/>
  <c r="N74" i="252"/>
  <c r="N70" i="186"/>
  <c r="N74" i="246"/>
  <c r="N69" i="179"/>
  <c r="N70" i="185"/>
  <c r="N67" i="150"/>
  <c r="N70" i="266"/>
  <c r="N69" i="177"/>
  <c r="N69" i="172"/>
  <c r="N69" i="180"/>
  <c r="L83" i="114"/>
  <c r="N79" i="241"/>
  <c r="L86" i="241" s="1"/>
  <c r="N53" i="136"/>
  <c r="N56" i="273"/>
  <c r="N79" i="321"/>
  <c r="L85" i="321" s="1"/>
  <c r="N43" i="274"/>
  <c r="N43" i="266"/>
  <c r="N42" i="229"/>
  <c r="N75" i="229" s="1"/>
  <c r="L82" i="229" s="1"/>
  <c r="N43" i="331"/>
  <c r="N79" i="331" s="1"/>
  <c r="L84" i="331" s="1"/>
  <c r="N43" i="232"/>
  <c r="N43" i="272"/>
  <c r="N43" i="342"/>
  <c r="N79" i="342" s="1"/>
  <c r="L85" i="342" s="1"/>
  <c r="I72" i="353"/>
  <c r="N76" i="58"/>
  <c r="N42" i="58" s="1"/>
  <c r="N43" i="58" s="1"/>
  <c r="N76" i="69"/>
  <c r="N41" i="69" s="1"/>
  <c r="N43" i="69" s="1"/>
  <c r="N78" i="69" s="1"/>
  <c r="L83" i="69" s="1"/>
  <c r="N80" i="188"/>
  <c r="N46" i="188" s="1"/>
  <c r="N48" i="188" s="1"/>
  <c r="N87" i="246"/>
  <c r="N45" i="246" s="1"/>
  <c r="N43" i="306"/>
  <c r="N79" i="306" s="1"/>
  <c r="L86" i="306" s="1"/>
  <c r="N77" i="333"/>
  <c r="N41" i="333" s="1"/>
  <c r="N77" i="323"/>
  <c r="N79" i="323" s="1"/>
  <c r="L86" i="323" s="1"/>
  <c r="I75" i="186"/>
  <c r="I70" i="56"/>
  <c r="I71" i="348"/>
  <c r="I69" i="289"/>
  <c r="I71" i="306"/>
  <c r="I70" i="133"/>
  <c r="I70" i="33"/>
  <c r="I71" i="18"/>
  <c r="I77" i="155"/>
  <c r="I71" i="261"/>
  <c r="I70" i="7"/>
  <c r="N81" i="171"/>
  <c r="N47" i="171" s="1"/>
  <c r="N80" i="189"/>
  <c r="N46" i="189" s="1"/>
  <c r="N48" i="189" s="1"/>
  <c r="N77" i="305"/>
  <c r="L83" i="305" s="1"/>
  <c r="I70" i="100"/>
  <c r="I70" i="293"/>
  <c r="I71" i="236"/>
  <c r="I70" i="144"/>
  <c r="N86" i="252"/>
  <c r="N45" i="252" s="1"/>
  <c r="N47" i="252" s="1"/>
  <c r="N77" i="322"/>
  <c r="N79" i="322" s="1"/>
  <c r="L85" i="322" s="1"/>
  <c r="N75" i="325"/>
  <c r="N41" i="325" s="1"/>
  <c r="N43" i="325" s="1"/>
  <c r="N77" i="347"/>
  <c r="N41" i="347" s="1"/>
  <c r="N43" i="347" s="1"/>
  <c r="N79" i="347" s="1"/>
  <c r="L84" i="347" s="1"/>
  <c r="N77" i="314"/>
  <c r="N41" i="314" s="1"/>
  <c r="N43" i="314" s="1"/>
  <c r="N79" i="314" s="1"/>
  <c r="I71" i="321"/>
  <c r="N80" i="160"/>
  <c r="N46" i="160" s="1"/>
  <c r="N76" i="243"/>
  <c r="N40" i="243" s="1"/>
  <c r="N42" i="243" s="1"/>
  <c r="I72" i="257"/>
  <c r="I77" i="178"/>
  <c r="I71" i="318"/>
  <c r="I71" i="314"/>
  <c r="I71" i="103"/>
  <c r="I70" i="59"/>
  <c r="I70" i="9"/>
  <c r="I70" i="234"/>
  <c r="I70" i="145"/>
  <c r="I76" i="282"/>
  <c r="N76" i="18"/>
  <c r="N42" i="18" s="1"/>
  <c r="N43" i="18" s="1"/>
  <c r="N76" i="55"/>
  <c r="N78" i="55" s="1"/>
  <c r="N76" i="107"/>
  <c r="N41" i="107" s="1"/>
  <c r="N43" i="107" s="1"/>
  <c r="N78" i="107" s="1"/>
  <c r="L85" i="107" s="1"/>
  <c r="N75" i="133"/>
  <c r="N41" i="133" s="1"/>
  <c r="N80" i="177"/>
  <c r="N46" i="177" s="1"/>
  <c r="N77" i="193"/>
  <c r="N43" i="193" s="1"/>
  <c r="N45" i="193" s="1"/>
  <c r="N79" i="193" s="1"/>
  <c r="L86" i="193" s="1"/>
  <c r="N77" i="329"/>
  <c r="N41" i="329" s="1"/>
  <c r="N43" i="329" s="1"/>
  <c r="N77" i="318"/>
  <c r="N41" i="318" s="1"/>
  <c r="N43" i="318" s="1"/>
  <c r="I70" i="242"/>
  <c r="I67" i="228"/>
  <c r="N77" i="355"/>
  <c r="N41" i="355" s="1"/>
  <c r="N43" i="355" s="1"/>
  <c r="I72" i="270"/>
  <c r="I75" i="185"/>
  <c r="I70" i="83"/>
  <c r="I69" i="284"/>
  <c r="I76" i="266"/>
  <c r="I69" i="209"/>
  <c r="N76" i="80"/>
  <c r="N41" i="80" s="1"/>
  <c r="N43" i="80" s="1"/>
  <c r="N76" i="97"/>
  <c r="N41" i="97" s="1"/>
  <c r="N43" i="97" s="1"/>
  <c r="N76" i="144"/>
  <c r="N41" i="144" s="1"/>
  <c r="N43" i="144" s="1"/>
  <c r="N43" i="238"/>
  <c r="N77" i="362"/>
  <c r="N41" i="362" s="1"/>
  <c r="N43" i="362" s="1"/>
  <c r="I69" i="191"/>
  <c r="I70" i="290"/>
  <c r="I80" i="279"/>
  <c r="I70" i="128"/>
  <c r="I71" i="102"/>
  <c r="I71" i="106"/>
  <c r="I71" i="214"/>
  <c r="N43" i="236"/>
  <c r="N69" i="174"/>
  <c r="I70" i="22"/>
  <c r="N81" i="248"/>
  <c r="N43" i="248" s="1"/>
  <c r="N45" i="248" s="1"/>
  <c r="I70" i="21"/>
  <c r="I70" i="28"/>
  <c r="I71" i="19"/>
  <c r="N70" i="30"/>
  <c r="N76" i="30" s="1"/>
  <c r="N42" i="30" s="1"/>
  <c r="I70" i="30"/>
  <c r="N70" i="36"/>
  <c r="N76" i="36" s="1"/>
  <c r="N42" i="36" s="1"/>
  <c r="N43" i="36" s="1"/>
  <c r="I70" i="36"/>
  <c r="N43" i="44"/>
  <c r="N71" i="59"/>
  <c r="N76" i="59" s="1"/>
  <c r="N42" i="59" s="1"/>
  <c r="N43" i="59" s="1"/>
  <c r="N78" i="59" s="1"/>
  <c r="I71" i="59"/>
  <c r="N66" i="294"/>
  <c r="I70" i="40"/>
  <c r="I70" i="27"/>
  <c r="I70" i="18"/>
  <c r="I71" i="17"/>
  <c r="I70" i="42"/>
  <c r="N71" i="20"/>
  <c r="N76" i="20" s="1"/>
  <c r="N42" i="20" s="1"/>
  <c r="N43" i="20" s="1"/>
  <c r="I71" i="20"/>
  <c r="N70" i="29"/>
  <c r="N76" i="29" s="1"/>
  <c r="N42" i="29" s="1"/>
  <c r="N43" i="29" s="1"/>
  <c r="I70" i="29"/>
  <c r="N70" i="32"/>
  <c r="N76" i="32" s="1"/>
  <c r="N42" i="32" s="1"/>
  <c r="N43" i="32" s="1"/>
  <c r="N78" i="32" s="1"/>
  <c r="L84" i="32" s="1"/>
  <c r="N43" i="85"/>
  <c r="N43" i="27"/>
  <c r="N78" i="27" s="1"/>
  <c r="L83" i="27" s="1"/>
  <c r="N43" i="31"/>
  <c r="N70" i="37"/>
  <c r="N76" i="37" s="1"/>
  <c r="N42" i="37" s="1"/>
  <c r="N43" i="37" s="1"/>
  <c r="I70" i="37"/>
  <c r="N43" i="51"/>
  <c r="N78" i="51" s="1"/>
  <c r="L85" i="51" s="1"/>
  <c r="N71" i="25"/>
  <c r="N76" i="25" s="1"/>
  <c r="N42" i="25" s="1"/>
  <c r="N43" i="25" s="1"/>
  <c r="N78" i="25" s="1"/>
  <c r="L85" i="25" s="1"/>
  <c r="I71" i="25"/>
  <c r="N77" i="299"/>
  <c r="L84" i="299" s="1"/>
  <c r="N79" i="345"/>
  <c r="L85" i="345" s="1"/>
  <c r="I71" i="14"/>
  <c r="N70" i="162"/>
  <c r="I71" i="86"/>
  <c r="I70" i="69"/>
  <c r="N43" i="33"/>
  <c r="N43" i="47"/>
  <c r="N78" i="47" s="1"/>
  <c r="N71" i="54"/>
  <c r="N76" i="54" s="1"/>
  <c r="I71" i="54"/>
  <c r="N70" i="245"/>
  <c r="I70" i="26"/>
  <c r="N59" i="29"/>
  <c r="N65" i="29" s="1"/>
  <c r="N79" i="366"/>
  <c r="L84" i="366" s="1"/>
  <c r="I70" i="43"/>
  <c r="N73" i="48"/>
  <c r="N78" i="48" s="1"/>
  <c r="N42" i="48" s="1"/>
  <c r="I73" i="48"/>
  <c r="N70" i="91"/>
  <c r="N76" i="91" s="1"/>
  <c r="N41" i="91" s="1"/>
  <c r="N43" i="91" s="1"/>
  <c r="I70" i="91"/>
  <c r="N73" i="50"/>
  <c r="N79" i="50" s="1"/>
  <c r="N42" i="50" s="1"/>
  <c r="N43" i="89"/>
  <c r="N76" i="105"/>
  <c r="N41" i="105" s="1"/>
  <c r="N43" i="105" s="1"/>
  <c r="N80" i="181"/>
  <c r="N46" i="181" s="1"/>
  <c r="N48" i="181" s="1"/>
  <c r="N44" i="213"/>
  <c r="N43" i="235"/>
  <c r="N75" i="293"/>
  <c r="N41" i="293" s="1"/>
  <c r="N43" i="293" s="1"/>
  <c r="N78" i="63"/>
  <c r="L85" i="63" s="1"/>
  <c r="N76" i="92"/>
  <c r="N41" i="92" s="1"/>
  <c r="N76" i="94"/>
  <c r="N41" i="94" s="1"/>
  <c r="N43" i="94" s="1"/>
  <c r="N78" i="94" s="1"/>
  <c r="N81" i="178"/>
  <c r="N47" i="178" s="1"/>
  <c r="N49" i="178" s="1"/>
  <c r="N43" i="298"/>
  <c r="N80" i="179"/>
  <c r="N46" i="179" s="1"/>
  <c r="N81" i="282"/>
  <c r="N44" i="282" s="1"/>
  <c r="N80" i="184"/>
  <c r="N46" i="184" s="1"/>
  <c r="N48" i="184" s="1"/>
  <c r="N83" i="221"/>
  <c r="N46" i="221" s="1"/>
  <c r="N43" i="83"/>
  <c r="N81" i="185"/>
  <c r="N47" i="185" s="1"/>
  <c r="N49" i="185" s="1"/>
  <c r="N43" i="233"/>
  <c r="N61" i="272"/>
  <c r="N67" i="272" s="1"/>
  <c r="N83" i="279"/>
  <c r="N46" i="279" s="1"/>
  <c r="N48" i="279" s="1"/>
  <c r="N61" i="281"/>
  <c r="N67" i="281" s="1"/>
  <c r="N80" i="281" s="1"/>
  <c r="N77" i="328"/>
  <c r="N41" i="328" s="1"/>
  <c r="N43" i="328" s="1"/>
  <c r="N79" i="328" s="1"/>
  <c r="N77" i="337"/>
  <c r="N41" i="337" s="1"/>
  <c r="N43" i="337" s="1"/>
  <c r="N79" i="337" s="1"/>
  <c r="L85" i="337" s="1"/>
  <c r="N43" i="350"/>
  <c r="N79" i="350" s="1"/>
  <c r="L86" i="350" s="1"/>
  <c r="N43" i="363"/>
  <c r="N79" i="363" s="1"/>
  <c r="N43" i="364"/>
  <c r="N79" i="364" s="1"/>
  <c r="L86" i="364" s="1"/>
  <c r="N59" i="21"/>
  <c r="N65" i="21" s="1"/>
  <c r="N58" i="287"/>
  <c r="N64" i="287" s="1"/>
  <c r="N70" i="155"/>
  <c r="N79" i="354"/>
  <c r="L86" i="354" s="1"/>
  <c r="I70" i="102"/>
  <c r="N70" i="268"/>
  <c r="N76" i="15"/>
  <c r="N42" i="15" s="1"/>
  <c r="N43" i="15" s="1"/>
  <c r="N78" i="15" s="1"/>
  <c r="L83" i="15" s="1"/>
  <c r="N43" i="41"/>
  <c r="N80" i="164"/>
  <c r="N46" i="164" s="1"/>
  <c r="N48" i="164" s="1"/>
  <c r="N83" i="165"/>
  <c r="N49" i="165" s="1"/>
  <c r="N84" i="220"/>
  <c r="N46" i="220" s="1"/>
  <c r="N48" i="220" s="1"/>
  <c r="N59" i="81"/>
  <c r="N65" i="81" s="1"/>
  <c r="N59" i="26"/>
  <c r="N65" i="26" s="1"/>
  <c r="N70" i="158"/>
  <c r="N70" i="157"/>
  <c r="N70" i="267"/>
  <c r="N59" i="99"/>
  <c r="N65" i="99" s="1"/>
  <c r="N79" i="356"/>
  <c r="L84" i="356" s="1"/>
  <c r="I69" i="72"/>
  <c r="I71" i="68"/>
  <c r="N43" i="26"/>
  <c r="N78" i="26" s="1"/>
  <c r="L83" i="26" s="1"/>
  <c r="N56" i="150"/>
  <c r="N81" i="170"/>
  <c r="N47" i="170" s="1"/>
  <c r="N81" i="176"/>
  <c r="N47" i="176" s="1"/>
  <c r="N49" i="176" s="1"/>
  <c r="N59" i="171"/>
  <c r="N78" i="273"/>
  <c r="N41" i="273" s="1"/>
  <c r="N43" i="273" s="1"/>
  <c r="N80" i="277"/>
  <c r="L85" i="277" s="1"/>
  <c r="N64" i="248"/>
  <c r="N68" i="248" s="1"/>
  <c r="N75" i="75"/>
  <c r="N41" i="75" s="1"/>
  <c r="N43" i="75" s="1"/>
  <c r="N55" i="233"/>
  <c r="N43" i="237"/>
  <c r="N43" i="265"/>
  <c r="N43" i="332"/>
  <c r="N43" i="333"/>
  <c r="N48" i="219"/>
  <c r="N82" i="219" s="1"/>
  <c r="L89" i="219" s="1"/>
  <c r="N43" i="275"/>
  <c r="L59" i="14"/>
  <c r="N59" i="14" s="1"/>
  <c r="N65" i="14" s="1"/>
  <c r="L59" i="16"/>
  <c r="N59" i="16" s="1"/>
  <c r="N65" i="16" s="1"/>
  <c r="L59" i="18"/>
  <c r="N59" i="18" s="1"/>
  <c r="N65" i="18" s="1"/>
  <c r="L59" i="19"/>
  <c r="N59" i="19" s="1"/>
  <c r="N65" i="19" s="1"/>
  <c r="L59" i="17"/>
  <c r="N59" i="17" s="1"/>
  <c r="N65" i="17" s="1"/>
  <c r="L59" i="9"/>
  <c r="N59" i="9" s="1"/>
  <c r="N65" i="9" s="1"/>
  <c r="L59" i="22"/>
  <c r="N59" i="22" s="1"/>
  <c r="N65" i="22" s="1"/>
  <c r="N42" i="242"/>
  <c r="N47" i="244"/>
  <c r="N43" i="143"/>
  <c r="N43" i="256"/>
  <c r="N43" i="142"/>
  <c r="N43" i="335"/>
  <c r="N43" i="311"/>
  <c r="N79" i="311" s="1"/>
  <c r="N43" i="285"/>
  <c r="L83" i="11"/>
  <c r="N86" i="11" s="1"/>
  <c r="N88" i="11" s="1"/>
  <c r="D319" i="5" s="1"/>
  <c r="L85" i="370"/>
  <c r="N86" i="370" s="1"/>
  <c r="N88" i="370" s="1"/>
  <c r="D320" i="5" s="1"/>
  <c r="N45" i="247"/>
  <c r="L59" i="12"/>
  <c r="N59" i="12" s="1"/>
  <c r="N65" i="12" s="1"/>
  <c r="L59" i="20"/>
  <c r="N59" i="20" s="1"/>
  <c r="N65" i="20" s="1"/>
  <c r="N47" i="245"/>
  <c r="N64" i="286"/>
  <c r="N69" i="188"/>
  <c r="N79" i="240"/>
  <c r="L84" i="240" s="1"/>
  <c r="N64" i="297"/>
  <c r="N79" i="239"/>
  <c r="L86" i="239" s="1"/>
  <c r="N77" i="301"/>
  <c r="L83" i="301" s="1"/>
  <c r="N78" i="31"/>
  <c r="L85" i="31" s="1"/>
  <c r="N53" i="138"/>
  <c r="N53" i="140"/>
  <c r="N58" i="184"/>
  <c r="L83" i="125"/>
  <c r="L83" i="109"/>
  <c r="L84" i="117"/>
  <c r="N54" i="89"/>
  <c r="N54" i="105"/>
  <c r="N58" i="174"/>
  <c r="N54" i="242"/>
  <c r="N55" i="258"/>
  <c r="N55" i="265"/>
  <c r="N59" i="267"/>
  <c r="N59" i="280"/>
  <c r="N53" i="292"/>
  <c r="N55" i="294"/>
  <c r="N79" i="294" s="1"/>
  <c r="L85" i="294" s="1"/>
  <c r="N53" i="309"/>
  <c r="N53" i="310"/>
  <c r="N55" i="315"/>
  <c r="N55" i="316"/>
  <c r="N55" i="317"/>
  <c r="N55" i="318"/>
  <c r="N55" i="335"/>
  <c r="N55" i="355"/>
  <c r="L83" i="124"/>
  <c r="N86" i="124" s="1"/>
  <c r="N88" i="124" s="1"/>
  <c r="D113" i="5" s="1"/>
  <c r="L84" i="104"/>
  <c r="L84" i="111"/>
  <c r="L85" i="114"/>
  <c r="L83" i="118"/>
  <c r="N86" i="118" s="1"/>
  <c r="N88" i="118" s="1"/>
  <c r="D108" i="5" s="1"/>
  <c r="L85" i="77"/>
  <c r="L83" i="111"/>
  <c r="L85" i="104"/>
  <c r="N54" i="83"/>
  <c r="N54" i="98"/>
  <c r="N53" i="142"/>
  <c r="N78" i="142" s="1"/>
  <c r="L83" i="142" s="1"/>
  <c r="N53" i="149"/>
  <c r="N53" i="145"/>
  <c r="N59" i="185"/>
  <c r="N62" i="220"/>
  <c r="N55" i="238"/>
  <c r="N53" i="141"/>
  <c r="L85" i="76"/>
  <c r="L84" i="76"/>
  <c r="L85" i="126"/>
  <c r="N54" i="68"/>
  <c r="N54" i="86"/>
  <c r="N54" i="97"/>
  <c r="N54" i="106"/>
  <c r="N61" i="165"/>
  <c r="N59" i="187"/>
  <c r="N61" i="207"/>
  <c r="N50" i="228"/>
  <c r="N69" i="260"/>
  <c r="N55" i="296"/>
  <c r="N79" i="296" s="1"/>
  <c r="N53" i="135"/>
  <c r="N59" i="176"/>
  <c r="N58" i="179"/>
  <c r="N58" i="177"/>
  <c r="N53" i="192"/>
  <c r="L83" i="115"/>
  <c r="L84" i="115"/>
  <c r="L84" i="120"/>
  <c r="N86" i="120" s="1"/>
  <c r="N88" i="120" s="1"/>
  <c r="D110" i="5" s="1"/>
  <c r="N61" i="279"/>
  <c r="L84" i="343"/>
  <c r="L86" i="343"/>
  <c r="L85" i="112"/>
  <c r="N78" i="216"/>
  <c r="L84" i="216" s="1"/>
  <c r="N54" i="45"/>
  <c r="N54" i="84"/>
  <c r="N54" i="87"/>
  <c r="N54" i="88"/>
  <c r="N54" i="91"/>
  <c r="N59" i="244"/>
  <c r="N59" i="245"/>
  <c r="N58" i="248"/>
  <c r="N55" i="251"/>
  <c r="N79" i="251" s="1"/>
  <c r="L84" i="251" s="1"/>
  <c r="N55" i="254"/>
  <c r="N55" i="257"/>
  <c r="N55" i="259"/>
  <c r="N55" i="262"/>
  <c r="N55" i="263"/>
  <c r="N59" i="266"/>
  <c r="N59" i="268"/>
  <c r="N83" i="268" s="1"/>
  <c r="N56" i="270"/>
  <c r="N56" i="274"/>
  <c r="N80" i="274" s="1"/>
  <c r="L86" i="274" s="1"/>
  <c r="L86" i="371"/>
  <c r="N53" i="134"/>
  <c r="N53" i="137"/>
  <c r="N53" i="144"/>
  <c r="N58" i="160"/>
  <c r="N58" i="164"/>
  <c r="N59" i="178"/>
  <c r="N59" i="182"/>
  <c r="N58" i="183"/>
  <c r="N54" i="231"/>
  <c r="N55" i="235"/>
  <c r="N55" i="236"/>
  <c r="N59" i="282"/>
  <c r="N53" i="284"/>
  <c r="N53" i="285"/>
  <c r="N53" i="287"/>
  <c r="L83" i="123"/>
  <c r="L84" i="123"/>
  <c r="L85" i="123"/>
  <c r="N55" i="237"/>
  <c r="L84" i="119"/>
  <c r="L85" i="119"/>
  <c r="L84" i="109"/>
  <c r="L84" i="113"/>
  <c r="N86" i="113" s="1"/>
  <c r="N88" i="113" s="1"/>
  <c r="D103" i="5" s="1"/>
  <c r="N54" i="34"/>
  <c r="N54" i="40"/>
  <c r="N53" i="143"/>
  <c r="N59" i="168"/>
  <c r="L85" i="371"/>
  <c r="L84" i="122"/>
  <c r="N63" i="246"/>
  <c r="N63" i="252"/>
  <c r="N78" i="66"/>
  <c r="N54" i="42"/>
  <c r="L83" i="73"/>
  <c r="L84" i="321"/>
  <c r="L85" i="117"/>
  <c r="N86" i="117" s="1"/>
  <c r="N88" i="117" s="1"/>
  <c r="D107" i="5" s="1"/>
  <c r="L83" i="122"/>
  <c r="L83" i="63"/>
  <c r="N53" i="293"/>
  <c r="N55" i="312"/>
  <c r="N53" i="325"/>
  <c r="L85" i="73"/>
  <c r="N86" i="73" s="1"/>
  <c r="N88" i="73" s="1"/>
  <c r="D64" i="5" s="1"/>
  <c r="N54" i="80"/>
  <c r="N53" i="209"/>
  <c r="N54" i="148"/>
  <c r="N59" i="155"/>
  <c r="N59" i="158"/>
  <c r="N53" i="283"/>
  <c r="N54" i="38"/>
  <c r="N54" i="43"/>
  <c r="L85" i="224"/>
  <c r="L83" i="224"/>
  <c r="L84" i="351"/>
  <c r="N79" i="359"/>
  <c r="L85" i="359" s="1"/>
  <c r="L83" i="76"/>
  <c r="N86" i="125"/>
  <c r="N88" i="125" s="1"/>
  <c r="D115" i="5" s="1"/>
  <c r="N55" i="264"/>
  <c r="N56" i="232"/>
  <c r="N55" i="256"/>
  <c r="N54" i="41"/>
  <c r="N54" i="44"/>
  <c r="N55" i="50"/>
  <c r="N58" i="180"/>
  <c r="N58" i="181"/>
  <c r="N53" i="78"/>
  <c r="N77" i="78" s="1"/>
  <c r="L82" i="78" s="1"/>
  <c r="N54" i="79"/>
  <c r="N54" i="99"/>
  <c r="N53" i="139"/>
  <c r="N59" i="154"/>
  <c r="N59" i="170"/>
  <c r="N58" i="172"/>
  <c r="N58" i="188"/>
  <c r="N61" i="221"/>
  <c r="N58" i="247"/>
  <c r="N58" i="249"/>
  <c r="N56" i="48"/>
  <c r="L85" i="70"/>
  <c r="L83" i="70"/>
  <c r="L84" i="70"/>
  <c r="L83" i="110"/>
  <c r="L84" i="110"/>
  <c r="L85" i="110"/>
  <c r="L83" i="116"/>
  <c r="L85" i="367"/>
  <c r="L83" i="225"/>
  <c r="L84" i="121"/>
  <c r="L85" i="121"/>
  <c r="L85" i="115"/>
  <c r="N79" i="315"/>
  <c r="L85" i="315" s="1"/>
  <c r="N86" i="112"/>
  <c r="N88" i="112" s="1"/>
  <c r="D102" i="5" s="1"/>
  <c r="L84" i="116"/>
  <c r="L83" i="119"/>
  <c r="N78" i="58"/>
  <c r="L83" i="58" s="1"/>
  <c r="N54" i="243"/>
  <c r="N56" i="271"/>
  <c r="N86" i="126"/>
  <c r="N88" i="126" s="1"/>
  <c r="D116" i="5" s="1"/>
  <c r="N56" i="275"/>
  <c r="N55" i="329"/>
  <c r="N78" i="213"/>
  <c r="L83" i="213" s="1"/>
  <c r="N54" i="36"/>
  <c r="N54" i="90"/>
  <c r="N54" i="71"/>
  <c r="N53" i="75"/>
  <c r="L84" i="346"/>
  <c r="L86" i="351"/>
  <c r="L85" i="320"/>
  <c r="L86" i="320"/>
  <c r="L84" i="339"/>
  <c r="L85" i="339"/>
  <c r="L86" i="339"/>
  <c r="L83" i="304"/>
  <c r="L82" i="304"/>
  <c r="N86" i="104"/>
  <c r="N88" i="104" s="1"/>
  <c r="D94" i="5" s="1"/>
  <c r="N54" i="39"/>
  <c r="L84" i="360"/>
  <c r="L85" i="360"/>
  <c r="L86" i="360"/>
  <c r="L84" i="226"/>
  <c r="L83" i="226"/>
  <c r="L85" i="226"/>
  <c r="N80" i="273"/>
  <c r="L85" i="273" s="1"/>
  <c r="N54" i="85"/>
  <c r="N54" i="96"/>
  <c r="L85" i="225"/>
  <c r="N79" i="318"/>
  <c r="N79" i="344"/>
  <c r="L84" i="344" s="1"/>
  <c r="N79" i="233"/>
  <c r="L86" i="233" s="1"/>
  <c r="N54" i="37"/>
  <c r="N54" i="82"/>
  <c r="L83" i="367"/>
  <c r="L82" i="303"/>
  <c r="L84" i="303"/>
  <c r="L84" i="63"/>
  <c r="L84" i="78"/>
  <c r="N54" i="35"/>
  <c r="N79" i="332"/>
  <c r="L84" i="332" s="1"/>
  <c r="N74" i="228"/>
  <c r="L80" i="228" s="1"/>
  <c r="N79" i="238"/>
  <c r="L85" i="238" s="1"/>
  <c r="N77" i="298"/>
  <c r="L83" i="298" s="1"/>
  <c r="N80" i="276"/>
  <c r="L86" i="276" s="1"/>
  <c r="N43" i="132"/>
  <c r="N78" i="132" s="1"/>
  <c r="L84" i="132" s="1"/>
  <c r="N49" i="162"/>
  <c r="N43" i="133"/>
  <c r="N77" i="133" s="1"/>
  <c r="L84" i="133" s="1"/>
  <c r="N43" i="192"/>
  <c r="N77" i="192" s="1"/>
  <c r="L83" i="192" s="1"/>
  <c r="N46" i="282"/>
  <c r="N43" i="92"/>
  <c r="N78" i="92" s="1"/>
  <c r="L85" i="92" s="1"/>
  <c r="N43" i="95"/>
  <c r="N78" i="95" s="1"/>
  <c r="L83" i="95" s="1"/>
  <c r="N43" i="100"/>
  <c r="N78" i="100" s="1"/>
  <c r="L83" i="100" s="1"/>
  <c r="N43" i="106"/>
  <c r="N43" i="129"/>
  <c r="N78" i="129" s="1"/>
  <c r="L85" i="129" s="1"/>
  <c r="N43" i="128"/>
  <c r="N78" i="128" s="1"/>
  <c r="L85" i="128" s="1"/>
  <c r="N49" i="154"/>
  <c r="N49" i="260"/>
  <c r="N47" i="246"/>
  <c r="N89" i="246" s="1"/>
  <c r="L95" i="246" s="1"/>
  <c r="N43" i="261"/>
  <c r="N79" i="261" s="1"/>
  <c r="L85" i="261" s="1"/>
  <c r="N43" i="264"/>
  <c r="N79" i="264" s="1"/>
  <c r="L84" i="264" s="1"/>
  <c r="N43" i="147"/>
  <c r="N78" i="147" s="1"/>
  <c r="L84" i="147" s="1"/>
  <c r="N48" i="180"/>
  <c r="N82" i="180" s="1"/>
  <c r="L88" i="180" s="1"/>
  <c r="N45" i="249"/>
  <c r="N48" i="218"/>
  <c r="N82" i="218" s="1"/>
  <c r="L88" i="218" s="1"/>
  <c r="N43" i="74"/>
  <c r="N77" i="74" s="1"/>
  <c r="L82" i="74" s="1"/>
  <c r="N43" i="127"/>
  <c r="N77" i="127" s="1"/>
  <c r="L84" i="127" s="1"/>
  <c r="N43" i="208"/>
  <c r="N78" i="208" s="1"/>
  <c r="L83" i="208" s="1"/>
  <c r="N43" i="130"/>
  <c r="N78" i="130" s="1"/>
  <c r="L83" i="130" s="1"/>
  <c r="N49" i="171"/>
  <c r="N44" i="214"/>
  <c r="N78" i="214" s="1"/>
  <c r="L84" i="214" s="1"/>
  <c r="N43" i="24"/>
  <c r="N78" i="24" s="1"/>
  <c r="L84" i="24" s="1"/>
  <c r="N43" i="38"/>
  <c r="N43" i="35"/>
  <c r="N43" i="50"/>
  <c r="N49" i="170"/>
  <c r="N83" i="170" s="1"/>
  <c r="L88" i="170" s="1"/>
  <c r="N43" i="191"/>
  <c r="N77" i="191" s="1"/>
  <c r="L83" i="191" s="1"/>
  <c r="N43" i="365"/>
  <c r="N79" i="365" s="1"/>
  <c r="L84" i="365" s="1"/>
  <c r="N43" i="190"/>
  <c r="N77" i="190" s="1"/>
  <c r="L83" i="190" s="1"/>
  <c r="N48" i="172"/>
  <c r="N48" i="174"/>
  <c r="N43" i="297"/>
  <c r="N77" i="297" s="1"/>
  <c r="L82" i="297" s="1"/>
  <c r="N43" i="145"/>
  <c r="N44" i="212"/>
  <c r="N78" i="212" s="1"/>
  <c r="L83" i="212" s="1"/>
  <c r="N43" i="309"/>
  <c r="N43" i="34"/>
  <c r="N43" i="43"/>
  <c r="N43" i="45"/>
  <c r="N78" i="45" s="1"/>
  <c r="L85" i="45" s="1"/>
  <c r="N43" i="61"/>
  <c r="N78" i="61" s="1"/>
  <c r="L83" i="61" s="1"/>
  <c r="N43" i="138"/>
  <c r="N43" i="139"/>
  <c r="N78" i="139" s="1"/>
  <c r="L85" i="139" s="1"/>
  <c r="N43" i="140"/>
  <c r="N51" i="165"/>
  <c r="N48" i="179"/>
  <c r="N43" i="72"/>
  <c r="N77" i="72" s="1"/>
  <c r="L83" i="72" s="1"/>
  <c r="N48" i="217"/>
  <c r="N82" i="217" s="1"/>
  <c r="L87" i="217" s="1"/>
  <c r="N43" i="103"/>
  <c r="N78" i="103" s="1"/>
  <c r="N48" i="160"/>
  <c r="N82" i="160" s="1"/>
  <c r="N43" i="57"/>
  <c r="N78" i="57" s="1"/>
  <c r="L85" i="57" s="1"/>
  <c r="N43" i="54"/>
  <c r="N43" i="71"/>
  <c r="N78" i="71" s="1"/>
  <c r="L83" i="71" s="1"/>
  <c r="N43" i="60"/>
  <c r="N78" i="60" s="1"/>
  <c r="N43" i="49"/>
  <c r="N78" i="49" s="1"/>
  <c r="L85" i="49" s="1"/>
  <c r="N43" i="148"/>
  <c r="N78" i="148" s="1"/>
  <c r="L85" i="148" s="1"/>
  <c r="N43" i="21"/>
  <c r="N78" i="21" s="1"/>
  <c r="N48" i="177"/>
  <c r="N82" i="177" s="1"/>
  <c r="L87" i="177" s="1"/>
  <c r="N48" i="221"/>
  <c r="N49" i="158"/>
  <c r="N44" i="215"/>
  <c r="N78" i="215" s="1"/>
  <c r="N43" i="141"/>
  <c r="N43" i="53"/>
  <c r="N78" i="53" s="1"/>
  <c r="L84" i="53" s="1"/>
  <c r="N43" i="131"/>
  <c r="N78" i="131" s="1"/>
  <c r="L83" i="131" s="1"/>
  <c r="N43" i="23"/>
  <c r="N78" i="23" s="1"/>
  <c r="L85" i="23" s="1"/>
  <c r="N49" i="182"/>
  <c r="N43" i="336"/>
  <c r="N79" i="336" s="1"/>
  <c r="L85" i="336" s="1"/>
  <c r="N43" i="39"/>
  <c r="N43" i="42"/>
  <c r="N78" i="42" s="1"/>
  <c r="N43" i="46"/>
  <c r="N78" i="46" s="1"/>
  <c r="L84" i="46" s="1"/>
  <c r="L84" i="47"/>
  <c r="L83" i="47"/>
  <c r="L85" i="47"/>
  <c r="L87" i="219"/>
  <c r="N86" i="369"/>
  <c r="N88" i="369" s="1"/>
  <c r="D318" i="5" s="1"/>
  <c r="N43" i="48"/>
  <c r="N43" i="12"/>
  <c r="N78" i="12" s="1"/>
  <c r="L84" i="12" s="1"/>
  <c r="N43" i="17"/>
  <c r="N43" i="67"/>
  <c r="N78" i="67" s="1"/>
  <c r="N43" i="52"/>
  <c r="N78" i="52" s="1"/>
  <c r="N43" i="81"/>
  <c r="N78" i="81" s="1"/>
  <c r="N43" i="16"/>
  <c r="N78" i="16" s="1"/>
  <c r="L84" i="16" s="1"/>
  <c r="N43" i="7"/>
  <c r="N78" i="7" s="1"/>
  <c r="L85" i="7" s="1"/>
  <c r="N43" i="40"/>
  <c r="N43" i="22"/>
  <c r="N43" i="30"/>
  <c r="N78" i="30" s="1"/>
  <c r="N43" i="9"/>
  <c r="L84" i="315"/>
  <c r="L86" i="359"/>
  <c r="L84" i="359"/>
  <c r="L84" i="28"/>
  <c r="L83" i="28"/>
  <c r="L85" i="28"/>
  <c r="N76" i="14"/>
  <c r="N42" i="14" s="1"/>
  <c r="N43" i="14" s="1"/>
  <c r="N76" i="101"/>
  <c r="N41" i="101" s="1"/>
  <c r="N43" i="101" s="1"/>
  <c r="N78" i="101" s="1"/>
  <c r="N76" i="102"/>
  <c r="N41" i="102" s="1"/>
  <c r="N43" i="102" s="1"/>
  <c r="N78" i="102" s="1"/>
  <c r="N76" i="82"/>
  <c r="N41" i="82" s="1"/>
  <c r="N43" i="82" s="1"/>
  <c r="N76" i="84"/>
  <c r="N41" i="84" s="1"/>
  <c r="N43" i="84" s="1"/>
  <c r="N76" i="136"/>
  <c r="N41" i="136" s="1"/>
  <c r="N43" i="136" s="1"/>
  <c r="N78" i="136" s="1"/>
  <c r="N76" i="108"/>
  <c r="N41" i="108" s="1"/>
  <c r="N43" i="108" s="1"/>
  <c r="N78" i="108" s="1"/>
  <c r="N76" i="135"/>
  <c r="N41" i="135" s="1"/>
  <c r="N43" i="135" s="1"/>
  <c r="N76" i="146"/>
  <c r="N41" i="146" s="1"/>
  <c r="N43" i="146" s="1"/>
  <c r="N78" i="146" s="1"/>
  <c r="N76" i="68"/>
  <c r="N41" i="68" s="1"/>
  <c r="N43" i="68" s="1"/>
  <c r="N76" i="86"/>
  <c r="N41" i="86" s="1"/>
  <c r="N43" i="86" s="1"/>
  <c r="N76" i="88"/>
  <c r="N41" i="88" s="1"/>
  <c r="N43" i="88" s="1"/>
  <c r="N76" i="90"/>
  <c r="N41" i="90" s="1"/>
  <c r="N43" i="90" s="1"/>
  <c r="N78" i="90" s="1"/>
  <c r="N76" i="96"/>
  <c r="N41" i="96" s="1"/>
  <c r="N43" i="96" s="1"/>
  <c r="N76" i="98"/>
  <c r="N41" i="98" s="1"/>
  <c r="N43" i="98" s="1"/>
  <c r="N76" i="134"/>
  <c r="N41" i="134" s="1"/>
  <c r="N43" i="134" s="1"/>
  <c r="N81" i="187"/>
  <c r="N47" i="187" s="1"/>
  <c r="N49" i="187" s="1"/>
  <c r="N75" i="283"/>
  <c r="N41" i="283" s="1"/>
  <c r="N43" i="283" s="1"/>
  <c r="N75" i="289"/>
  <c r="N41" i="289" s="1"/>
  <c r="N43" i="289" s="1"/>
  <c r="N77" i="289" s="1"/>
  <c r="N75" i="302"/>
  <c r="N41" i="302" s="1"/>
  <c r="N43" i="302" s="1"/>
  <c r="N77" i="302" s="1"/>
  <c r="N81" i="186"/>
  <c r="N47" i="186" s="1"/>
  <c r="N49" i="186" s="1"/>
  <c r="N83" i="186" s="1"/>
  <c r="N77" i="259"/>
  <c r="N41" i="259" s="1"/>
  <c r="N43" i="259" s="1"/>
  <c r="N75" i="292"/>
  <c r="N41" i="292" s="1"/>
  <c r="N43" i="292" s="1"/>
  <c r="N77" i="292" s="1"/>
  <c r="N80" i="183"/>
  <c r="N46" i="183" s="1"/>
  <c r="N48" i="183" s="1"/>
  <c r="N72" i="227"/>
  <c r="N41" i="227" s="1"/>
  <c r="N43" i="227" s="1"/>
  <c r="N74" i="227" s="1"/>
  <c r="N77" i="308"/>
  <c r="N41" i="308" s="1"/>
  <c r="N43" i="308" s="1"/>
  <c r="N79" i="308" s="1"/>
  <c r="N76" i="231"/>
  <c r="N40" i="231" s="1"/>
  <c r="N42" i="231" s="1"/>
  <c r="N78" i="231" s="1"/>
  <c r="L87" i="276"/>
  <c r="I72" i="276"/>
  <c r="I77" i="244"/>
  <c r="N79" i="257" l="1"/>
  <c r="L85" i="257" s="1"/>
  <c r="N83" i="280"/>
  <c r="L90" i="280" s="1"/>
  <c r="L85" i="64"/>
  <c r="L83" i="64"/>
  <c r="L84" i="64"/>
  <c r="N86" i="64" s="1"/>
  <c r="N88" i="64" s="1"/>
  <c r="D55" i="5" s="1"/>
  <c r="N82" i="188"/>
  <c r="L89" i="188" s="1"/>
  <c r="N82" i="181"/>
  <c r="L87" i="181" s="1"/>
  <c r="N79" i="265"/>
  <c r="L86" i="265" s="1"/>
  <c r="N83" i="178"/>
  <c r="L90" i="178" s="1"/>
  <c r="N79" i="362"/>
  <c r="L86" i="362" s="1"/>
  <c r="N85" i="207"/>
  <c r="L90" i="207" s="1"/>
  <c r="N78" i="137"/>
  <c r="L83" i="137" s="1"/>
  <c r="N78" i="209"/>
  <c r="L85" i="209" s="1"/>
  <c r="N79" i="258"/>
  <c r="L86" i="258" s="1"/>
  <c r="N78" i="149"/>
  <c r="N77" i="290"/>
  <c r="L82" i="290" s="1"/>
  <c r="N83" i="187"/>
  <c r="N79" i="237"/>
  <c r="L84" i="237" s="1"/>
  <c r="N78" i="98"/>
  <c r="N79" i="316"/>
  <c r="L84" i="316" s="1"/>
  <c r="N82" i="184"/>
  <c r="L89" i="184" s="1"/>
  <c r="N77" i="284"/>
  <c r="L83" i="284" s="1"/>
  <c r="N79" i="313"/>
  <c r="L84" i="313" s="1"/>
  <c r="N79" i="295"/>
  <c r="L86" i="295" s="1"/>
  <c r="N79" i="312"/>
  <c r="L85" i="65"/>
  <c r="L84" i="65"/>
  <c r="L85" i="363"/>
  <c r="L86" i="363"/>
  <c r="L84" i="301"/>
  <c r="L84" i="345"/>
  <c r="L84" i="352"/>
  <c r="L84" i="340"/>
  <c r="L85" i="340"/>
  <c r="N80" i="272"/>
  <c r="L87" i="272" s="1"/>
  <c r="L83" i="51"/>
  <c r="L85" i="352"/>
  <c r="L85" i="253"/>
  <c r="L86" i="253"/>
  <c r="L86" i="313"/>
  <c r="L86" i="314"/>
  <c r="L84" i="314"/>
  <c r="L85" i="276"/>
  <c r="N78" i="134"/>
  <c r="L84" i="134" s="1"/>
  <c r="N78" i="88"/>
  <c r="N78" i="40"/>
  <c r="L84" i="31"/>
  <c r="N85" i="221"/>
  <c r="L91" i="221" s="1"/>
  <c r="N82" i="179"/>
  <c r="L87" i="179" s="1"/>
  <c r="L84" i="354"/>
  <c r="L85" i="346"/>
  <c r="N86" i="76"/>
  <c r="N88" i="76" s="1"/>
  <c r="D67" i="5" s="1"/>
  <c r="N80" i="270"/>
  <c r="N79" i="355"/>
  <c r="L84" i="355" s="1"/>
  <c r="L85" i="32"/>
  <c r="N83" i="168"/>
  <c r="L90" i="168" s="1"/>
  <c r="L83" i="65"/>
  <c r="N77" i="293"/>
  <c r="L82" i="293" s="1"/>
  <c r="N86" i="111"/>
  <c r="N88" i="111" s="1"/>
  <c r="D101" i="5" s="1"/>
  <c r="N79" i="259"/>
  <c r="L86" i="259" s="1"/>
  <c r="N77" i="283"/>
  <c r="N78" i="96"/>
  <c r="N78" i="68"/>
  <c r="N78" i="17"/>
  <c r="L84" i="17" s="1"/>
  <c r="L84" i="363"/>
  <c r="N78" i="140"/>
  <c r="L85" i="140" s="1"/>
  <c r="N78" i="145"/>
  <c r="L84" i="145" s="1"/>
  <c r="N82" i="172"/>
  <c r="L88" i="172" s="1"/>
  <c r="N85" i="279"/>
  <c r="L90" i="279" s="1"/>
  <c r="N86" i="225"/>
  <c r="N88" i="225" s="1"/>
  <c r="D186" i="5" s="1"/>
  <c r="N80" i="271"/>
  <c r="L86" i="321"/>
  <c r="N87" i="321" s="1"/>
  <c r="N89" i="321" s="1"/>
  <c r="D277" i="5" s="1"/>
  <c r="N86" i="77"/>
  <c r="N88" i="77" s="1"/>
  <c r="D68" i="5" s="1"/>
  <c r="N79" i="317"/>
  <c r="L83" i="32"/>
  <c r="L85" i="313"/>
  <c r="N78" i="33"/>
  <c r="L85" i="33" s="1"/>
  <c r="N77" i="286"/>
  <c r="L83" i="286" s="1"/>
  <c r="N83" i="162"/>
  <c r="L89" i="162" s="1"/>
  <c r="N81" i="244"/>
  <c r="L87" i="244" s="1"/>
  <c r="N79" i="357"/>
  <c r="L85" i="357" s="1"/>
  <c r="N78" i="144"/>
  <c r="L85" i="144" s="1"/>
  <c r="N83" i="266"/>
  <c r="L90" i="266" s="1"/>
  <c r="N79" i="150"/>
  <c r="L85" i="150" s="1"/>
  <c r="N79" i="262"/>
  <c r="L86" i="262" s="1"/>
  <c r="N78" i="36"/>
  <c r="L84" i="36" s="1"/>
  <c r="N86" i="114"/>
  <c r="N88" i="114" s="1"/>
  <c r="D104" i="5" s="1"/>
  <c r="L85" i="314"/>
  <c r="N87" i="314" s="1"/>
  <c r="N89" i="314" s="1"/>
  <c r="D270" i="5" s="1"/>
  <c r="N78" i="91"/>
  <c r="L85" i="91" s="1"/>
  <c r="N79" i="235"/>
  <c r="L84" i="235" s="1"/>
  <c r="N79" i="263"/>
  <c r="L86" i="263" s="1"/>
  <c r="N86" i="122"/>
  <c r="N88" i="122" s="1"/>
  <c r="D112" i="5" s="1"/>
  <c r="N79" i="236"/>
  <c r="L86" i="236" s="1"/>
  <c r="N78" i="19"/>
  <c r="L84" i="300"/>
  <c r="L83" i="300"/>
  <c r="L82" i="300"/>
  <c r="L85" i="56"/>
  <c r="L84" i="56"/>
  <c r="L83" i="56"/>
  <c r="N86" i="56" s="1"/>
  <c r="N88" i="56" s="1"/>
  <c r="D48" i="5" s="1"/>
  <c r="L83" i="31"/>
  <c r="L87" i="277"/>
  <c r="L84" i="241"/>
  <c r="L86" i="277"/>
  <c r="L84" i="130"/>
  <c r="L85" i="241"/>
  <c r="L84" i="293"/>
  <c r="L84" i="327"/>
  <c r="N87" i="327" s="1"/>
  <c r="N89" i="327" s="1"/>
  <c r="D281" i="5" s="1"/>
  <c r="L84" i="239"/>
  <c r="N77" i="310"/>
  <c r="L84" i="310" s="1"/>
  <c r="L85" i="131"/>
  <c r="L84" i="284"/>
  <c r="L83" i="293"/>
  <c r="L86" i="327"/>
  <c r="L85" i="100"/>
  <c r="L85" i="233"/>
  <c r="L79" i="228"/>
  <c r="L84" i="290"/>
  <c r="L83" i="290"/>
  <c r="L84" i="233"/>
  <c r="N83" i="158"/>
  <c r="L90" i="158" s="1"/>
  <c r="N83" i="267"/>
  <c r="L90" i="267" s="1"/>
  <c r="L83" i="33"/>
  <c r="N79" i="254"/>
  <c r="L86" i="254" s="1"/>
  <c r="N78" i="29"/>
  <c r="L83" i="29" s="1"/>
  <c r="L84" i="342"/>
  <c r="N80" i="232"/>
  <c r="L86" i="342"/>
  <c r="N79" i="333"/>
  <c r="L85" i="333" s="1"/>
  <c r="L85" i="317"/>
  <c r="L86" i="317"/>
  <c r="L84" i="317"/>
  <c r="L85" i="296"/>
  <c r="L84" i="296"/>
  <c r="L86" i="296"/>
  <c r="L85" i="270"/>
  <c r="L86" i="270"/>
  <c r="N86" i="109"/>
  <c r="N88" i="109" s="1"/>
  <c r="D99" i="5" s="1"/>
  <c r="N80" i="48"/>
  <c r="L87" i="48" s="1"/>
  <c r="N86" i="220"/>
  <c r="L93" i="220" s="1"/>
  <c r="N77" i="325"/>
  <c r="L82" i="325" s="1"/>
  <c r="L86" i="345"/>
  <c r="N78" i="86"/>
  <c r="N78" i="43"/>
  <c r="L83" i="43" s="1"/>
  <c r="N83" i="282"/>
  <c r="L88" i="282" s="1"/>
  <c r="N86" i="367"/>
  <c r="N88" i="367" s="1"/>
  <c r="D317" i="5" s="1"/>
  <c r="L84" i="92"/>
  <c r="N93" i="260"/>
  <c r="L98" i="260" s="1"/>
  <c r="L85" i="239"/>
  <c r="L86" i="235"/>
  <c r="L86" i="315"/>
  <c r="N81" i="50"/>
  <c r="L87" i="50" s="1"/>
  <c r="N83" i="185"/>
  <c r="L88" i="185" s="1"/>
  <c r="N83" i="154"/>
  <c r="L88" i="154" s="1"/>
  <c r="L82" i="301"/>
  <c r="N85" i="301" s="1"/>
  <c r="N87" i="301" s="1"/>
  <c r="L85" i="240"/>
  <c r="L86" i="240"/>
  <c r="N87" i="371"/>
  <c r="N89" i="371" s="1"/>
  <c r="D293" i="5" s="1"/>
  <c r="L85" i="214"/>
  <c r="N77" i="287"/>
  <c r="L83" i="287" s="1"/>
  <c r="L86" i="319"/>
  <c r="N83" i="157"/>
  <c r="L89" i="157" s="1"/>
  <c r="L84" i="319"/>
  <c r="N82" i="189"/>
  <c r="L88" i="189" s="1"/>
  <c r="L82" i="305"/>
  <c r="N83" i="176"/>
  <c r="L90" i="176" s="1"/>
  <c r="N78" i="83"/>
  <c r="L83" i="83" s="1"/>
  <c r="N78" i="135"/>
  <c r="L86" i="294"/>
  <c r="N78" i="79"/>
  <c r="N85" i="165"/>
  <c r="N77" i="309"/>
  <c r="L84" i="309" s="1"/>
  <c r="N83" i="171"/>
  <c r="L89" i="171" s="1"/>
  <c r="N83" i="249"/>
  <c r="L88" i="249" s="1"/>
  <c r="N78" i="106"/>
  <c r="L84" i="106" s="1"/>
  <c r="N78" i="99"/>
  <c r="L83" i="99" s="1"/>
  <c r="L84" i="305"/>
  <c r="L85" i="366"/>
  <c r="N77" i="285"/>
  <c r="L82" i="285" s="1"/>
  <c r="N78" i="89"/>
  <c r="L85" i="89" s="1"/>
  <c r="N78" i="85"/>
  <c r="L83" i="85" s="1"/>
  <c r="N79" i="329"/>
  <c r="L84" i="329" s="1"/>
  <c r="L84" i="294"/>
  <c r="L84" i="350"/>
  <c r="N78" i="34"/>
  <c r="L83" i="34" s="1"/>
  <c r="L85" i="344"/>
  <c r="N82" i="174"/>
  <c r="L89" i="174" s="1"/>
  <c r="L85" i="356"/>
  <c r="L86" i="366"/>
  <c r="L85" i="295"/>
  <c r="N78" i="41"/>
  <c r="L84" i="41" s="1"/>
  <c r="L85" i="350"/>
  <c r="N78" i="105"/>
  <c r="L83" i="105" s="1"/>
  <c r="L86" i="353"/>
  <c r="L86" i="272"/>
  <c r="L86" i="237"/>
  <c r="L86" i="344"/>
  <c r="L84" i="357"/>
  <c r="L85" i="130"/>
  <c r="L85" i="237"/>
  <c r="L86" i="251"/>
  <c r="N78" i="243"/>
  <c r="L85" i="243" s="1"/>
  <c r="N78" i="35"/>
  <c r="L84" i="35" s="1"/>
  <c r="N86" i="65"/>
  <c r="N88" i="65" s="1"/>
  <c r="D56" i="5" s="1"/>
  <c r="L86" i="356"/>
  <c r="L84" i="295"/>
  <c r="L83" i="299"/>
  <c r="N83" i="182"/>
  <c r="L90" i="182" s="1"/>
  <c r="N86" i="63"/>
  <c r="N88" i="63" s="1"/>
  <c r="D54" i="5" s="1"/>
  <c r="L82" i="299"/>
  <c r="L86" i="238"/>
  <c r="N78" i="84"/>
  <c r="L83" i="84" s="1"/>
  <c r="L83" i="291"/>
  <c r="L86" i="357"/>
  <c r="L87" i="273"/>
  <c r="N78" i="141"/>
  <c r="L83" i="141" s="1"/>
  <c r="N78" i="138"/>
  <c r="L84" i="138" s="1"/>
  <c r="N88" i="252"/>
  <c r="L95" i="252" s="1"/>
  <c r="N78" i="87"/>
  <c r="L83" i="87" s="1"/>
  <c r="L84" i="322"/>
  <c r="N82" i="183"/>
  <c r="L88" i="183" s="1"/>
  <c r="L90" i="170"/>
  <c r="L85" i="251"/>
  <c r="L85" i="348"/>
  <c r="L86" i="273"/>
  <c r="N78" i="97"/>
  <c r="L83" i="97" s="1"/>
  <c r="L85" i="354"/>
  <c r="L86" i="322"/>
  <c r="L84" i="51"/>
  <c r="L85" i="235"/>
  <c r="N80" i="275"/>
  <c r="L86" i="275" s="1"/>
  <c r="L84" i="297"/>
  <c r="L84" i="26"/>
  <c r="N78" i="14"/>
  <c r="L84" i="14" s="1"/>
  <c r="L84" i="192"/>
  <c r="N78" i="22"/>
  <c r="L85" i="22" s="1"/>
  <c r="L85" i="26"/>
  <c r="N78" i="242"/>
  <c r="L84" i="191"/>
  <c r="L85" i="132"/>
  <c r="L85" i="258"/>
  <c r="L87" i="218"/>
  <c r="L89" i="218"/>
  <c r="L82" i="191"/>
  <c r="L84" i="258"/>
  <c r="L83" i="132"/>
  <c r="L84" i="238"/>
  <c r="L83" i="55"/>
  <c r="L84" i="55"/>
  <c r="L85" i="55"/>
  <c r="L86" i="347"/>
  <c r="L85" i="347"/>
  <c r="L84" i="291"/>
  <c r="L84" i="61"/>
  <c r="L83" i="74"/>
  <c r="L85" i="61"/>
  <c r="L85" i="316"/>
  <c r="L84" i="144"/>
  <c r="L86" i="316"/>
  <c r="N87" i="320"/>
  <c r="N89" i="320" s="1"/>
  <c r="D276" i="5" s="1"/>
  <c r="L86" i="337"/>
  <c r="N78" i="44"/>
  <c r="L83" i="44" s="1"/>
  <c r="L84" i="69"/>
  <c r="L86" i="328"/>
  <c r="L85" i="328"/>
  <c r="L84" i="328"/>
  <c r="L85" i="323"/>
  <c r="L84" i="323"/>
  <c r="L92" i="207"/>
  <c r="L85" i="208"/>
  <c r="N79" i="247"/>
  <c r="L85" i="247" s="1"/>
  <c r="N79" i="256"/>
  <c r="L86" i="256" s="1"/>
  <c r="N78" i="143"/>
  <c r="L84" i="143" s="1"/>
  <c r="N83" i="248"/>
  <c r="L88" i="248" s="1"/>
  <c r="N78" i="54"/>
  <c r="L83" i="54" s="1"/>
  <c r="N85" i="245"/>
  <c r="L90" i="245" s="1"/>
  <c r="L86" i="281"/>
  <c r="L87" i="281"/>
  <c r="L85" i="281"/>
  <c r="N79" i="335"/>
  <c r="L84" i="335" s="1"/>
  <c r="L83" i="78"/>
  <c r="N85" i="78" s="1"/>
  <c r="N87" i="78" s="1"/>
  <c r="D69" i="5" s="1"/>
  <c r="N87" i="343"/>
  <c r="N89" i="343" s="1"/>
  <c r="D296" i="5" s="1"/>
  <c r="L89" i="170"/>
  <c r="L84" i="71"/>
  <c r="L88" i="217"/>
  <c r="L91" i="207"/>
  <c r="L85" i="193"/>
  <c r="L85" i="71"/>
  <c r="L84" i="193"/>
  <c r="L86" i="331"/>
  <c r="L83" i="12"/>
  <c r="L88" i="219"/>
  <c r="L84" i="250"/>
  <c r="L85" i="234"/>
  <c r="N78" i="18"/>
  <c r="L84" i="18" s="1"/>
  <c r="L84" i="33"/>
  <c r="L85" i="331"/>
  <c r="N78" i="20"/>
  <c r="L85" i="20" s="1"/>
  <c r="L83" i="23"/>
  <c r="L82" i="133"/>
  <c r="L86" i="250"/>
  <c r="L84" i="209"/>
  <c r="L85" i="334"/>
  <c r="L84" i="234"/>
  <c r="N78" i="9"/>
  <c r="L84" i="9" s="1"/>
  <c r="L84" i="306"/>
  <c r="L85" i="147"/>
  <c r="L83" i="92"/>
  <c r="L86" i="332"/>
  <c r="L87" i="188"/>
  <c r="L84" i="337"/>
  <c r="L84" i="23"/>
  <c r="L81" i="229"/>
  <c r="L83" i="140"/>
  <c r="L89" i="266"/>
  <c r="L90" i="282"/>
  <c r="L85" i="236"/>
  <c r="L85" i="332"/>
  <c r="L85" i="306"/>
  <c r="L83" i="133"/>
  <c r="L83" i="45"/>
  <c r="L88" i="280"/>
  <c r="L84" i="236"/>
  <c r="L83" i="147"/>
  <c r="L84" i="107"/>
  <c r="L83" i="144"/>
  <c r="L81" i="228"/>
  <c r="N82" i="228" s="1"/>
  <c r="N84" i="228" s="1"/>
  <c r="D189" i="5" s="1"/>
  <c r="L83" i="107"/>
  <c r="L85" i="311"/>
  <c r="L84" i="311"/>
  <c r="L86" i="311"/>
  <c r="L84" i="27"/>
  <c r="L82" i="298"/>
  <c r="L84" i="213"/>
  <c r="L89" i="177"/>
  <c r="L84" i="99"/>
  <c r="L84" i="95"/>
  <c r="L83" i="57"/>
  <c r="L84" i="263"/>
  <c r="L83" i="91"/>
  <c r="L86" i="334"/>
  <c r="L85" i="330"/>
  <c r="L85" i="27"/>
  <c r="L83" i="49"/>
  <c r="L84" i="298"/>
  <c r="L85" i="213"/>
  <c r="L85" i="362"/>
  <c r="L88" i="177"/>
  <c r="L84" i="265"/>
  <c r="L85" i="265"/>
  <c r="L85" i="263"/>
  <c r="L84" i="91"/>
  <c r="L84" i="190"/>
  <c r="L86" i="261"/>
  <c r="L84" i="49"/>
  <c r="L84" i="362"/>
  <c r="L82" i="190"/>
  <c r="L84" i="330"/>
  <c r="N83" i="155"/>
  <c r="L89" i="155" s="1"/>
  <c r="N86" i="32"/>
  <c r="N88" i="32" s="1"/>
  <c r="D24" i="5" s="1"/>
  <c r="L94" i="246"/>
  <c r="L96" i="246"/>
  <c r="N86" i="123"/>
  <c r="N88" i="123" s="1"/>
  <c r="D114" i="5" s="1"/>
  <c r="L85" i="355"/>
  <c r="L86" i="355"/>
  <c r="N87" i="345"/>
  <c r="N89" i="345" s="1"/>
  <c r="D298" i="5" s="1"/>
  <c r="N86" i="224"/>
  <c r="N88" i="224" s="1"/>
  <c r="D185" i="5" s="1"/>
  <c r="N86" i="115"/>
  <c r="N88" i="115" s="1"/>
  <c r="D106" i="5" s="1"/>
  <c r="L90" i="268"/>
  <c r="L89" i="268"/>
  <c r="L88" i="268"/>
  <c r="L87" i="275"/>
  <c r="L85" i="44"/>
  <c r="L85" i="262"/>
  <c r="L84" i="100"/>
  <c r="N86" i="100" s="1"/>
  <c r="N88" i="100" s="1"/>
  <c r="D90" i="5" s="1"/>
  <c r="L90" i="185"/>
  <c r="N78" i="37"/>
  <c r="L85" i="37" s="1"/>
  <c r="L83" i="128"/>
  <c r="L87" i="270"/>
  <c r="N82" i="164"/>
  <c r="L85" i="69"/>
  <c r="L84" i="262"/>
  <c r="L85" i="307"/>
  <c r="L85" i="264"/>
  <c r="L84" i="128"/>
  <c r="N78" i="38"/>
  <c r="L88" i="188"/>
  <c r="L83" i="127"/>
  <c r="L86" i="307"/>
  <c r="L86" i="264"/>
  <c r="L83" i="214"/>
  <c r="N86" i="214" s="1"/>
  <c r="N88" i="214" s="1"/>
  <c r="D176" i="5" s="1"/>
  <c r="N78" i="39"/>
  <c r="L85" i="39" s="1"/>
  <c r="L82" i="127"/>
  <c r="N78" i="80"/>
  <c r="L83" i="80" s="1"/>
  <c r="N87" i="351"/>
  <c r="N89" i="351" s="1"/>
  <c r="D303" i="5" s="1"/>
  <c r="N86" i="119"/>
  <c r="N88" i="119" s="1"/>
  <c r="D109" i="5" s="1"/>
  <c r="L85" i="216"/>
  <c r="L83" i="216"/>
  <c r="L83" i="66"/>
  <c r="L85" i="66"/>
  <c r="L84" i="66"/>
  <c r="L87" i="232"/>
  <c r="L85" i="232"/>
  <c r="L86" i="232"/>
  <c r="N86" i="121"/>
  <c r="N88" i="121" s="1"/>
  <c r="D111" i="5" s="1"/>
  <c r="N86" i="110"/>
  <c r="N88" i="110" s="1"/>
  <c r="D100" i="5" s="1"/>
  <c r="N87" i="315"/>
  <c r="N89" i="315" s="1"/>
  <c r="D271" i="5" s="1"/>
  <c r="N85" i="303"/>
  <c r="N87" i="303" s="1"/>
  <c r="D259" i="5" s="1"/>
  <c r="N87" i="339"/>
  <c r="N89" i="339" s="1"/>
  <c r="D292" i="5" s="1"/>
  <c r="L86" i="271"/>
  <c r="L85" i="271"/>
  <c r="L87" i="271"/>
  <c r="L89" i="267"/>
  <c r="L80" i="229"/>
  <c r="L85" i="99"/>
  <c r="L85" i="95"/>
  <c r="L88" i="184"/>
  <c r="L86" i="257"/>
  <c r="L85" i="272"/>
  <c r="L88" i="168"/>
  <c r="L88" i="266"/>
  <c r="L85" i="142"/>
  <c r="L83" i="297"/>
  <c r="N85" i="293"/>
  <c r="N87" i="293" s="1"/>
  <c r="D249" i="5" s="1"/>
  <c r="L85" i="58"/>
  <c r="N86" i="116"/>
  <c r="N88" i="116" s="1"/>
  <c r="D105" i="5" s="1"/>
  <c r="N87" i="241"/>
  <c r="N89" i="241" s="1"/>
  <c r="D201" i="5" s="1"/>
  <c r="L87" i="274"/>
  <c r="L85" i="43"/>
  <c r="L82" i="72"/>
  <c r="L88" i="267"/>
  <c r="L86" i="348"/>
  <c r="L84" i="285"/>
  <c r="L84" i="353"/>
  <c r="L83" i="129"/>
  <c r="L84" i="212"/>
  <c r="L85" i="364"/>
  <c r="L89" i="280"/>
  <c r="N77" i="75"/>
  <c r="L83" i="75" s="1"/>
  <c r="L84" i="142"/>
  <c r="L84" i="58"/>
  <c r="N87" i="239"/>
  <c r="N89" i="239" s="1"/>
  <c r="D199" i="5" s="1"/>
  <c r="L85" i="312"/>
  <c r="L86" i="312"/>
  <c r="N78" i="82"/>
  <c r="L85" i="82" s="1"/>
  <c r="L85" i="274"/>
  <c r="L84" i="129"/>
  <c r="L85" i="212"/>
  <c r="L84" i="364"/>
  <c r="L83" i="36"/>
  <c r="L85" i="36"/>
  <c r="L87" i="180"/>
  <c r="L84" i="257"/>
  <c r="L84" i="312"/>
  <c r="N86" i="226"/>
  <c r="N88" i="226" s="1"/>
  <c r="D187" i="5" s="1"/>
  <c r="N87" i="354"/>
  <c r="N89" i="354" s="1"/>
  <c r="D306" i="5" s="1"/>
  <c r="N86" i="70"/>
  <c r="N88" i="70" s="1"/>
  <c r="D61" i="5" s="1"/>
  <c r="N85" i="304"/>
  <c r="N87" i="304" s="1"/>
  <c r="D260" i="5" s="1"/>
  <c r="N87" i="319"/>
  <c r="N89" i="319" s="1"/>
  <c r="D275" i="5" s="1"/>
  <c r="N87" i="360"/>
  <c r="N89" i="360" s="1"/>
  <c r="D311" i="5" s="1"/>
  <c r="L86" i="318"/>
  <c r="L84" i="318"/>
  <c r="L85" i="318"/>
  <c r="N87" i="352"/>
  <c r="N89" i="352" s="1"/>
  <c r="D304" i="5" s="1"/>
  <c r="N87" i="346"/>
  <c r="N89" i="346" s="1"/>
  <c r="D299" i="5" s="1"/>
  <c r="L84" i="131"/>
  <c r="N86" i="131" s="1"/>
  <c r="N88" i="131" s="1"/>
  <c r="D122" i="5" s="1"/>
  <c r="L84" i="336"/>
  <c r="L84" i="261"/>
  <c r="L89" i="180"/>
  <c r="L85" i="46"/>
  <c r="L85" i="19"/>
  <c r="L83" i="19"/>
  <c r="L88" i="176"/>
  <c r="L84" i="72"/>
  <c r="L89" i="217"/>
  <c r="L85" i="12"/>
  <c r="L84" i="140"/>
  <c r="L83" i="309"/>
  <c r="L84" i="208"/>
  <c r="L88" i="162"/>
  <c r="L84" i="137"/>
  <c r="L83" i="145"/>
  <c r="L83" i="35"/>
  <c r="L84" i="74"/>
  <c r="N85" i="74" s="1"/>
  <c r="N87" i="74" s="1"/>
  <c r="D65" i="5" s="1"/>
  <c r="L83" i="209"/>
  <c r="L99" i="260"/>
  <c r="L85" i="145"/>
  <c r="L89" i="176"/>
  <c r="L83" i="7"/>
  <c r="L85" i="16"/>
  <c r="L82" i="192"/>
  <c r="L83" i="53"/>
  <c r="L83" i="25"/>
  <c r="L87" i="184"/>
  <c r="L85" i="137"/>
  <c r="L84" i="45"/>
  <c r="L90" i="162"/>
  <c r="L83" i="46"/>
  <c r="L84" i="19"/>
  <c r="L86" i="336"/>
  <c r="L85" i="138"/>
  <c r="L89" i="179"/>
  <c r="L88" i="179"/>
  <c r="L83" i="24"/>
  <c r="L86" i="365"/>
  <c r="L85" i="53"/>
  <c r="L84" i="57"/>
  <c r="L88" i="181"/>
  <c r="L85" i="24"/>
  <c r="L85" i="365"/>
  <c r="L89" i="181"/>
  <c r="L84" i="25"/>
  <c r="N86" i="31"/>
  <c r="N88" i="31" s="1"/>
  <c r="D23" i="5" s="1"/>
  <c r="N87" i="363"/>
  <c r="N89" i="363" s="1"/>
  <c r="D313" i="5" s="1"/>
  <c r="L83" i="139"/>
  <c r="L84" i="139"/>
  <c r="L84" i="54"/>
  <c r="L85" i="103"/>
  <c r="L83" i="103"/>
  <c r="L84" i="103"/>
  <c r="L84" i="148"/>
  <c r="L83" i="148"/>
  <c r="L85" i="215"/>
  <c r="L84" i="215"/>
  <c r="L83" i="215"/>
  <c r="L84" i="60"/>
  <c r="L85" i="60"/>
  <c r="L83" i="60"/>
  <c r="L88" i="160"/>
  <c r="L87" i="160"/>
  <c r="L89" i="160"/>
  <c r="L84" i="7"/>
  <c r="N86" i="47"/>
  <c r="N88" i="47" s="1"/>
  <c r="D39" i="5" s="1"/>
  <c r="L84" i="149"/>
  <c r="L85" i="149"/>
  <c r="L83" i="149"/>
  <c r="L84" i="22"/>
  <c r="L85" i="42"/>
  <c r="L83" i="42"/>
  <c r="L84" i="42"/>
  <c r="L84" i="21"/>
  <c r="L83" i="21"/>
  <c r="L85" i="21"/>
  <c r="N90" i="219"/>
  <c r="N92" i="219" s="1"/>
  <c r="D181" i="5" s="1"/>
  <c r="N86" i="71"/>
  <c r="N88" i="71" s="1"/>
  <c r="D62" i="5" s="1"/>
  <c r="L85" i="81"/>
  <c r="L83" i="81"/>
  <c r="L84" i="81"/>
  <c r="L85" i="94"/>
  <c r="L84" i="94"/>
  <c r="L83" i="94"/>
  <c r="L84" i="52"/>
  <c r="L83" i="52"/>
  <c r="L85" i="52"/>
  <c r="L84" i="59"/>
  <c r="L83" i="59"/>
  <c r="L85" i="59"/>
  <c r="N86" i="130"/>
  <c r="N88" i="130" s="1"/>
  <c r="D121" i="5" s="1"/>
  <c r="L83" i="16"/>
  <c r="L85" i="67"/>
  <c r="L83" i="67"/>
  <c r="L84" i="67"/>
  <c r="N87" i="253"/>
  <c r="N89" i="253" s="1"/>
  <c r="D213" i="5" s="1"/>
  <c r="L85" i="40"/>
  <c r="L84" i="40"/>
  <c r="L83" i="40"/>
  <c r="L85" i="17"/>
  <c r="L85" i="30"/>
  <c r="L84" i="30"/>
  <c r="L83" i="30"/>
  <c r="L84" i="15"/>
  <c r="L85" i="15"/>
  <c r="N86" i="51"/>
  <c r="N88" i="51" s="1"/>
  <c r="D43" i="5" s="1"/>
  <c r="L82" i="289"/>
  <c r="L84" i="289"/>
  <c r="L83" i="289"/>
  <c r="L84" i="259"/>
  <c r="L85" i="96"/>
  <c r="L83" i="96"/>
  <c r="L84" i="96"/>
  <c r="L83" i="136"/>
  <c r="L85" i="136"/>
  <c r="L84" i="136"/>
  <c r="L80" i="227"/>
  <c r="L81" i="227"/>
  <c r="L79" i="227"/>
  <c r="L88" i="186"/>
  <c r="L89" i="186"/>
  <c r="L90" i="186"/>
  <c r="L88" i="187"/>
  <c r="L89" i="187"/>
  <c r="L90" i="187"/>
  <c r="L85" i="90"/>
  <c r="L83" i="90"/>
  <c r="L84" i="90"/>
  <c r="L85" i="146"/>
  <c r="L84" i="146"/>
  <c r="L83" i="146"/>
  <c r="N87" i="233"/>
  <c r="N89" i="233" s="1"/>
  <c r="D193" i="5" s="1"/>
  <c r="N87" i="359"/>
  <c r="N89" i="359" s="1"/>
  <c r="D310" i="5" s="1"/>
  <c r="L84" i="231"/>
  <c r="L83" i="231"/>
  <c r="L85" i="231"/>
  <c r="L83" i="98"/>
  <c r="L84" i="98"/>
  <c r="L85" i="98"/>
  <c r="L84" i="108"/>
  <c r="L85" i="108"/>
  <c r="L83" i="108"/>
  <c r="L84" i="283"/>
  <c r="L83" i="283"/>
  <c r="L82" i="283"/>
  <c r="L84" i="101"/>
  <c r="L85" i="101"/>
  <c r="L83" i="101"/>
  <c r="N88" i="276"/>
  <c r="N90" i="276" s="1"/>
  <c r="D234" i="5" s="1"/>
  <c r="L84" i="302"/>
  <c r="L83" i="302"/>
  <c r="L82" i="302"/>
  <c r="L85" i="88"/>
  <c r="L83" i="88"/>
  <c r="L84" i="88"/>
  <c r="L83" i="135"/>
  <c r="L84" i="135"/>
  <c r="L85" i="135"/>
  <c r="N86" i="28"/>
  <c r="N88" i="28" s="1"/>
  <c r="D20" i="5" s="1"/>
  <c r="N87" i="357"/>
  <c r="N89" i="357" s="1"/>
  <c r="D309" i="5" s="1"/>
  <c r="L84" i="292"/>
  <c r="L82" i="292"/>
  <c r="L83" i="292"/>
  <c r="L83" i="86"/>
  <c r="L85" i="86"/>
  <c r="L84" i="86"/>
  <c r="L85" i="102"/>
  <c r="L84" i="102"/>
  <c r="L83" i="102"/>
  <c r="L85" i="308"/>
  <c r="L84" i="308"/>
  <c r="L86" i="308"/>
  <c r="L85" i="68"/>
  <c r="L83" i="68"/>
  <c r="L84" i="68"/>
  <c r="L84" i="44" l="1"/>
  <c r="L82" i="284"/>
  <c r="N87" i="340"/>
  <c r="N89" i="340" s="1"/>
  <c r="D294" i="5" s="1"/>
  <c r="L85" i="9"/>
  <c r="L83" i="89"/>
  <c r="L84" i="286"/>
  <c r="L82" i="286"/>
  <c r="N87" i="313"/>
  <c r="N89" i="313" s="1"/>
  <c r="D269" i="5" s="1"/>
  <c r="L100" i="260"/>
  <c r="L87" i="189"/>
  <c r="L83" i="14"/>
  <c r="N86" i="14" s="1"/>
  <c r="N88" i="14" s="1"/>
  <c r="D6" i="5" s="1"/>
  <c r="L82" i="310"/>
  <c r="L85" i="14"/>
  <c r="L82" i="309"/>
  <c r="L89" i="189"/>
  <c r="L84" i="254"/>
  <c r="L85" i="254"/>
  <c r="L88" i="178"/>
  <c r="L89" i="178"/>
  <c r="N87" i="296"/>
  <c r="N89" i="296" s="1"/>
  <c r="D252" i="5" s="1"/>
  <c r="N85" i="300"/>
  <c r="N87" i="300" s="1"/>
  <c r="D256" i="5" s="1"/>
  <c r="L92" i="279"/>
  <c r="L91" i="279"/>
  <c r="N85" i="284"/>
  <c r="N87" i="284" s="1"/>
  <c r="D241" i="5" s="1"/>
  <c r="N90" i="218"/>
  <c r="N92" i="218" s="1"/>
  <c r="D180" i="5" s="1"/>
  <c r="L85" i="85"/>
  <c r="L85" i="134"/>
  <c r="L85" i="259"/>
  <c r="L83" i="17"/>
  <c r="N86" i="17" s="1"/>
  <c r="N88" i="17" s="1"/>
  <c r="D9" i="5" s="1"/>
  <c r="L86" i="150"/>
  <c r="L90" i="221"/>
  <c r="L84" i="85"/>
  <c r="L85" i="35"/>
  <c r="N86" i="35" s="1"/>
  <c r="N88" i="35" s="1"/>
  <c r="D37" i="5" s="1"/>
  <c r="L83" i="138"/>
  <c r="N86" i="138" s="1"/>
  <c r="N88" i="138" s="1"/>
  <c r="D129" i="5" s="1"/>
  <c r="L87" i="172"/>
  <c r="L84" i="89"/>
  <c r="L89" i="282"/>
  <c r="N91" i="282" s="1"/>
  <c r="N93" i="282" s="1"/>
  <c r="D239" i="5" s="1"/>
  <c r="L86" i="244"/>
  <c r="N87" i="356"/>
  <c r="N89" i="356" s="1"/>
  <c r="D308" i="5" s="1"/>
  <c r="L89" i="185"/>
  <c r="N91" i="185" s="1"/>
  <c r="N93" i="185" s="1"/>
  <c r="D165" i="5" s="1"/>
  <c r="N85" i="290"/>
  <c r="N87" i="290" s="1"/>
  <c r="D246" i="5" s="1"/>
  <c r="N88" i="277"/>
  <c r="N90" i="277" s="1"/>
  <c r="D235" i="5" s="1"/>
  <c r="L83" i="134"/>
  <c r="L85" i="54"/>
  <c r="L92" i="221"/>
  <c r="L90" i="171"/>
  <c r="L84" i="150"/>
  <c r="N87" i="348"/>
  <c r="N89" i="348" s="1"/>
  <c r="D301" i="5" s="1"/>
  <c r="N91" i="266"/>
  <c r="N93" i="266" s="1"/>
  <c r="D225" i="5" s="1"/>
  <c r="L89" i="172"/>
  <c r="L89" i="168"/>
  <c r="L94" i="252"/>
  <c r="L88" i="171"/>
  <c r="N87" i="316"/>
  <c r="N89" i="316" s="1"/>
  <c r="D272" i="5" s="1"/>
  <c r="N87" i="235"/>
  <c r="N89" i="235" s="1"/>
  <c r="D195" i="5" s="1"/>
  <c r="L88" i="244"/>
  <c r="N89" i="244" s="1"/>
  <c r="N91" i="244" s="1"/>
  <c r="D204" i="5" s="1"/>
  <c r="N87" i="317"/>
  <c r="N89" i="317" s="1"/>
  <c r="D273" i="5" s="1"/>
  <c r="N86" i="33"/>
  <c r="N88" i="33" s="1"/>
  <c r="D25" i="5" s="1"/>
  <c r="N91" i="170"/>
  <c r="N93" i="170" s="1"/>
  <c r="D152" i="5" s="1"/>
  <c r="N86" i="216"/>
  <c r="N88" i="216" s="1"/>
  <c r="D178" i="5" s="1"/>
  <c r="L84" i="333"/>
  <c r="N86" i="140"/>
  <c r="N88" i="140" s="1"/>
  <c r="D132" i="5" s="1"/>
  <c r="N87" i="350"/>
  <c r="N89" i="350" s="1"/>
  <c r="D302" i="5" s="1"/>
  <c r="L86" i="333"/>
  <c r="N87" i="333" s="1"/>
  <c r="N89" i="333" s="1"/>
  <c r="D287" i="5" s="1"/>
  <c r="L83" i="310"/>
  <c r="L86" i="335"/>
  <c r="L86" i="50"/>
  <c r="N89" i="50" s="1"/>
  <c r="N91" i="50" s="1"/>
  <c r="D42" i="5" s="1"/>
  <c r="N87" i="334"/>
  <c r="N89" i="334" s="1"/>
  <c r="D288" i="5" s="1"/>
  <c r="N86" i="55"/>
  <c r="N88" i="55" s="1"/>
  <c r="D47" i="5" s="1"/>
  <c r="N85" i="286"/>
  <c r="N87" i="286" s="1"/>
  <c r="D243" i="5" s="1"/>
  <c r="L84" i="43"/>
  <c r="N87" i="306"/>
  <c r="N89" i="306" s="1"/>
  <c r="D262" i="5" s="1"/>
  <c r="L93" i="252"/>
  <c r="N87" i="238"/>
  <c r="N89" i="238" s="1"/>
  <c r="D198" i="5" s="1"/>
  <c r="N85" i="291"/>
  <c r="N87" i="291" s="1"/>
  <c r="D247" i="5" s="1"/>
  <c r="N85" i="299"/>
  <c r="N87" i="299" s="1"/>
  <c r="D255" i="5" s="1"/>
  <c r="N87" i="342"/>
  <c r="N89" i="342" s="1"/>
  <c r="D295" i="5" s="1"/>
  <c r="N91" i="171"/>
  <c r="N93" i="171" s="1"/>
  <c r="D156" i="5" s="1"/>
  <c r="L88" i="50"/>
  <c r="L83" i="22"/>
  <c r="N86" i="22" s="1"/>
  <c r="N88" i="22" s="1"/>
  <c r="D14" i="5" s="1"/>
  <c r="N86" i="26"/>
  <c r="N88" i="26" s="1"/>
  <c r="D18" i="5" s="1"/>
  <c r="L85" i="41"/>
  <c r="L84" i="82"/>
  <c r="N85" i="298"/>
  <c r="N87" i="298" s="1"/>
  <c r="D254" i="5" s="1"/>
  <c r="L88" i="158"/>
  <c r="L89" i="158"/>
  <c r="L90" i="248"/>
  <c r="L89" i="248"/>
  <c r="L83" i="20"/>
  <c r="L84" i="287"/>
  <c r="L89" i="154"/>
  <c r="L85" i="275"/>
  <c r="L85" i="48"/>
  <c r="N87" i="258"/>
  <c r="N89" i="258" s="1"/>
  <c r="D217" i="5" s="1"/>
  <c r="L84" i="20"/>
  <c r="L90" i="154"/>
  <c r="L85" i="29"/>
  <c r="L85" i="87"/>
  <c r="N86" i="92"/>
  <c r="N88" i="92" s="1"/>
  <c r="D83" i="5" s="1"/>
  <c r="L84" i="29"/>
  <c r="L84" i="87"/>
  <c r="L85" i="83"/>
  <c r="L85" i="329"/>
  <c r="L84" i="84"/>
  <c r="L85" i="84"/>
  <c r="L82" i="287"/>
  <c r="N85" i="287" s="1"/>
  <c r="N87" i="287" s="1"/>
  <c r="D244" i="5" s="1"/>
  <c r="L86" i="329"/>
  <c r="N88" i="273"/>
  <c r="N90" i="273" s="1"/>
  <c r="D231" i="5" s="1"/>
  <c r="N87" i="344"/>
  <c r="N89" i="344" s="1"/>
  <c r="D297" i="5" s="1"/>
  <c r="N86" i="7"/>
  <c r="N88" i="7" s="1"/>
  <c r="D3" i="5" s="1"/>
  <c r="L86" i="48"/>
  <c r="N87" i="237"/>
  <c r="N89" i="237" s="1"/>
  <c r="D197" i="5" s="1"/>
  <c r="N87" i="294"/>
  <c r="N89" i="294" s="1"/>
  <c r="D250" i="5" s="1"/>
  <c r="L83" i="325"/>
  <c r="N87" i="240"/>
  <c r="N89" i="240" s="1"/>
  <c r="D200" i="5" s="1"/>
  <c r="N88" i="270"/>
  <c r="N90" i="270" s="1"/>
  <c r="D228" i="5" s="1"/>
  <c r="L92" i="220"/>
  <c r="N86" i="132"/>
  <c r="N88" i="132" s="1"/>
  <c r="D123" i="5" s="1"/>
  <c r="N87" i="322"/>
  <c r="N89" i="322" s="1"/>
  <c r="D278" i="5" s="1"/>
  <c r="N86" i="89"/>
  <c r="N88" i="89" s="1"/>
  <c r="D80" i="5" s="1"/>
  <c r="L85" i="34"/>
  <c r="N86" i="34" s="1"/>
  <c r="N88" i="34" s="1"/>
  <c r="D26" i="5" s="1"/>
  <c r="L84" i="34"/>
  <c r="N88" i="274"/>
  <c r="N90" i="274" s="1"/>
  <c r="D232" i="5" s="1"/>
  <c r="N87" i="328"/>
  <c r="N89" i="328" s="1"/>
  <c r="D282" i="5" s="1"/>
  <c r="L84" i="325"/>
  <c r="N87" i="337"/>
  <c r="N89" i="337" s="1"/>
  <c r="D291" i="5" s="1"/>
  <c r="L91" i="220"/>
  <c r="N87" i="251"/>
  <c r="N89" i="251" s="1"/>
  <c r="D211" i="5" s="1"/>
  <c r="L90" i="157"/>
  <c r="L85" i="105"/>
  <c r="L84" i="105"/>
  <c r="N90" i="177"/>
  <c r="N92" i="177" s="1"/>
  <c r="N85" i="191"/>
  <c r="N87" i="191" s="1"/>
  <c r="D171" i="5" s="1"/>
  <c r="L87" i="183"/>
  <c r="N93" i="221"/>
  <c r="N95" i="221" s="1"/>
  <c r="D184" i="5" s="1"/>
  <c r="N91" i="178"/>
  <c r="N93" i="178" s="1"/>
  <c r="D157" i="5" s="1"/>
  <c r="N93" i="207"/>
  <c r="N95" i="207" s="1"/>
  <c r="D183" i="5" s="1"/>
  <c r="L89" i="183"/>
  <c r="L88" i="157"/>
  <c r="N86" i="61"/>
  <c r="N88" i="61" s="1"/>
  <c r="D52" i="5" s="1"/>
  <c r="L89" i="182"/>
  <c r="N85" i="192"/>
  <c r="N87" i="192" s="1"/>
  <c r="D172" i="5" s="1"/>
  <c r="L84" i="243"/>
  <c r="N87" i="353"/>
  <c r="N89" i="353" s="1"/>
  <c r="D305" i="5" s="1"/>
  <c r="L83" i="41"/>
  <c r="L84" i="83"/>
  <c r="L85" i="79"/>
  <c r="L84" i="79"/>
  <c r="L87" i="174"/>
  <c r="L91" i="245"/>
  <c r="N87" i="347"/>
  <c r="N89" i="347" s="1"/>
  <c r="D300" i="5" s="1"/>
  <c r="L90" i="165"/>
  <c r="L91" i="165"/>
  <c r="L92" i="165"/>
  <c r="L83" i="79"/>
  <c r="L84" i="256"/>
  <c r="N87" i="193"/>
  <c r="N89" i="193" s="1"/>
  <c r="D173" i="5" s="1"/>
  <c r="N87" i="295"/>
  <c r="N89" i="295" s="1"/>
  <c r="D251" i="5" s="1"/>
  <c r="L92" i="245"/>
  <c r="L83" i="106"/>
  <c r="L85" i="106"/>
  <c r="N88" i="272"/>
  <c r="N90" i="272" s="1"/>
  <c r="D230" i="5" s="1"/>
  <c r="L83" i="243"/>
  <c r="N87" i="250"/>
  <c r="N89" i="250" s="1"/>
  <c r="D210" i="5" s="1"/>
  <c r="L85" i="97"/>
  <c r="L84" i="97"/>
  <c r="L89" i="249"/>
  <c r="L90" i="249"/>
  <c r="L88" i="182"/>
  <c r="L83" i="285"/>
  <c r="N85" i="285" s="1"/>
  <c r="N87" i="285" s="1"/>
  <c r="D242" i="5" s="1"/>
  <c r="L88" i="174"/>
  <c r="L84" i="141"/>
  <c r="L85" i="141"/>
  <c r="N87" i="332"/>
  <c r="N89" i="332" s="1"/>
  <c r="D286" i="5" s="1"/>
  <c r="N87" i="366"/>
  <c r="N89" i="366" s="1"/>
  <c r="D316" i="5" s="1"/>
  <c r="N85" i="305"/>
  <c r="N87" i="305" s="1"/>
  <c r="D261" i="5" s="1"/>
  <c r="N87" i="264"/>
  <c r="N89" i="264" s="1"/>
  <c r="D223" i="5" s="1"/>
  <c r="L85" i="335"/>
  <c r="N85" i="297"/>
  <c r="N87" i="297" s="1"/>
  <c r="D253" i="5" s="1"/>
  <c r="N83" i="229"/>
  <c r="N85" i="229" s="1"/>
  <c r="D190" i="5" s="1"/>
  <c r="L83" i="143"/>
  <c r="L84" i="242"/>
  <c r="L85" i="242"/>
  <c r="L83" i="242"/>
  <c r="N85" i="190"/>
  <c r="N87" i="190" s="1"/>
  <c r="D170" i="5" s="1"/>
  <c r="N86" i="129"/>
  <c r="N88" i="129" s="1"/>
  <c r="D118" i="5" s="1"/>
  <c r="N86" i="144"/>
  <c r="N88" i="144" s="1"/>
  <c r="D140" i="5" s="1"/>
  <c r="L85" i="143"/>
  <c r="N90" i="217"/>
  <c r="N92" i="217" s="1"/>
  <c r="D179" i="5" s="1"/>
  <c r="L85" i="256"/>
  <c r="N101" i="260"/>
  <c r="N103" i="260" s="1"/>
  <c r="D219" i="5" s="1"/>
  <c r="N90" i="180"/>
  <c r="N92" i="180" s="1"/>
  <c r="D160" i="5" s="1"/>
  <c r="N87" i="362"/>
  <c r="N89" i="362" s="1"/>
  <c r="D312" i="5" s="1"/>
  <c r="N86" i="209"/>
  <c r="N88" i="209" s="1"/>
  <c r="D131" i="5" s="1"/>
  <c r="N86" i="212"/>
  <c r="N88" i="212" s="1"/>
  <c r="D174" i="5" s="1"/>
  <c r="N85" i="133"/>
  <c r="N87" i="133" s="1"/>
  <c r="D124" i="5" s="1"/>
  <c r="L83" i="82"/>
  <c r="N97" i="246"/>
  <c r="N99" i="246" s="1"/>
  <c r="D206" i="5" s="1"/>
  <c r="N87" i="265"/>
  <c r="N89" i="265" s="1"/>
  <c r="D224" i="5" s="1"/>
  <c r="N86" i="58"/>
  <c r="N88" i="58" s="1"/>
  <c r="D49" i="5" s="1"/>
  <c r="N86" i="69"/>
  <c r="N88" i="69" s="1"/>
  <c r="D60" i="5" s="1"/>
  <c r="N87" i="311"/>
  <c r="N89" i="311" s="1"/>
  <c r="D267" i="5" s="1"/>
  <c r="N86" i="57"/>
  <c r="N88" i="57" s="1"/>
  <c r="D53" i="5" s="1"/>
  <c r="N91" i="267"/>
  <c r="N93" i="267" s="1"/>
  <c r="D226" i="5" s="1"/>
  <c r="N86" i="128"/>
  <c r="N88" i="128" s="1"/>
  <c r="D120" i="5" s="1"/>
  <c r="L84" i="247"/>
  <c r="N86" i="107"/>
  <c r="N88" i="107" s="1"/>
  <c r="D97" i="5" s="1"/>
  <c r="N87" i="323"/>
  <c r="N89" i="323" s="1"/>
  <c r="D279" i="5" s="1"/>
  <c r="L86" i="247"/>
  <c r="N87" i="262"/>
  <c r="N89" i="262" s="1"/>
  <c r="D221" i="5" s="1"/>
  <c r="L83" i="9"/>
  <c r="N86" i="9" s="1"/>
  <c r="N88" i="9" s="1"/>
  <c r="D4" i="5" s="1"/>
  <c r="N87" i="355"/>
  <c r="N89" i="355" s="1"/>
  <c r="D307" i="5" s="1"/>
  <c r="L84" i="37"/>
  <c r="N86" i="12"/>
  <c r="N88" i="12" s="1"/>
  <c r="D5" i="5" s="1"/>
  <c r="N86" i="105"/>
  <c r="N88" i="105" s="1"/>
  <c r="D95" i="5" s="1"/>
  <c r="N86" i="208"/>
  <c r="N88" i="208" s="1"/>
  <c r="D119" i="5" s="1"/>
  <c r="N88" i="281"/>
  <c r="N90" i="281" s="1"/>
  <c r="D238" i="5" s="1"/>
  <c r="N86" i="16"/>
  <c r="N88" i="16" s="1"/>
  <c r="D8" i="5" s="1"/>
  <c r="N86" i="43"/>
  <c r="N88" i="43" s="1"/>
  <c r="D34" i="5" s="1"/>
  <c r="N86" i="27"/>
  <c r="N88" i="27" s="1"/>
  <c r="D19" i="5" s="1"/>
  <c r="N86" i="23"/>
  <c r="N88" i="23" s="1"/>
  <c r="D15" i="5" s="1"/>
  <c r="N86" i="147"/>
  <c r="N88" i="147" s="1"/>
  <c r="D137" i="5" s="1"/>
  <c r="N86" i="234"/>
  <c r="N88" i="234" s="1"/>
  <c r="D194" i="5" s="1"/>
  <c r="N87" i="331"/>
  <c r="N89" i="331" s="1"/>
  <c r="D285" i="5" s="1"/>
  <c r="N86" i="95"/>
  <c r="N88" i="95" s="1"/>
  <c r="D85" i="5" s="1"/>
  <c r="N86" i="213"/>
  <c r="N88" i="213" s="1"/>
  <c r="D175" i="5" s="1"/>
  <c r="N91" i="280"/>
  <c r="N93" i="280" s="1"/>
  <c r="D237" i="5" s="1"/>
  <c r="N86" i="24"/>
  <c r="N88" i="24" s="1"/>
  <c r="D16" i="5" s="1"/>
  <c r="N86" i="53"/>
  <c r="N88" i="53" s="1"/>
  <c r="D45" i="5" s="1"/>
  <c r="N86" i="91"/>
  <c r="N88" i="91" s="1"/>
  <c r="D82" i="5" s="1"/>
  <c r="N90" i="189"/>
  <c r="N92" i="189" s="1"/>
  <c r="D169" i="5" s="1"/>
  <c r="N85" i="127"/>
  <c r="N87" i="127" s="1"/>
  <c r="D117" i="5" s="1"/>
  <c r="N86" i="44"/>
  <c r="N88" i="44" s="1"/>
  <c r="D35" i="5" s="1"/>
  <c r="L85" i="18"/>
  <c r="L83" i="18"/>
  <c r="N86" i="46"/>
  <c r="N88" i="46" s="1"/>
  <c r="D38" i="5" s="1"/>
  <c r="N90" i="184"/>
  <c r="N92" i="184" s="1"/>
  <c r="D164" i="5" s="1"/>
  <c r="N87" i="263"/>
  <c r="N89" i="263" s="1"/>
  <c r="D222" i="5" s="1"/>
  <c r="N90" i="188"/>
  <c r="N92" i="188" s="1"/>
  <c r="D167" i="5" s="1"/>
  <c r="L84" i="75"/>
  <c r="N86" i="45"/>
  <c r="N88" i="45" s="1"/>
  <c r="D36" i="5" s="1"/>
  <c r="N85" i="309"/>
  <c r="N87" i="309" s="1"/>
  <c r="D265" i="5" s="1"/>
  <c r="N87" i="261"/>
  <c r="N89" i="261" s="1"/>
  <c r="D220" i="5" s="1"/>
  <c r="N88" i="271"/>
  <c r="N90" i="271" s="1"/>
  <c r="D229" i="5" s="1"/>
  <c r="L88" i="155"/>
  <c r="N87" i="236"/>
  <c r="N89" i="236" s="1"/>
  <c r="D196" i="5" s="1"/>
  <c r="N87" i="364"/>
  <c r="N89" i="364" s="1"/>
  <c r="D314" i="5" s="1"/>
  <c r="N85" i="72"/>
  <c r="N87" i="72" s="1"/>
  <c r="D63" i="5" s="1"/>
  <c r="N86" i="142"/>
  <c r="N88" i="142" s="1"/>
  <c r="D134" i="5" s="1"/>
  <c r="L82" i="75"/>
  <c r="N91" i="176"/>
  <c r="N93" i="176" s="1"/>
  <c r="D155" i="5" s="1"/>
  <c r="N88" i="232"/>
  <c r="N90" i="232" s="1"/>
  <c r="D192" i="5" s="1"/>
  <c r="N87" i="307"/>
  <c r="N89" i="307" s="1"/>
  <c r="D263" i="5" s="1"/>
  <c r="N87" i="254"/>
  <c r="N89" i="254" s="1"/>
  <c r="D214" i="5" s="1"/>
  <c r="N88" i="275"/>
  <c r="N90" i="275" s="1"/>
  <c r="D233" i="5" s="1"/>
  <c r="N91" i="268"/>
  <c r="N93" i="268" s="1"/>
  <c r="D227" i="5" s="1"/>
  <c r="N91" i="168"/>
  <c r="N93" i="168" s="1"/>
  <c r="D151" i="5" s="1"/>
  <c r="N86" i="49"/>
  <c r="N88" i="49" s="1"/>
  <c r="D41" i="5" s="1"/>
  <c r="N86" i="99"/>
  <c r="N88" i="99" s="1"/>
  <c r="D89" i="5" s="1"/>
  <c r="L83" i="37"/>
  <c r="L83" i="39"/>
  <c r="L90" i="155"/>
  <c r="L84" i="39"/>
  <c r="N87" i="330"/>
  <c r="N89" i="330" s="1"/>
  <c r="D284" i="5" s="1"/>
  <c r="N91" i="162"/>
  <c r="N93" i="162" s="1"/>
  <c r="D148" i="5" s="1"/>
  <c r="N90" i="179"/>
  <c r="N92" i="179" s="1"/>
  <c r="D158" i="5" s="1"/>
  <c r="N85" i="310"/>
  <c r="N87" i="310" s="1"/>
  <c r="D266" i="5" s="1"/>
  <c r="L85" i="80"/>
  <c r="L84" i="80"/>
  <c r="L88" i="164"/>
  <c r="L87" i="164"/>
  <c r="L89" i="164"/>
  <c r="L84" i="38"/>
  <c r="L83" i="38"/>
  <c r="L85" i="38"/>
  <c r="N86" i="36"/>
  <c r="N88" i="36" s="1"/>
  <c r="D27" i="5" s="1"/>
  <c r="N86" i="66"/>
  <c r="N88" i="66" s="1"/>
  <c r="D57" i="5" s="1"/>
  <c r="N87" i="318"/>
  <c r="N89" i="318" s="1"/>
  <c r="D274" i="5" s="1"/>
  <c r="N87" i="257"/>
  <c r="N89" i="257" s="1"/>
  <c r="D216" i="5" s="1"/>
  <c r="N87" i="312"/>
  <c r="N89" i="312" s="1"/>
  <c r="D268" i="5" s="1"/>
  <c r="N86" i="145"/>
  <c r="N88" i="145" s="1"/>
  <c r="D139" i="5" s="1"/>
  <c r="N87" i="336"/>
  <c r="N89" i="336" s="1"/>
  <c r="D290" i="5" s="1"/>
  <c r="D257" i="5"/>
  <c r="D258" i="5"/>
  <c r="N86" i="25"/>
  <c r="N88" i="25" s="1"/>
  <c r="D17" i="5" s="1"/>
  <c r="N87" i="365"/>
  <c r="N89" i="365" s="1"/>
  <c r="D315" i="5" s="1"/>
  <c r="N93" i="279"/>
  <c r="N95" i="279" s="1"/>
  <c r="D236" i="5" s="1"/>
  <c r="N86" i="19"/>
  <c r="N88" i="19" s="1"/>
  <c r="D11" i="5" s="1"/>
  <c r="N86" i="137"/>
  <c r="N88" i="137" s="1"/>
  <c r="D128" i="5" s="1"/>
  <c r="N87" i="150"/>
  <c r="N89" i="150" s="1"/>
  <c r="D142" i="5" s="1"/>
  <c r="D159" i="5"/>
  <c r="N90" i="160"/>
  <c r="N92" i="160" s="1"/>
  <c r="D147" i="5" s="1"/>
  <c r="N86" i="148"/>
  <c r="N88" i="148" s="1"/>
  <c r="D136" i="5" s="1"/>
  <c r="N90" i="181"/>
  <c r="N92" i="181" s="1"/>
  <c r="D161" i="5" s="1"/>
  <c r="N86" i="54"/>
  <c r="N88" i="54" s="1"/>
  <c r="D46" i="5" s="1"/>
  <c r="N86" i="139"/>
  <c r="N88" i="139" s="1"/>
  <c r="D130" i="5" s="1"/>
  <c r="N86" i="103"/>
  <c r="N88" i="103" s="1"/>
  <c r="D93" i="5" s="1"/>
  <c r="N86" i="96"/>
  <c r="N88" i="96" s="1"/>
  <c r="D86" i="5" s="1"/>
  <c r="N86" i="59"/>
  <c r="N88" i="59" s="1"/>
  <c r="D50" i="5" s="1"/>
  <c r="N86" i="42"/>
  <c r="N88" i="42" s="1"/>
  <c r="D33" i="5" s="1"/>
  <c r="N86" i="215"/>
  <c r="N88" i="215" s="1"/>
  <c r="D177" i="5" s="1"/>
  <c r="N91" i="158"/>
  <c r="N93" i="158" s="1"/>
  <c r="D146" i="5" s="1"/>
  <c r="N86" i="60"/>
  <c r="N88" i="60" s="1"/>
  <c r="D51" i="5" s="1"/>
  <c r="N86" i="231"/>
  <c r="N88" i="231" s="1"/>
  <c r="D191" i="5" s="1"/>
  <c r="N86" i="52"/>
  <c r="N88" i="52" s="1"/>
  <c r="D44" i="5" s="1"/>
  <c r="N86" i="21"/>
  <c r="N88" i="21" s="1"/>
  <c r="D13" i="5" s="1"/>
  <c r="N86" i="149"/>
  <c r="N88" i="149" s="1"/>
  <c r="D135" i="5" s="1"/>
  <c r="N86" i="30"/>
  <c r="N88" i="30" s="1"/>
  <c r="D22" i="5" s="1"/>
  <c r="N86" i="67"/>
  <c r="N88" i="67" s="1"/>
  <c r="D58" i="5" s="1"/>
  <c r="N82" i="227"/>
  <c r="N84" i="227" s="1"/>
  <c r="D188" i="5" s="1"/>
  <c r="N86" i="15"/>
  <c r="N88" i="15" s="1"/>
  <c r="D7" i="5" s="1"/>
  <c r="N86" i="94"/>
  <c r="N88" i="94" s="1"/>
  <c r="D84" i="5" s="1"/>
  <c r="N86" i="81"/>
  <c r="N88" i="81" s="1"/>
  <c r="D72" i="5" s="1"/>
  <c r="N86" i="40"/>
  <c r="N88" i="40" s="1"/>
  <c r="D31" i="5" s="1"/>
  <c r="N86" i="135"/>
  <c r="N88" i="135" s="1"/>
  <c r="D126" i="5" s="1"/>
  <c r="N86" i="146"/>
  <c r="N88" i="146" s="1"/>
  <c r="D138" i="5" s="1"/>
  <c r="N86" i="68"/>
  <c r="N88" i="68" s="1"/>
  <c r="D59" i="5" s="1"/>
  <c r="N87" i="308"/>
  <c r="N89" i="308" s="1"/>
  <c r="D264" i="5" s="1"/>
  <c r="N85" i="292"/>
  <c r="N87" i="292" s="1"/>
  <c r="D248" i="5" s="1"/>
  <c r="N86" i="98"/>
  <c r="N88" i="98" s="1"/>
  <c r="D88" i="5" s="1"/>
  <c r="N86" i="90"/>
  <c r="N88" i="90" s="1"/>
  <c r="D81" i="5" s="1"/>
  <c r="N86" i="134"/>
  <c r="N88" i="134" s="1"/>
  <c r="D125" i="5" s="1"/>
  <c r="N85" i="302"/>
  <c r="N87" i="302" s="1"/>
  <c r="N90" i="183"/>
  <c r="N92" i="183" s="1"/>
  <c r="D163" i="5" s="1"/>
  <c r="N91" i="187"/>
  <c r="N93" i="187" s="1"/>
  <c r="D168" i="5" s="1"/>
  <c r="N91" i="186"/>
  <c r="N93" i="186" s="1"/>
  <c r="D166" i="5" s="1"/>
  <c r="N86" i="86"/>
  <c r="N88" i="86" s="1"/>
  <c r="N86" i="102"/>
  <c r="N88" i="102" s="1"/>
  <c r="D92" i="5" s="1"/>
  <c r="N86" i="88"/>
  <c r="N88" i="88" s="1"/>
  <c r="D79" i="5" s="1"/>
  <c r="N86" i="101"/>
  <c r="N88" i="101" s="1"/>
  <c r="D91" i="5" s="1"/>
  <c r="N85" i="283"/>
  <c r="N87" i="283" s="1"/>
  <c r="D240" i="5" s="1"/>
  <c r="N86" i="108"/>
  <c r="N88" i="108" s="1"/>
  <c r="D98" i="5" s="1"/>
  <c r="N86" i="136"/>
  <c r="N88" i="136" s="1"/>
  <c r="D127" i="5" s="1"/>
  <c r="N87" i="259"/>
  <c r="N89" i="259" s="1"/>
  <c r="D218" i="5" s="1"/>
  <c r="N85" i="289"/>
  <c r="N87" i="289" s="1"/>
  <c r="D245" i="5" s="1"/>
  <c r="N86" i="37" l="1"/>
  <c r="N88" i="37" s="1"/>
  <c r="D28" i="5" s="1"/>
  <c r="N86" i="83"/>
  <c r="N88" i="83" s="1"/>
  <c r="D74" i="5" s="1"/>
  <c r="N90" i="172"/>
  <c r="N92" i="172" s="1"/>
  <c r="D153" i="5" s="1"/>
  <c r="N86" i="85"/>
  <c r="N88" i="85" s="1"/>
  <c r="D76" i="5" s="1"/>
  <c r="N85" i="325"/>
  <c r="N87" i="325" s="1"/>
  <c r="D280" i="5" s="1"/>
  <c r="N96" i="252"/>
  <c r="N98" i="252" s="1"/>
  <c r="D212" i="5" s="1"/>
  <c r="N91" i="157"/>
  <c r="N93" i="157" s="1"/>
  <c r="D145" i="5" s="1"/>
  <c r="N86" i="82"/>
  <c r="N88" i="82" s="1"/>
  <c r="D73" i="5" s="1"/>
  <c r="N86" i="243"/>
  <c r="N88" i="243" s="1"/>
  <c r="D203" i="5" s="1"/>
  <c r="N86" i="41"/>
  <c r="N88" i="41" s="1"/>
  <c r="D32" i="5" s="1"/>
  <c r="N86" i="84"/>
  <c r="N88" i="84" s="1"/>
  <c r="D75" i="5" s="1"/>
  <c r="N88" i="48"/>
  <c r="N90" i="48" s="1"/>
  <c r="D40" i="5" s="1"/>
  <c r="N87" i="329"/>
  <c r="N89" i="329" s="1"/>
  <c r="D283" i="5" s="1"/>
  <c r="N86" i="20"/>
  <c r="N88" i="20" s="1"/>
  <c r="D12" i="5" s="1"/>
  <c r="N87" i="335"/>
  <c r="N89" i="335" s="1"/>
  <c r="D289" i="5" s="1"/>
  <c r="N86" i="29"/>
  <c r="N88" i="29" s="1"/>
  <c r="D21" i="5" s="1"/>
  <c r="N91" i="182"/>
  <c r="N93" i="182" s="1"/>
  <c r="D162" i="5" s="1"/>
  <c r="N91" i="154"/>
  <c r="N93" i="154" s="1"/>
  <c r="D143" i="5" s="1"/>
  <c r="N91" i="248"/>
  <c r="N93" i="248" s="1"/>
  <c r="D208" i="5" s="1"/>
  <c r="N86" i="106"/>
  <c r="N88" i="106" s="1"/>
  <c r="D96" i="5" s="1"/>
  <c r="N86" i="87"/>
  <c r="N88" i="87" s="1"/>
  <c r="N87" i="247"/>
  <c r="N89" i="247" s="1"/>
  <c r="D207" i="5" s="1"/>
  <c r="N94" i="220"/>
  <c r="N96" i="220" s="1"/>
  <c r="D182" i="5" s="1"/>
  <c r="N87" i="256"/>
  <c r="N89" i="256" s="1"/>
  <c r="D215" i="5" s="1"/>
  <c r="N93" i="245"/>
  <c r="N95" i="245" s="1"/>
  <c r="D205" i="5" s="1"/>
  <c r="N86" i="141"/>
  <c r="N88" i="141" s="1"/>
  <c r="D133" i="5" s="1"/>
  <c r="N90" i="174"/>
  <c r="N92" i="174" s="1"/>
  <c r="D154" i="5" s="1"/>
  <c r="N91" i="249"/>
  <c r="N93" i="249" s="1"/>
  <c r="D209" i="5" s="1"/>
  <c r="N93" i="165"/>
  <c r="N95" i="165" s="1"/>
  <c r="D150" i="5" s="1"/>
  <c r="N86" i="143"/>
  <c r="N88" i="143" s="1"/>
  <c r="D141" i="5" s="1"/>
  <c r="N86" i="97"/>
  <c r="N88" i="97" s="1"/>
  <c r="D87" i="5" s="1"/>
  <c r="N86" i="79"/>
  <c r="N88" i="79" s="1"/>
  <c r="D70" i="5" s="1"/>
  <c r="N85" i="75"/>
  <c r="N87" i="75" s="1"/>
  <c r="D66" i="5" s="1"/>
  <c r="N86" i="242"/>
  <c r="N88" i="242" s="1"/>
  <c r="D202" i="5" s="1"/>
  <c r="N91" i="155"/>
  <c r="N93" i="155" s="1"/>
  <c r="D144" i="5" s="1"/>
  <c r="N86" i="18"/>
  <c r="N88" i="18" s="1"/>
  <c r="D10" i="5" s="1"/>
  <c r="N86" i="39"/>
  <c r="N88" i="39" s="1"/>
  <c r="D30" i="5" s="1"/>
  <c r="N86" i="80"/>
  <c r="N88" i="80" s="1"/>
  <c r="D71" i="5" s="1"/>
  <c r="N86" i="38"/>
  <c r="N88" i="38" s="1"/>
  <c r="D29" i="5" s="1"/>
  <c r="N90" i="164"/>
  <c r="N92" i="164" s="1"/>
  <c r="D149" i="5" s="1"/>
  <c r="D78" i="5"/>
  <c r="D7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C70" authorId="0" shapeId="0" xr:uid="{00000000-0006-0000-0500-000001000000}">
      <text>
        <r>
          <rPr>
            <b/>
            <sz val="10"/>
            <color indexed="81"/>
            <rFont val="Tahoma"/>
            <family val="2"/>
          </rPr>
          <t>Jorge antonio Mantilla Puerto:</t>
        </r>
        <r>
          <rPr>
            <sz val="10"/>
            <color indexed="81"/>
            <rFont val="Tahoma"/>
            <family val="2"/>
          </rPr>
          <t xml:space="preserve">
Este era el precio de 2017-2, porque esta vez no enviaron precio
</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<sst xmlns="http://schemas.openxmlformats.org/spreadsheetml/2006/main" count="38539" uniqueCount="2344">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</sst>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ED8BD8"/>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3" fillId="29" borderId="4" xfId="3" applyFill="1" applyBorder="1" applyAlignment="1" applyProtection="1">
      <alignment horizontal="left" vertical="center" wrapText="1"/>
    </xf>
    <xf numFmtId="164" fontId="7" fillId="25" borderId="6" xfId="11" applyFont="1" applyFill="1" applyBorder="1" applyProtection="1"/>
    <xf numFmtId="164" fontId="7" fillId="29" borderId="6" xfId="11" applyFont="1" applyFill="1" applyBorder="1" applyProtection="1"/>
    <xf numFmtId="164" fontId="0" fillId="0" borderId="15" xfId="11" applyFont="1" applyFill="1" applyBorder="1" applyProtection="1">
      <protection locked="0"/>
    </xf>
    <xf numFmtId="164" fontId="3" fillId="5" borderId="4" xfId="11" applyFont="1" applyFill="1" applyBorder="1" applyProtection="1"/>
    <xf numFmtId="164" fontId="3" fillId="29" borderId="4" xfId="11" applyFont="1" applyFill="1" applyBorder="1" applyProtection="1"/>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QUINDÍO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11.140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4" sqref="E4"/>
    </sheetView>
  </sheetViews>
  <sheetFormatPr baseColWidth="10" defaultRowHeight="52.5"/>
  <cols>
    <col min="1" max="1" width="16.7109375" style="111" customWidth="1"/>
    <col min="2" max="2" width="108.28515625" style="110" customWidth="1"/>
    <col min="3" max="3" width="15.42578125" style="141" customWidth="1"/>
    <col min="4" max="4" width="24.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3209605.9102066783</v>
      </c>
      <c r="G3" t="s">
        <v>980</v>
      </c>
      <c r="J3" s="1"/>
    </row>
    <row r="4" spans="1:10" ht="54" thickTop="1" thickBot="1">
      <c r="A4" s="131" t="s">
        <v>985</v>
      </c>
      <c r="B4" s="132" t="s">
        <v>1169</v>
      </c>
      <c r="C4" s="130" t="s">
        <v>984</v>
      </c>
      <c r="D4" s="177">
        <f>VLOOKUP('200.2'!A88,'200.2'!A37:N108,14,FALSE)</f>
        <v>248596.57267681597</v>
      </c>
      <c r="J4" s="1"/>
    </row>
    <row r="5" spans="1:10" ht="54" thickTop="1" thickBot="1">
      <c r="A5" s="131" t="s">
        <v>986</v>
      </c>
      <c r="B5" s="132" t="s">
        <v>1170</v>
      </c>
      <c r="C5" s="133" t="s">
        <v>987</v>
      </c>
      <c r="D5" s="177">
        <f>VLOOKUP('201.1'!A88,'201.1'!A38:N109,14,FALSE)</f>
        <v>134838.62536705346</v>
      </c>
    </row>
    <row r="6" spans="1:10" ht="54" thickTop="1" thickBot="1">
      <c r="A6" s="131" t="s">
        <v>988</v>
      </c>
      <c r="B6" s="132" t="s">
        <v>1171</v>
      </c>
      <c r="C6" s="133" t="s">
        <v>987</v>
      </c>
      <c r="D6" s="177">
        <f>VLOOKUP('201.2'!A88,'201.2'!A39:N110,14,FALSE)</f>
        <v>171580.70164771946</v>
      </c>
    </row>
    <row r="7" spans="1:10" ht="70.5" customHeight="1" thickTop="1" thickBot="1">
      <c r="A7" s="131" t="s">
        <v>989</v>
      </c>
      <c r="B7" s="132" t="s">
        <v>1172</v>
      </c>
      <c r="C7" s="133" t="s">
        <v>987</v>
      </c>
      <c r="D7" s="177">
        <f>VLOOKUP('201.3'!A88,'201.3'!A40:N111,14,FALSE)</f>
        <v>30889.933802915337</v>
      </c>
    </row>
    <row r="8" spans="1:10" ht="54" thickTop="1" thickBot="1">
      <c r="A8" s="131" t="s">
        <v>990</v>
      </c>
      <c r="B8" s="132" t="s">
        <v>1173</v>
      </c>
      <c r="C8" s="133" t="s">
        <v>987</v>
      </c>
      <c r="D8" s="178">
        <f>VLOOKUP('201.4'!A88,'201.4'!A41:N112,14,FALSE)</f>
        <v>42274.093875969273</v>
      </c>
    </row>
    <row r="9" spans="1:10" ht="54" thickTop="1" thickBot="1">
      <c r="A9" s="131" t="s">
        <v>991</v>
      </c>
      <c r="B9" s="132" t="s">
        <v>1170</v>
      </c>
      <c r="C9" s="133" t="s">
        <v>1845</v>
      </c>
      <c r="D9" s="178">
        <f>VLOOKUP('201.5'!A88,'201.5'!A42:N113,14,FALSE)</f>
        <v>134838.62536705346</v>
      </c>
    </row>
    <row r="10" spans="1:10" ht="54" thickTop="1" thickBot="1">
      <c r="A10" s="131" t="s">
        <v>992</v>
      </c>
      <c r="B10" s="132" t="s">
        <v>1171</v>
      </c>
      <c r="C10" s="133" t="s">
        <v>1845</v>
      </c>
      <c r="D10" s="178">
        <f>VLOOKUP('201.6'!A88,'201.6'!A43:N114,14,FALSE)</f>
        <v>171580.70164771946</v>
      </c>
    </row>
    <row r="11" spans="1:10" ht="54" thickTop="1" thickBot="1">
      <c r="A11" s="131" t="s">
        <v>993</v>
      </c>
      <c r="B11" s="132" t="s">
        <v>1171</v>
      </c>
      <c r="C11" s="133" t="s">
        <v>387</v>
      </c>
      <c r="D11" s="178">
        <f>VLOOKUP('201.7'!A88,'201.7'!A44:N115,14,FALSE)</f>
        <v>168632.9684685281</v>
      </c>
    </row>
    <row r="12" spans="1:10" ht="54" thickTop="1" thickBot="1">
      <c r="A12" s="131" t="s">
        <v>994</v>
      </c>
      <c r="B12" s="132" t="s">
        <v>1174</v>
      </c>
      <c r="C12" s="133" t="s">
        <v>233</v>
      </c>
      <c r="D12" s="178">
        <f>VLOOKUP('201.8'!A88,'201.8'!A45:N116,14,FALSE)</f>
        <v>12987.084494270302</v>
      </c>
    </row>
    <row r="13" spans="1:10" ht="54" thickTop="1" thickBot="1">
      <c r="A13" s="131" t="s">
        <v>995</v>
      </c>
      <c r="B13" s="132" t="s">
        <v>1175</v>
      </c>
      <c r="C13" s="133" t="s">
        <v>233</v>
      </c>
      <c r="D13" s="178">
        <f>VLOOKUP('201.9'!A88,'201.9'!A46:N117,14,FALSE)</f>
        <v>12650.479630845757</v>
      </c>
    </row>
    <row r="14" spans="1:10" ht="54" thickTop="1" thickBot="1">
      <c r="A14" s="131" t="s">
        <v>996</v>
      </c>
      <c r="B14" s="132" t="s">
        <v>1176</v>
      </c>
      <c r="C14" s="133" t="s">
        <v>144</v>
      </c>
      <c r="D14" s="178">
        <f>VLOOKUP('201.10'!A88,'201.10'!A47:N118,14,FALSE)</f>
        <v>4244.5404959051848</v>
      </c>
    </row>
    <row r="15" spans="1:10" ht="54" thickTop="1" thickBot="1">
      <c r="A15" s="131" t="s">
        <v>997</v>
      </c>
      <c r="B15" s="132" t="s">
        <v>1177</v>
      </c>
      <c r="C15" s="133" t="s">
        <v>998</v>
      </c>
      <c r="D15" s="178">
        <f>VLOOKUP('201.11'!A88,'201.11'!A48:N119,14,FALSE)</f>
        <v>1505.7993103009298</v>
      </c>
    </row>
    <row r="16" spans="1:10" ht="54" thickTop="1" thickBot="1">
      <c r="A16" s="131" t="s">
        <v>999</v>
      </c>
      <c r="B16" s="132" t="s">
        <v>1178</v>
      </c>
      <c r="C16" s="133" t="s">
        <v>1845</v>
      </c>
      <c r="D16" s="178">
        <f>VLOOKUP('201.12'!A88,'201.12'!A49:N120,14,FALSE)</f>
        <v>127495.39699521082</v>
      </c>
    </row>
    <row r="17" spans="1:4" ht="64.5" thickTop="1" thickBot="1">
      <c r="A17" s="134" t="s">
        <v>1000</v>
      </c>
      <c r="B17" s="135" t="s">
        <v>1179</v>
      </c>
      <c r="C17" s="133" t="s">
        <v>1845</v>
      </c>
      <c r="D17" s="178">
        <f>VLOOKUP('201.13'!A88,'201.13'!A50:N121,14,FALSE)</f>
        <v>115893.83647204409</v>
      </c>
    </row>
    <row r="18" spans="1:4" ht="54" thickTop="1" thickBot="1">
      <c r="A18" s="131" t="s">
        <v>1001</v>
      </c>
      <c r="B18" s="132" t="s">
        <v>1180</v>
      </c>
      <c r="C18" s="133" t="s">
        <v>144</v>
      </c>
      <c r="D18" s="178">
        <f>VLOOKUP('201.14'!A88,'201.14'!A51:N122,14,FALSE)</f>
        <v>41452.512017258567</v>
      </c>
    </row>
    <row r="19" spans="1:4" ht="54" thickTop="1" thickBot="1">
      <c r="A19" s="131" t="s">
        <v>1002</v>
      </c>
      <c r="B19" s="132" t="s">
        <v>1181</v>
      </c>
      <c r="C19" s="133" t="s">
        <v>144</v>
      </c>
      <c r="D19" s="178">
        <f>VLOOKUP('201.15'!A88,'201.15'!A52:N123,14,FALSE)</f>
        <v>51281.506408789719</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74682.95887389002</v>
      </c>
    </row>
    <row r="22" spans="1:4" ht="54" thickTop="1" thickBot="1">
      <c r="A22" s="131" t="s">
        <v>1005</v>
      </c>
      <c r="B22" s="132" t="s">
        <v>1184</v>
      </c>
      <c r="C22" s="133" t="s">
        <v>1845</v>
      </c>
      <c r="D22" s="178">
        <f>VLOOKUP('201.18'!A88,'201.18'!A55:N126,14,FALSE)</f>
        <v>74682.95887389002</v>
      </c>
    </row>
    <row r="23" spans="1:4" ht="54" thickTop="1" thickBot="1">
      <c r="A23" s="131" t="s">
        <v>1006</v>
      </c>
      <c r="B23" s="132" t="s">
        <v>1185</v>
      </c>
      <c r="C23" s="133" t="s">
        <v>144</v>
      </c>
      <c r="D23" s="178">
        <f>VLOOKUP('201.19'!A88,'201.19'!A56:N127,14,FALSE)</f>
        <v>6531.6630580818983</v>
      </c>
    </row>
    <row r="24" spans="1:4" ht="54" thickTop="1" thickBot="1">
      <c r="A24" s="131" t="s">
        <v>1007</v>
      </c>
      <c r="B24" s="132" t="s">
        <v>1186</v>
      </c>
      <c r="C24" s="133" t="s">
        <v>144</v>
      </c>
      <c r="D24" s="178">
        <f>VLOOKUP('201.20'!A88,'201.20'!A57:N128,14,FALSE)</f>
        <v>864.73713077674779</v>
      </c>
    </row>
    <row r="25" spans="1:4" ht="54" thickTop="1" thickBot="1">
      <c r="A25" s="131" t="s">
        <v>1008</v>
      </c>
      <c r="B25" s="132" t="s">
        <v>1187</v>
      </c>
      <c r="C25" s="133" t="s">
        <v>144</v>
      </c>
      <c r="D25" s="178">
        <f>VLOOKUP('201.21'!A88,'201.21'!A58:N129,14,FALSE)</f>
        <v>8010.7144114197072</v>
      </c>
    </row>
    <row r="26" spans="1:4" ht="54" thickTop="1" thickBot="1">
      <c r="A26" s="131" t="s">
        <v>1425</v>
      </c>
      <c r="B26" s="132" t="s">
        <v>1413</v>
      </c>
      <c r="C26" s="133" t="s">
        <v>1845</v>
      </c>
      <c r="D26" s="178">
        <f>VLOOKUP('203.1'!A88,'203.1'!A59:N130,14,FALSE)</f>
        <v>1110650.5339164285</v>
      </c>
    </row>
    <row r="27" spans="1:4" ht="54" thickTop="1" thickBot="1">
      <c r="A27" s="131" t="s">
        <v>1426</v>
      </c>
      <c r="B27" s="132" t="s">
        <v>1417</v>
      </c>
      <c r="C27" s="133" t="s">
        <v>1845</v>
      </c>
      <c r="D27" s="178">
        <f>VLOOKUP('203.2'!A88,'203.2'!A60:N131,14,FALSE)</f>
        <v>1344372.8575744287</v>
      </c>
    </row>
    <row r="28" spans="1:4" ht="54" thickTop="1" thickBot="1">
      <c r="A28" s="131" t="s">
        <v>1427</v>
      </c>
      <c r="B28" s="132" t="s">
        <v>1418</v>
      </c>
      <c r="C28" s="133" t="s">
        <v>1845</v>
      </c>
      <c r="D28" s="178">
        <f>VLOOKUP('203.3'!A88,'203.3'!A61:N132,14,FALSE)</f>
        <v>1511317.3744730004</v>
      </c>
    </row>
    <row r="29" spans="1:4" ht="54" thickTop="1" thickBot="1">
      <c r="A29" s="131" t="s">
        <v>1428</v>
      </c>
      <c r="B29" s="132" t="s">
        <v>1419</v>
      </c>
      <c r="C29" s="133" t="s">
        <v>1845</v>
      </c>
      <c r="D29" s="178">
        <f>VLOOKUP('203.4'!A88,'203.4'!A62:N133,14,FALSE)</f>
        <v>711154.27950091125</v>
      </c>
    </row>
    <row r="30" spans="1:4" ht="54" thickTop="1" thickBot="1">
      <c r="A30" s="131" t="s">
        <v>1429</v>
      </c>
      <c r="B30" s="132" t="s">
        <v>1420</v>
      </c>
      <c r="C30" s="133" t="s">
        <v>1845</v>
      </c>
      <c r="D30" s="178">
        <f>VLOOKUP('203.5'!A88,'203.5'!A63:N134,14,FALSE)</f>
        <v>820691.3665999592</v>
      </c>
    </row>
    <row r="31" spans="1:4" ht="54" thickTop="1" thickBot="1">
      <c r="A31" s="131" t="s">
        <v>1430</v>
      </c>
      <c r="B31" s="132" t="s">
        <v>1421</v>
      </c>
      <c r="C31" s="133" t="s">
        <v>1845</v>
      </c>
      <c r="D31" s="178">
        <f>VLOOKUP('203.6'!A88,'203.6'!A64:N135,14,FALSE)</f>
        <v>890396.7856629896</v>
      </c>
    </row>
    <row r="32" spans="1:4" ht="54" thickTop="1" thickBot="1">
      <c r="A32" s="131" t="s">
        <v>1431</v>
      </c>
      <c r="B32" s="132" t="s">
        <v>1422</v>
      </c>
      <c r="C32" s="133" t="s">
        <v>1845</v>
      </c>
      <c r="D32" s="178">
        <f>VLOOKUP('203.7'!A88,'203.7'!A65:N136,14,FALSE)</f>
        <v>335892.94684641785</v>
      </c>
    </row>
    <row r="33" spans="1:4" ht="54" thickTop="1" thickBot="1">
      <c r="A33" s="131" t="s">
        <v>1432</v>
      </c>
      <c r="B33" s="132" t="s">
        <v>1871</v>
      </c>
      <c r="C33" s="133" t="s">
        <v>1845</v>
      </c>
      <c r="D33" s="178">
        <f>VLOOKUP('203.8'!A88,'203.8'!A66:N137,14,FALSE)</f>
        <v>476928.19552232116</v>
      </c>
    </row>
    <row r="34" spans="1:4" ht="54" thickTop="1" thickBot="1">
      <c r="A34" s="131" t="s">
        <v>1433</v>
      </c>
      <c r="B34" s="132" t="s">
        <v>1424</v>
      </c>
      <c r="C34" s="133" t="s">
        <v>1845</v>
      </c>
      <c r="D34" s="178">
        <f>VLOOKUP('203.9'!A88,'203.9'!A67:N138,14,FALSE)</f>
        <v>505127.95809670078</v>
      </c>
    </row>
    <row r="35" spans="1:4" ht="54" thickTop="1" thickBot="1">
      <c r="A35" s="131" t="s">
        <v>1434</v>
      </c>
      <c r="B35" s="132" t="s">
        <v>1414</v>
      </c>
      <c r="C35" s="133" t="s">
        <v>1845</v>
      </c>
      <c r="D35" s="178">
        <f>VLOOKUP('203.10'!A88,'203.10'!A68:N139,14,FALSE)</f>
        <v>265402.64936146955</v>
      </c>
    </row>
    <row r="36" spans="1:4" ht="54" thickTop="1" thickBot="1">
      <c r="A36" s="131" t="s">
        <v>1435</v>
      </c>
      <c r="B36" s="132" t="s">
        <v>1415</v>
      </c>
      <c r="C36" s="133" t="s">
        <v>1845</v>
      </c>
      <c r="D36" s="178">
        <f>VLOOKUP('203.11'!A88,'203.11'!A69:N140,14,FALSE)</f>
        <v>361565.53044531296</v>
      </c>
    </row>
    <row r="37" spans="1:4" ht="54" thickTop="1" thickBot="1">
      <c r="A37" s="131" t="s">
        <v>1436</v>
      </c>
      <c r="B37" s="216" t="s">
        <v>1416</v>
      </c>
      <c r="C37" s="133" t="s">
        <v>1845</v>
      </c>
      <c r="D37" s="178">
        <f>VLOOKUP('203.12'!A88,'203.12'!A70:N141,14,FALSE)</f>
        <v>376214.75775667909</v>
      </c>
    </row>
    <row r="38" spans="1:4" ht="54" thickTop="1" thickBot="1">
      <c r="A38" s="131" t="s">
        <v>1009</v>
      </c>
      <c r="B38" s="132" t="s">
        <v>1188</v>
      </c>
      <c r="C38" s="133" t="s">
        <v>387</v>
      </c>
      <c r="D38" s="178">
        <f>VLOOKUP('210.1.1'!A88,'210.1.1'!A71:N142,14,FALSE)</f>
        <v>12052.111756254508</v>
      </c>
    </row>
    <row r="39" spans="1:4" ht="54" thickTop="1" thickBot="1">
      <c r="A39" s="131" t="s">
        <v>1010</v>
      </c>
      <c r="B39" s="132" t="s">
        <v>1189</v>
      </c>
      <c r="C39" s="133" t="s">
        <v>387</v>
      </c>
      <c r="D39" s="178">
        <f>VLOOKUP('210.1.2'!A88,'210.1.2'!A72:N143,14,FALSE)</f>
        <v>4442.35066584986</v>
      </c>
    </row>
    <row r="40" spans="1:4" ht="54" thickTop="1" thickBot="1">
      <c r="A40" s="131" t="s">
        <v>1011</v>
      </c>
      <c r="B40" s="132" t="s">
        <v>1190</v>
      </c>
      <c r="C40" s="133" t="s">
        <v>387</v>
      </c>
      <c r="D40" s="178">
        <f>VLOOKUP('210.2.1'!A90,'210.2.1'!A73:N144,14,FALSE)</f>
        <v>36594.15507194485</v>
      </c>
    </row>
    <row r="41" spans="1:4" ht="54" thickTop="1" thickBot="1">
      <c r="A41" s="131" t="s">
        <v>1012</v>
      </c>
      <c r="B41" s="132" t="s">
        <v>1191</v>
      </c>
      <c r="C41" s="133" t="s">
        <v>387</v>
      </c>
      <c r="D41" s="178">
        <f>VLOOKUP('210.2.2'!A88,'210.2.2'!A74:N145,14,FALSE)</f>
        <v>12052.111756254508</v>
      </c>
    </row>
    <row r="42" spans="1:4" ht="54" thickTop="1" thickBot="1">
      <c r="A42" s="131" t="s">
        <v>1013</v>
      </c>
      <c r="B42" s="132" t="s">
        <v>1192</v>
      </c>
      <c r="C42" s="133" t="s">
        <v>387</v>
      </c>
      <c r="D42" s="178">
        <f>VLOOKUP('210.2.3'!A91,'210.2.3'!A91:N146,14,FALSE)</f>
        <v>28984.393981540201</v>
      </c>
    </row>
    <row r="43" spans="1:4" ht="54" thickTop="1" thickBot="1">
      <c r="A43" s="131" t="s">
        <v>1014</v>
      </c>
      <c r="B43" s="132" t="s">
        <v>1193</v>
      </c>
      <c r="C43" s="133" t="s">
        <v>387</v>
      </c>
      <c r="D43" s="178">
        <f>VLOOKUP('210.2.4'!A88,'210.2.4'!A88:N147,14,FALSE)</f>
        <v>4442.35066584986</v>
      </c>
    </row>
    <row r="44" spans="1:4" ht="54" thickTop="1" thickBot="1">
      <c r="A44" s="131" t="s">
        <v>1015</v>
      </c>
      <c r="B44" s="132" t="s">
        <v>1194</v>
      </c>
      <c r="C44" s="133" t="s">
        <v>387</v>
      </c>
      <c r="D44" s="178">
        <f>VLOOKUP('211.1'!A88,'211.1'!A88:N148,14,FALSE)</f>
        <v>11016.13156685942</v>
      </c>
    </row>
    <row r="45" spans="1:4" ht="54" thickTop="1" thickBot="1">
      <c r="A45" s="131" t="s">
        <v>1016</v>
      </c>
      <c r="B45" s="132" t="s">
        <v>1195</v>
      </c>
      <c r="C45" s="133" t="s">
        <v>387</v>
      </c>
      <c r="D45" s="178">
        <f>VLOOKUP('220.1'!A88,'220.1'!A88:N149,14,FALSE)</f>
        <v>15904.900380347974</v>
      </c>
    </row>
    <row r="46" spans="1:4" ht="54" thickTop="1" thickBot="1">
      <c r="A46" s="131" t="s">
        <v>1017</v>
      </c>
      <c r="B46" s="132" t="s">
        <v>1196</v>
      </c>
      <c r="C46" s="133" t="s">
        <v>387</v>
      </c>
      <c r="D46" s="178">
        <f>VLOOKUP('221.1'!A88,'221.1'!A88:N150,14,FALSE)</f>
        <v>11307.117205998755</v>
      </c>
    </row>
    <row r="47" spans="1:4" ht="54" thickTop="1" thickBot="1">
      <c r="A47" s="131" t="s">
        <v>1018</v>
      </c>
      <c r="B47" s="132" t="s">
        <v>1197</v>
      </c>
      <c r="C47" s="133" t="s">
        <v>387</v>
      </c>
      <c r="D47" s="178">
        <f>VLOOKUP('221.2'!A88,'221.2'!A88:N151,14,FALSE)</f>
        <v>7027.1925024622833</v>
      </c>
    </row>
    <row r="48" spans="1:4" ht="64.5" thickTop="1" thickBot="1">
      <c r="A48" s="131" t="s">
        <v>1441</v>
      </c>
      <c r="B48" s="132" t="s">
        <v>1438</v>
      </c>
      <c r="C48" s="133" t="s">
        <v>233</v>
      </c>
      <c r="D48" s="178">
        <f>VLOOKUP('223.1'!A88,'223.1'!A88:N152,14,FALSE)</f>
        <v>11007.959306315908</v>
      </c>
    </row>
    <row r="49" spans="1:4" ht="54" thickTop="1" thickBot="1">
      <c r="A49" s="131" t="s">
        <v>1442</v>
      </c>
      <c r="B49" s="132" t="s">
        <v>1439</v>
      </c>
      <c r="C49" s="133" t="s">
        <v>233</v>
      </c>
      <c r="D49" s="178">
        <f>VLOOKUP('223.2'!A88,'223.2'!A88:N153,14,FALSE)</f>
        <v>15967.366801733182</v>
      </c>
    </row>
    <row r="50" spans="1:4" ht="54" thickTop="1" thickBot="1">
      <c r="A50" s="131" t="s">
        <v>1443</v>
      </c>
      <c r="B50" s="132" t="s">
        <v>1440</v>
      </c>
      <c r="C50" s="133" t="s">
        <v>387</v>
      </c>
      <c r="D50" s="178">
        <f>VLOOKUP('223.3.1'!A88,'223.3.1'!A88:N154,14,FALSE)</f>
        <v>43441</v>
      </c>
    </row>
    <row r="51" spans="1:4" ht="64.5" thickTop="1" thickBot="1">
      <c r="A51" s="131" t="s">
        <v>1444</v>
      </c>
      <c r="B51" s="132" t="s">
        <v>1446</v>
      </c>
      <c r="C51" s="133" t="s">
        <v>387</v>
      </c>
      <c r="D51" s="178">
        <f>VLOOKUP('223.3.2'!A88,'223.3.2'!A88:N155,14,FALSE)</f>
        <v>99667.759184552779</v>
      </c>
    </row>
    <row r="52" spans="1:4" ht="54" thickTop="1" thickBot="1">
      <c r="A52" s="131" t="s">
        <v>1445</v>
      </c>
      <c r="B52" s="132" t="s">
        <v>1447</v>
      </c>
      <c r="C52" s="133" t="s">
        <v>387</v>
      </c>
      <c r="D52" s="178">
        <f>VLOOKUP('223.3.3'!A88,'223.3.3'!A88:N156,14,FALSE)</f>
        <v>141123.62471588832</v>
      </c>
    </row>
    <row r="53" spans="1:4" ht="54" thickTop="1" thickBot="1">
      <c r="A53" s="137" t="s">
        <v>1019</v>
      </c>
      <c r="B53" s="138" t="s">
        <v>1956</v>
      </c>
      <c r="C53" s="133" t="s">
        <v>233</v>
      </c>
      <c r="D53" s="178">
        <f>VLOOKUP('230.1'!A88,'230.1'!A88:N157,14,FALSE)</f>
        <v>3386.3121965178525</v>
      </c>
    </row>
    <row r="54" spans="1:4" ht="54" thickTop="1" thickBot="1">
      <c r="A54" s="137" t="s">
        <v>1020</v>
      </c>
      <c r="B54" s="138" t="s">
        <v>1198</v>
      </c>
      <c r="C54" s="133" t="s">
        <v>233</v>
      </c>
      <c r="D54" s="178">
        <f>VLOOKUP('231.1'!A88,'231.1'!A88:N159,14,FALSE)</f>
        <v>8490.2853699328571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15173.038576629911</v>
      </c>
    </row>
    <row r="57" spans="1:4" ht="54" thickTop="1" thickBot="1">
      <c r="A57" s="137" t="s">
        <v>1451</v>
      </c>
      <c r="B57" s="138" t="s">
        <v>1452</v>
      </c>
      <c r="C57" s="133" t="s">
        <v>233</v>
      </c>
      <c r="D57" s="178">
        <f>VLOOKUP('233.10'!A88,'233.10'!A88:N162,14,FALSE)</f>
        <v>17274.461781555474</v>
      </c>
    </row>
    <row r="58" spans="1:4" ht="54" thickTop="1" thickBot="1">
      <c r="A58" s="137" t="s">
        <v>1022</v>
      </c>
      <c r="B58" s="138" t="s">
        <v>1453</v>
      </c>
      <c r="C58" s="133" t="s">
        <v>233</v>
      </c>
      <c r="D58" s="178">
        <f>VLOOKUP('234.1'!A88,'234.1'!A88:N163,14,FALSE)</f>
        <v>1170.2315544217374</v>
      </c>
    </row>
    <row r="59" spans="1:4" ht="54" thickTop="1" thickBot="1">
      <c r="A59" s="137" t="s">
        <v>1456</v>
      </c>
      <c r="B59" s="138" t="s">
        <v>1457</v>
      </c>
      <c r="C59" s="133" t="s">
        <v>387</v>
      </c>
      <c r="D59" s="178">
        <f>VLOOKUP('235.1'!A88,'235.1'!A88:N164,14,FALSE)</f>
        <v>66031.073692948296</v>
      </c>
    </row>
    <row r="60" spans="1:4" ht="54" thickTop="1" thickBot="1">
      <c r="A60" s="139" t="s">
        <v>1458</v>
      </c>
      <c r="B60" s="138" t="s">
        <v>1459</v>
      </c>
      <c r="C60" s="133" t="s">
        <v>387</v>
      </c>
      <c r="D60" s="178">
        <f>VLOOKUP('235.10'!A88,'235.10'!A88:N165,14,FALSE)</f>
        <v>15752.136559690272</v>
      </c>
    </row>
    <row r="61" spans="1:4" ht="54" thickTop="1" thickBot="1">
      <c r="A61" s="139" t="s">
        <v>1460</v>
      </c>
      <c r="B61" s="138" t="s">
        <v>1461</v>
      </c>
      <c r="C61" s="133" t="s">
        <v>377</v>
      </c>
      <c r="D61" s="178">
        <f>VLOOKUP('235.11'!A88,'235.11'!A88:N166,14,FALSE)</f>
        <v>628.4867141657254</v>
      </c>
    </row>
    <row r="62" spans="1:4" ht="54" thickTop="1" thickBot="1">
      <c r="A62" s="139" t="s">
        <v>1462</v>
      </c>
      <c r="B62" s="138" t="s">
        <v>1873</v>
      </c>
      <c r="C62" s="133" t="s">
        <v>387</v>
      </c>
      <c r="D62" s="178">
        <f>VLOOKUP('236.1'!A88,'236.1'!A88:N167,14,FALSE)</f>
        <v>123718.02748228479</v>
      </c>
    </row>
    <row r="63" spans="1:4" ht="54" thickTop="1" thickBot="1">
      <c r="A63" s="139" t="s">
        <v>1465</v>
      </c>
      <c r="B63" s="138" t="s">
        <v>1874</v>
      </c>
      <c r="C63" s="133" t="s">
        <v>387</v>
      </c>
      <c r="D63" s="178">
        <f>VLOOKUP('236.10'!A87,'236.10'!A87:N168,14,FALSE)</f>
        <v>15752.136559690272</v>
      </c>
    </row>
    <row r="64" spans="1:4" ht="54" thickTop="1" thickBot="1">
      <c r="A64" s="139" t="s">
        <v>1466</v>
      </c>
      <c r="B64" s="140" t="s">
        <v>1467</v>
      </c>
      <c r="C64" s="174" t="s">
        <v>377</v>
      </c>
      <c r="D64" s="178">
        <f>VLOOKUP('236.11'!A88,'236.11'!A88:N169,14,FALSE)</f>
        <v>1349.5736365324315</v>
      </c>
    </row>
    <row r="65" spans="1:4" ht="54" thickTop="1" thickBot="1">
      <c r="A65" s="137" t="s">
        <v>1023</v>
      </c>
      <c r="B65" s="138" t="s">
        <v>1199</v>
      </c>
      <c r="C65" s="133" t="s">
        <v>233</v>
      </c>
      <c r="D65" s="178">
        <f>VLOOKUP('310.1'!A87,'310.1'!A87:N170,14,FALSE)</f>
        <v>921.00544323990835</v>
      </c>
    </row>
    <row r="66" spans="1:4" ht="54" thickTop="1" thickBot="1">
      <c r="A66" s="137" t="s">
        <v>1024</v>
      </c>
      <c r="B66" s="138" t="s">
        <v>1200</v>
      </c>
      <c r="C66" s="133" t="s">
        <v>387</v>
      </c>
      <c r="D66" s="178">
        <f>VLOOKUP('311.1'!A87,'311.1'!A87:N171,14,FALSE)</f>
        <v>62309.402142422368</v>
      </c>
    </row>
    <row r="67" spans="1:4" ht="54" thickTop="1" thickBot="1">
      <c r="A67" s="137" t="s">
        <v>1025</v>
      </c>
      <c r="B67" s="138" t="s">
        <v>1201</v>
      </c>
      <c r="C67" s="133" t="s">
        <v>998</v>
      </c>
      <c r="D67" s="178">
        <f>VLOOKUP('312.1'!A88,'312.1'!A88:N172,14,FALSE)</f>
        <v>7168.6338229152907</v>
      </c>
    </row>
    <row r="68" spans="1:4" ht="54" thickTop="1" thickBot="1">
      <c r="A68" s="137" t="s">
        <v>1026</v>
      </c>
      <c r="B68" s="138" t="s">
        <v>1202</v>
      </c>
      <c r="C68" s="133" t="s">
        <v>998</v>
      </c>
      <c r="D68" s="178">
        <f>VLOOKUP('312.2'!A88,'312.2'!A88:N173,14,FALSE)</f>
        <v>9979.8627730781518</v>
      </c>
    </row>
    <row r="69" spans="1:4" ht="54" thickTop="1" thickBot="1">
      <c r="A69" s="137" t="s">
        <v>1027</v>
      </c>
      <c r="B69" s="138" t="s">
        <v>1203</v>
      </c>
      <c r="C69" s="133" t="s">
        <v>1464</v>
      </c>
      <c r="D69" s="178">
        <f>VLOOKUP('312.3'!A87,'312.3'!A87:N174,14,FALSE)</f>
        <v>3594.5103574980358</v>
      </c>
    </row>
    <row r="70" spans="1:4" ht="54" thickTop="1" thickBot="1">
      <c r="A70" s="137" t="s">
        <v>1028</v>
      </c>
      <c r="B70" s="138" t="s">
        <v>1204</v>
      </c>
      <c r="C70" s="133" t="s">
        <v>387</v>
      </c>
      <c r="D70" s="179">
        <f>VLOOKUP('312.4'!A88,'312.4'!A88:N175,14,FALSE)</f>
        <v>62301.640122514065</v>
      </c>
    </row>
    <row r="71" spans="1:4" ht="54" thickTop="1" thickBot="1">
      <c r="A71" s="137" t="s">
        <v>1029</v>
      </c>
      <c r="B71" s="138" t="s">
        <v>1469</v>
      </c>
      <c r="C71" s="133" t="s">
        <v>387</v>
      </c>
      <c r="D71" s="179">
        <f>VLOOKUP('320.1'!A88,'320.1'!A88:N176,14,FALSE)</f>
        <v>97307.953007172779</v>
      </c>
    </row>
    <row r="72" spans="1:4" ht="54" thickTop="1" thickBot="1">
      <c r="A72" s="137" t="s">
        <v>1030</v>
      </c>
      <c r="B72" s="138" t="s">
        <v>1470</v>
      </c>
      <c r="C72" s="133" t="s">
        <v>387</v>
      </c>
      <c r="D72" s="179">
        <f>VLOOKUP('320.2'!A88,'320.2'!A88:N177,14,FALSE)</f>
        <v>97307.953007172779</v>
      </c>
    </row>
    <row r="73" spans="1:4" ht="54" thickTop="1" thickBot="1">
      <c r="A73" s="137" t="s">
        <v>1473</v>
      </c>
      <c r="B73" s="138" t="s">
        <v>1474</v>
      </c>
      <c r="C73" s="133" t="s">
        <v>387</v>
      </c>
      <c r="D73" s="179">
        <f>VLOOKUP('320.3'!A88,'320.3'!A88:N178,14,FALSE)</f>
        <v>97307.953007172779</v>
      </c>
    </row>
    <row r="74" spans="1:4" ht="54" thickTop="1" thickBot="1">
      <c r="A74" s="137" t="s">
        <v>1475</v>
      </c>
      <c r="B74" s="138" t="s">
        <v>1476</v>
      </c>
      <c r="C74" s="133" t="s">
        <v>387</v>
      </c>
      <c r="D74" s="179">
        <f>VLOOKUP('320.4'!A88,'320.4'!A88:N179,14,FALSE)</f>
        <v>110793.90461013171</v>
      </c>
    </row>
    <row r="75" spans="1:4" ht="54" thickTop="1" thickBot="1">
      <c r="A75" s="137" t="s">
        <v>1477</v>
      </c>
      <c r="B75" s="138" t="s">
        <v>1478</v>
      </c>
      <c r="C75" s="133" t="s">
        <v>387</v>
      </c>
      <c r="D75" s="179">
        <f>VLOOKUP('320.5'!A88,'320.5'!A88:N180,14,FALSE)</f>
        <v>110793.90461013171</v>
      </c>
    </row>
    <row r="76" spans="1:4" ht="54" thickTop="1" thickBot="1">
      <c r="A76" s="137" t="s">
        <v>1479</v>
      </c>
      <c r="B76" s="138" t="s">
        <v>1480</v>
      </c>
      <c r="C76" s="133" t="s">
        <v>387</v>
      </c>
      <c r="D76" s="179">
        <f>VLOOKUP('320.6'!A88,'320.6'!A88:N181,14,FALSE)</f>
        <v>110793.90461013171</v>
      </c>
    </row>
    <row r="77" spans="1:4" ht="54" thickTop="1" thickBot="1">
      <c r="A77" s="137" t="s">
        <v>1031</v>
      </c>
      <c r="B77" s="138" t="s">
        <v>1481</v>
      </c>
      <c r="C77" s="133" t="s">
        <v>387</v>
      </c>
      <c r="D77" s="179">
        <f>VLOOKUP('330.1'!A88,'330.1'!A88:N182,14,FALSE)</f>
        <v>140422.05315976177</v>
      </c>
    </row>
    <row r="78" spans="1:4" ht="54" thickTop="1" thickBot="1">
      <c r="A78" s="139" t="s">
        <v>1032</v>
      </c>
      <c r="B78" s="138" t="s">
        <v>1482</v>
      </c>
      <c r="C78" s="133" t="s">
        <v>387</v>
      </c>
      <c r="D78" s="179">
        <f>VLOOKUP('330.2'!A88,'330.1'!A88:N183,14,FALSE)</f>
        <v>140422.05315976177</v>
      </c>
    </row>
    <row r="79" spans="1:4" ht="54" thickTop="1" thickBot="1">
      <c r="A79" s="139" t="s">
        <v>1483</v>
      </c>
      <c r="B79" s="140" t="s">
        <v>1484</v>
      </c>
      <c r="C79" s="133" t="s">
        <v>387</v>
      </c>
      <c r="D79" s="179">
        <f>VLOOKUP('330.3'!A88,'330.3'!A88:N184,14,FALSE)</f>
        <v>140422.05315976177</v>
      </c>
    </row>
    <row r="80" spans="1:4" ht="54" thickTop="1" thickBot="1">
      <c r="A80" s="139" t="s">
        <v>1485</v>
      </c>
      <c r="B80" s="140" t="s">
        <v>1486</v>
      </c>
      <c r="C80" s="133" t="s">
        <v>387</v>
      </c>
      <c r="D80" s="179">
        <f>VLOOKUP('330.4'!A88,'330.4'!A88:N185,14,FALSE)</f>
        <v>153908.00476272067</v>
      </c>
    </row>
    <row r="81" spans="1:4" ht="54" thickTop="1" thickBot="1">
      <c r="A81" s="139" t="s">
        <v>1487</v>
      </c>
      <c r="B81" s="140" t="s">
        <v>1488</v>
      </c>
      <c r="C81" s="133" t="s">
        <v>387</v>
      </c>
      <c r="D81" s="179">
        <f>VLOOKUP('330.5'!A88,'330.5'!A88:N186,14,FALSE)</f>
        <v>153908.00476272067</v>
      </c>
    </row>
    <row r="82" spans="1:4" ht="54" thickTop="1" thickBot="1">
      <c r="A82" s="139" t="s">
        <v>1489</v>
      </c>
      <c r="B82" s="140" t="s">
        <v>1490</v>
      </c>
      <c r="C82" s="133" t="s">
        <v>387</v>
      </c>
      <c r="D82" s="179">
        <f>VLOOKUP('330.6'!A88,'330.6'!A88:N187,14,FALSE)</f>
        <v>153908.00476272067</v>
      </c>
    </row>
    <row r="83" spans="1:4" ht="54" thickTop="1" thickBot="1">
      <c r="A83" s="137" t="s">
        <v>1033</v>
      </c>
      <c r="B83" s="138" t="s">
        <v>1491</v>
      </c>
      <c r="C83" s="133" t="s">
        <v>387</v>
      </c>
      <c r="D83" s="179">
        <f>VLOOKUP('340.1'!A88,'340.1'!A88:N188,14,FALSE)</f>
        <v>141508.59972120402</v>
      </c>
    </row>
    <row r="84" spans="1:4" ht="54" thickTop="1" thickBot="1">
      <c r="A84" s="137" t="s">
        <v>1034</v>
      </c>
      <c r="B84" s="138" t="s">
        <v>1492</v>
      </c>
      <c r="C84" s="133" t="s">
        <v>387</v>
      </c>
      <c r="D84" s="179">
        <f>VLOOKUP('340.2'!A88,'340.2'!A88:N190,14,FALSE)</f>
        <v>141508.59972120402</v>
      </c>
    </row>
    <row r="85" spans="1:4" ht="54" thickTop="1" thickBot="1">
      <c r="A85" s="137" t="s">
        <v>1035</v>
      </c>
      <c r="B85" s="138" t="s">
        <v>1493</v>
      </c>
      <c r="C85" s="133" t="s">
        <v>387</v>
      </c>
      <c r="D85" s="179">
        <f>VLOOKUP('340.3'!A88,'340.3'!A88:N191,14,FALSE)</f>
        <v>141508.59972120402</v>
      </c>
    </row>
    <row r="86" spans="1:4" ht="54" thickTop="1" thickBot="1">
      <c r="A86" s="137" t="s">
        <v>1494</v>
      </c>
      <c r="B86" s="138" t="s">
        <v>2021</v>
      </c>
      <c r="C86" s="133" t="s">
        <v>387</v>
      </c>
      <c r="D86" s="179">
        <f>VLOOKUP('350.1'!A88,'350.1'!A88:N192,14,FALSE)</f>
        <v>196521.88655342333</v>
      </c>
    </row>
    <row r="87" spans="1:4" ht="54" thickTop="1" thickBot="1">
      <c r="A87" s="195" t="s">
        <v>1495</v>
      </c>
      <c r="B87" s="138" t="s">
        <v>2022</v>
      </c>
      <c r="C87" s="133" t="s">
        <v>387</v>
      </c>
      <c r="D87" s="179">
        <f>VLOOKUP('350.2'!A88,'350.2'!A88:N193,14,FALSE)</f>
        <v>196521.88655342333</v>
      </c>
    </row>
    <row r="88" spans="1:4" ht="54" thickTop="1" thickBot="1">
      <c r="A88" s="139" t="s">
        <v>1496</v>
      </c>
      <c r="B88" s="140" t="s">
        <v>1497</v>
      </c>
      <c r="C88" s="133" t="s">
        <v>387</v>
      </c>
      <c r="D88" s="179">
        <f>VLOOKUP('350.3'!A88,'350.3'!A88:N194,14,FALSE)</f>
        <v>196521.88655342333</v>
      </c>
    </row>
    <row r="89" spans="1:4" ht="54" thickTop="1" thickBot="1">
      <c r="A89" s="137" t="s">
        <v>1498</v>
      </c>
      <c r="B89" s="138" t="s">
        <v>1499</v>
      </c>
      <c r="C89" s="133" t="s">
        <v>387</v>
      </c>
      <c r="D89" s="179">
        <f>VLOOKUP('350.4'!A88,'350.4'!A88:N195,14,FALSE)</f>
        <v>196521.88655342333</v>
      </c>
    </row>
    <row r="90" spans="1:4" ht="54" thickTop="1" thickBot="1">
      <c r="A90" s="139" t="s">
        <v>1500</v>
      </c>
      <c r="B90" s="140" t="s">
        <v>1501</v>
      </c>
      <c r="C90" s="133" t="s">
        <v>387</v>
      </c>
      <c r="D90" s="179">
        <f>VLOOKUP('350.10'!A88,'350.10'!A88:N196,14,FALSE)</f>
        <v>139958.08227850808</v>
      </c>
    </row>
    <row r="91" spans="1:4" ht="54" thickTop="1" thickBot="1">
      <c r="A91" s="139" t="s">
        <v>1502</v>
      </c>
      <c r="B91" s="140" t="s">
        <v>1503</v>
      </c>
      <c r="C91" s="133" t="s">
        <v>387</v>
      </c>
      <c r="D91" s="179">
        <f>VLOOKUP('350.11'!A88,'350.11'!A88:N197,14,FALSE)</f>
        <v>139958.08227850808</v>
      </c>
    </row>
    <row r="92" spans="1:4" ht="54" thickTop="1" thickBot="1">
      <c r="A92" s="139" t="s">
        <v>1504</v>
      </c>
      <c r="B92" s="140" t="s">
        <v>1505</v>
      </c>
      <c r="C92" s="133" t="s">
        <v>387</v>
      </c>
      <c r="D92" s="179">
        <f>VLOOKUP('350.12'!A88,'350.12'!A88:N198,14,FALSE)</f>
        <v>139958.08227850808</v>
      </c>
    </row>
    <row r="93" spans="1:4" ht="54" thickTop="1" thickBot="1">
      <c r="A93" s="139" t="s">
        <v>1506</v>
      </c>
      <c r="B93" s="140" t="s">
        <v>1507</v>
      </c>
      <c r="C93" s="133" t="s">
        <v>387</v>
      </c>
      <c r="D93" s="179">
        <f>VLOOKUP('350.13'!A88,'350.13'!A88:N199,14,FALSE)</f>
        <v>139958.08227850808</v>
      </c>
    </row>
    <row r="94" spans="1:4" ht="54" thickTop="1" thickBot="1">
      <c r="A94" s="137" t="s">
        <v>1508</v>
      </c>
      <c r="B94" s="138" t="s">
        <v>1509</v>
      </c>
      <c r="C94" s="133" t="s">
        <v>998</v>
      </c>
      <c r="D94" s="179">
        <f>VLOOKUP('350.14'!A88,'350.14'!A88:N200,14,FALSE)</f>
        <v>628.4867141657254</v>
      </c>
    </row>
    <row r="95" spans="1:4" ht="54" thickTop="1" thickBot="1">
      <c r="A95" s="139" t="s">
        <v>1510</v>
      </c>
      <c r="B95" s="140" t="s">
        <v>1511</v>
      </c>
      <c r="C95" s="133" t="s">
        <v>387</v>
      </c>
      <c r="D95" s="179">
        <f>VLOOKUP('351.1'!A88,'351.1'!A88:N201,14,FALSE)</f>
        <v>196521.88655342333</v>
      </c>
    </row>
    <row r="96" spans="1:4" ht="54" thickTop="1" thickBot="1">
      <c r="A96" s="139" t="s">
        <v>1512</v>
      </c>
      <c r="B96" s="140" t="s">
        <v>1513</v>
      </c>
      <c r="C96" s="133" t="s">
        <v>387</v>
      </c>
      <c r="D96" s="179">
        <f>VLOOKUP('351.2'!A88,'351.2'!A88:N202,14,FALSE)</f>
        <v>196521.88655342333</v>
      </c>
    </row>
    <row r="97" spans="1:4" ht="54" thickTop="1" thickBot="1">
      <c r="A97" s="139" t="s">
        <v>1514</v>
      </c>
      <c r="B97" s="140" t="s">
        <v>1515</v>
      </c>
      <c r="C97" s="133" t="s">
        <v>387</v>
      </c>
      <c r="D97" s="179">
        <f>VLOOKUP('351.10'!A88,'351.10'!A88:N203,14,FALSE)</f>
        <v>139958.08227850808</v>
      </c>
    </row>
    <row r="98" spans="1:4" ht="54" thickTop="1" thickBot="1">
      <c r="A98" s="139" t="s">
        <v>1516</v>
      </c>
      <c r="B98" s="140" t="s">
        <v>1517</v>
      </c>
      <c r="C98" s="133" t="s">
        <v>387</v>
      </c>
      <c r="D98" s="179">
        <f>VLOOKUP('351.11'!A88,'351.11'!A88:N204,14,FALSE)</f>
        <v>139958.08227850808</v>
      </c>
    </row>
    <row r="99" spans="1:4" ht="54" thickTop="1" thickBot="1">
      <c r="A99" s="139" t="s">
        <v>1518</v>
      </c>
      <c r="B99" s="140" t="s">
        <v>1519</v>
      </c>
      <c r="C99" s="133" t="s">
        <v>998</v>
      </c>
      <c r="D99" s="179">
        <f>VLOOKUP('351.12'!A88,'351.12'!A88:N205,14,FALSE)</f>
        <v>628.4867141657254</v>
      </c>
    </row>
    <row r="100" spans="1:4" ht="54" thickTop="1" thickBot="1">
      <c r="A100" s="139" t="s">
        <v>1522</v>
      </c>
      <c r="B100" s="140" t="s">
        <v>1520</v>
      </c>
      <c r="C100" s="133" t="s">
        <v>998</v>
      </c>
      <c r="D100" s="179">
        <f>VLOOKUP('410.1'!A88,'410.1'!A88:N206,14,FALSE)</f>
        <v>3092.3518451791451</v>
      </c>
    </row>
    <row r="101" spans="1:4" ht="54" thickTop="1" thickBot="1">
      <c r="A101" s="139" t="s">
        <v>1523</v>
      </c>
      <c r="B101" s="140" t="s">
        <v>1521</v>
      </c>
      <c r="C101" s="133" t="s">
        <v>998</v>
      </c>
      <c r="D101" s="179">
        <f>VLOOKUP('410.2'!A88,'410.2'!A88:N207,14,FALSE)</f>
        <v>1827.2988176058584</v>
      </c>
    </row>
    <row r="102" spans="1:4" ht="54" thickTop="1" thickBot="1">
      <c r="A102" s="139" t="s">
        <v>1525</v>
      </c>
      <c r="B102" s="140" t="s">
        <v>1524</v>
      </c>
      <c r="C102" s="133" t="s">
        <v>377</v>
      </c>
      <c r="D102" s="179">
        <f>VLOOKUP('410.3'!A88,'410.3'!A88:N208,14,FALSE)</f>
        <v>1827.2988176058584</v>
      </c>
    </row>
    <row r="103" spans="1:4" ht="54" thickTop="1" thickBot="1">
      <c r="A103" s="139" t="s">
        <v>1527</v>
      </c>
      <c r="B103" s="140" t="s">
        <v>1526</v>
      </c>
      <c r="C103" s="133" t="s">
        <v>1464</v>
      </c>
      <c r="D103" s="179">
        <f>VLOOKUP('411.1'!A88,'411.1'!A88:N209,14,FALSE)</f>
        <v>2951.7903976710022</v>
      </c>
    </row>
    <row r="104" spans="1:4" ht="54" thickTop="1" thickBot="1">
      <c r="A104" s="137" t="s">
        <v>1036</v>
      </c>
      <c r="B104" s="138" t="s">
        <v>1958</v>
      </c>
      <c r="C104" s="133" t="s">
        <v>1464</v>
      </c>
      <c r="D104" s="179">
        <f>VLOOKUP('411.2'!A88,'411.2'!A88:N210,14,FALSE)</f>
        <v>4723.2780522956855</v>
      </c>
    </row>
    <row r="105" spans="1:4" ht="54" thickTop="1" thickBot="1">
      <c r="A105" s="137" t="s">
        <v>1037</v>
      </c>
      <c r="B105" s="138" t="s">
        <v>2054</v>
      </c>
      <c r="C105" s="133" t="s">
        <v>1464</v>
      </c>
      <c r="D105" s="179">
        <f>VLOOKUP('411.3'!A88,'411.3'!A88:N211,14,FALSE)</f>
        <v>3373.474740195431</v>
      </c>
    </row>
    <row r="106" spans="1:4" ht="54" thickTop="1" thickBot="1">
      <c r="A106" s="137" t="s">
        <v>1528</v>
      </c>
      <c r="B106" s="138" t="s">
        <v>2055</v>
      </c>
      <c r="C106" s="133" t="s">
        <v>1464</v>
      </c>
      <c r="D106" s="179">
        <f>VLOOKUP('411.4'!A88,'411.4'!A88:N212,14,FALSE)</f>
        <v>2530.1060551465735</v>
      </c>
    </row>
    <row r="107" spans="1:4" ht="54" thickTop="1" thickBot="1">
      <c r="A107" s="137" t="s">
        <v>1535</v>
      </c>
      <c r="B107" s="191" t="s">
        <v>1606</v>
      </c>
      <c r="C107" s="133" t="s">
        <v>998</v>
      </c>
      <c r="D107" s="179">
        <f>VLOOKUP('413.1'!A88,'413.1'!A88:N213,14,FALSE)</f>
        <v>3795.1590827198597</v>
      </c>
    </row>
    <row r="108" spans="1:4" ht="54" thickTop="1" thickBot="1">
      <c r="A108" s="137" t="s">
        <v>1537</v>
      </c>
      <c r="B108" s="138" t="s">
        <v>1607</v>
      </c>
      <c r="C108" s="133" t="s">
        <v>998</v>
      </c>
      <c r="D108" s="179">
        <f>VLOOKUP('413.2'!A88,'413.2'!A88:N214,14,FALSE)</f>
        <v>3795.1590827198597</v>
      </c>
    </row>
    <row r="109" spans="1:4" ht="54" thickTop="1" thickBot="1">
      <c r="A109" s="137" t="s">
        <v>1539</v>
      </c>
      <c r="B109" s="138" t="s">
        <v>1608</v>
      </c>
      <c r="C109" s="133" t="s">
        <v>998</v>
      </c>
      <c r="D109" s="179">
        <f>VLOOKUP('413.3'!A88,'413.3'!A88:N215,14,FALSE)</f>
        <v>3795.1590827198597</v>
      </c>
    </row>
    <row r="110" spans="1:4" ht="54" thickTop="1" thickBot="1">
      <c r="A110" s="137" t="s">
        <v>1038</v>
      </c>
      <c r="B110" s="138" t="s">
        <v>1205</v>
      </c>
      <c r="C110" s="133" t="s">
        <v>998</v>
      </c>
      <c r="D110" s="179">
        <f>VLOOKUP('414.1'!A88,'414.1'!A88:N216,14,FALSE)</f>
        <v>3514.0361877035739</v>
      </c>
    </row>
    <row r="111" spans="1:4" ht="54" thickTop="1" thickBot="1">
      <c r="A111" s="137" t="s">
        <v>1039</v>
      </c>
      <c r="B111" s="138" t="s">
        <v>1959</v>
      </c>
      <c r="C111" s="133" t="s">
        <v>998</v>
      </c>
      <c r="D111" s="179">
        <f>VLOOKUP('414.2'!A88,'414.2'!A88:N217,14,FALSE)</f>
        <v>4216.8434252442894</v>
      </c>
    </row>
    <row r="112" spans="1:4" ht="54" thickTop="1" thickBot="1">
      <c r="A112" s="137" t="s">
        <v>1040</v>
      </c>
      <c r="B112" s="138" t="s">
        <v>1960</v>
      </c>
      <c r="C112" s="133" t="s">
        <v>998</v>
      </c>
      <c r="D112" s="179">
        <f>VLOOKUP('414.3'!A88,'414.3'!A88:N218,14,FALSE)</f>
        <v>4216.8434252442894</v>
      </c>
    </row>
    <row r="113" spans="1:4" ht="54" thickTop="1" thickBot="1">
      <c r="A113" s="137" t="s">
        <v>1041</v>
      </c>
      <c r="B113" s="138" t="s">
        <v>1206</v>
      </c>
      <c r="C113" s="133" t="s">
        <v>998</v>
      </c>
      <c r="D113" s="179">
        <f>VLOOKUP('414.4'!A88,'414.4'!A88:N219,14,FALSE)</f>
        <v>4919.650662785004</v>
      </c>
    </row>
    <row r="114" spans="1:4" ht="54" thickTop="1" thickBot="1">
      <c r="A114" s="137" t="s">
        <v>1042</v>
      </c>
      <c r="B114" s="138" t="s">
        <v>1207</v>
      </c>
      <c r="C114" s="133" t="s">
        <v>998</v>
      </c>
      <c r="D114" s="179">
        <f>VLOOKUP('414.5'!A88,'414.5'!A88:N220,14,FALSE)</f>
        <v>5060.2121102931469</v>
      </c>
    </row>
    <row r="115" spans="1:4" ht="54" thickTop="1" thickBot="1">
      <c r="A115" s="137" t="s">
        <v>1546</v>
      </c>
      <c r="B115" s="138" t="s">
        <v>2056</v>
      </c>
      <c r="C115" s="133" t="s">
        <v>998</v>
      </c>
      <c r="D115" s="179">
        <f>VLOOKUP('414.6'!A88,'414.6'!A88:N221,14,FALSE)</f>
        <v>4638.5277677687172</v>
      </c>
    </row>
    <row r="116" spans="1:4" ht="54" thickTop="1" thickBot="1">
      <c r="A116" s="137" t="s">
        <v>1043</v>
      </c>
      <c r="B116" s="138" t="s">
        <v>1961</v>
      </c>
      <c r="C116" s="133" t="s">
        <v>1464</v>
      </c>
      <c r="D116" s="179">
        <f>VLOOKUP('415.1'!A88,'415.1'!A88:N222,14,FALSE)</f>
        <v>5335.8227916816631</v>
      </c>
    </row>
    <row r="117" spans="1:4" ht="54" thickTop="1" thickBot="1">
      <c r="A117" s="137" t="s">
        <v>1044</v>
      </c>
      <c r="B117" s="138" t="s">
        <v>2058</v>
      </c>
      <c r="C117" s="133" t="s">
        <v>233</v>
      </c>
      <c r="D117" s="179">
        <f>VLOOKUP('420.1'!A87,'420.1'!A87:N223,14,FALSE)</f>
        <v>3340.5231808751582</v>
      </c>
    </row>
    <row r="118" spans="1:4" ht="54" thickTop="1" thickBot="1">
      <c r="A118" s="137" t="s">
        <v>1045</v>
      </c>
      <c r="B118" s="138" t="s">
        <v>2057</v>
      </c>
      <c r="C118" s="142" t="s">
        <v>233</v>
      </c>
      <c r="D118" s="179">
        <f>VLOOKUP('420.2 '!A88,'420.2 '!A59:N107,14,FALSE)</f>
        <v>2216.0316008100149</v>
      </c>
    </row>
    <row r="119" spans="1:4" ht="54" thickTop="1" thickBot="1">
      <c r="A119" s="137" t="s">
        <v>1551</v>
      </c>
      <c r="B119" s="138" t="s">
        <v>1552</v>
      </c>
      <c r="C119" s="133" t="s">
        <v>233</v>
      </c>
      <c r="D119" s="179">
        <f>VLOOKUP('420.3'!A88,'420.3'!A88:N225,14,FALSE)</f>
        <v>3888.7128261569155</v>
      </c>
    </row>
    <row r="120" spans="1:4" ht="54" thickTop="1" thickBot="1">
      <c r="A120" s="137" t="s">
        <v>1046</v>
      </c>
      <c r="B120" s="138" t="s">
        <v>1208</v>
      </c>
      <c r="C120" s="133" t="s">
        <v>233</v>
      </c>
      <c r="D120" s="179">
        <f>VLOOKUP('421.1'!A88,'421.1'!A88:N226,14,FALSE)</f>
        <v>1464.0278566414504</v>
      </c>
    </row>
    <row r="121" spans="1:4" ht="54" thickTop="1" thickBot="1">
      <c r="A121" s="137" t="s">
        <v>1047</v>
      </c>
      <c r="B121" s="138" t="s">
        <v>1209</v>
      </c>
      <c r="C121" s="133" t="s">
        <v>233</v>
      </c>
      <c r="D121" s="179">
        <f>VLOOKUP('421.2'!A88,'421.2'!A88:N227,14,FALSE)</f>
        <v>1400.7752052627859</v>
      </c>
    </row>
    <row r="122" spans="1:4" ht="54" thickTop="1" thickBot="1">
      <c r="A122" s="137" t="s">
        <v>1048</v>
      </c>
      <c r="B122" s="138" t="s">
        <v>1962</v>
      </c>
      <c r="C122" s="133" t="s">
        <v>233</v>
      </c>
      <c r="D122" s="179">
        <f>VLOOKUP('421.3'!A88,'421.3'!A88:N228,14,FALSE)</f>
        <v>1464.0278566414504</v>
      </c>
    </row>
    <row r="123" spans="1:4" ht="54" thickTop="1" thickBot="1">
      <c r="A123" s="137" t="s">
        <v>1049</v>
      </c>
      <c r="B123" s="138" t="s">
        <v>1963</v>
      </c>
      <c r="C123" s="133" t="s">
        <v>233</v>
      </c>
      <c r="D123" s="179">
        <f>VLOOKUP('421.4'!A88,'421.4'!A88:N229,14,FALSE)</f>
        <v>1717.0384621561075</v>
      </c>
    </row>
    <row r="124" spans="1:4" ht="54" thickTop="1" thickBot="1">
      <c r="A124" s="137" t="s">
        <v>1556</v>
      </c>
      <c r="B124" s="140" t="s">
        <v>1557</v>
      </c>
      <c r="C124" s="133" t="s">
        <v>233</v>
      </c>
      <c r="D124" s="179">
        <f>VLOOKUP('430.1.1'!A87,'430.1.1'!A87:N230,14,FALSE)</f>
        <v>6815.8329426064101</v>
      </c>
    </row>
    <row r="125" spans="1:4" ht="54" thickTop="1" thickBot="1">
      <c r="A125" s="137" t="s">
        <v>1558</v>
      </c>
      <c r="B125" s="138" t="s">
        <v>1559</v>
      </c>
      <c r="C125" s="133" t="s">
        <v>233</v>
      </c>
      <c r="D125" s="179">
        <f>VLOOKUP('430.1.2'!A88,'430.1.2'!A88:N231,14,FALSE)</f>
        <v>5625.0606152034143</v>
      </c>
    </row>
    <row r="126" spans="1:4" ht="54" thickTop="1" thickBot="1">
      <c r="A126" s="137" t="s">
        <v>1560</v>
      </c>
      <c r="B126" s="138" t="s">
        <v>1609</v>
      </c>
      <c r="C126" s="133" t="s">
        <v>233</v>
      </c>
      <c r="D126" s="179">
        <f>VLOOKUP('430.2.1'!A88,'430.2.1'!A88:N232,14,FALSE)</f>
        <v>6815.8329426064101</v>
      </c>
    </row>
    <row r="127" spans="1:4" ht="54" thickTop="1" thickBot="1">
      <c r="A127" s="137" t="s">
        <v>1562</v>
      </c>
      <c r="B127" s="138" t="s">
        <v>1610</v>
      </c>
      <c r="C127" s="133" t="s">
        <v>233</v>
      </c>
      <c r="D127" s="179">
        <f>VLOOKUP('430.2.2'!A88,'430.2.2'!A88:N233,14,FALSE)</f>
        <v>5625.0606152034143</v>
      </c>
    </row>
    <row r="128" spans="1:4" ht="54" thickTop="1" thickBot="1">
      <c r="A128" s="137" t="s">
        <v>1563</v>
      </c>
      <c r="B128" s="138" t="s">
        <v>1611</v>
      </c>
      <c r="C128" s="133" t="s">
        <v>233</v>
      </c>
      <c r="D128" s="179">
        <f>VLOOKUP('431.1.1'!A88,'431.1.1'!A88:N234,14,FALSE)</f>
        <v>14238.111322564033</v>
      </c>
    </row>
    <row r="129" spans="1:4" ht="54" thickTop="1" thickBot="1">
      <c r="A129" s="137" t="s">
        <v>1565</v>
      </c>
      <c r="B129" s="138" t="s">
        <v>1612</v>
      </c>
      <c r="C129" s="133" t="s">
        <v>233</v>
      </c>
      <c r="D129" s="179">
        <f>VLOOKUP('431.1.2'!A88,'431.1.2'!A88:N235,14,FALSE)</f>
        <v>11316.216335593746</v>
      </c>
    </row>
    <row r="130" spans="1:4" ht="54" thickTop="1" thickBot="1">
      <c r="A130" s="137" t="s">
        <v>1568</v>
      </c>
      <c r="B130" s="138" t="s">
        <v>1613</v>
      </c>
      <c r="C130" s="133" t="s">
        <v>233</v>
      </c>
      <c r="D130" s="179">
        <f>VLOOKUP('431.2.1'!A88,'431.2.1'!A88:N236,14,FALSE)</f>
        <v>17218.014009736664</v>
      </c>
    </row>
    <row r="131" spans="1:4" ht="54" thickTop="1" thickBot="1">
      <c r="A131" s="137" t="s">
        <v>1569</v>
      </c>
      <c r="B131" s="138" t="s">
        <v>1614</v>
      </c>
      <c r="C131" s="133" t="s">
        <v>233</v>
      </c>
      <c r="D131" s="179">
        <f>VLOOKUP('431.2.2'!A88,'431.2.2'!A88:N237,14,FALSE)</f>
        <v>13593.311785225664</v>
      </c>
    </row>
    <row r="132" spans="1:4" ht="54" thickTop="1" thickBot="1">
      <c r="A132" s="137" t="s">
        <v>1050</v>
      </c>
      <c r="B132" s="138" t="s">
        <v>1210</v>
      </c>
      <c r="C132" s="133" t="s">
        <v>233</v>
      </c>
      <c r="D132" s="179">
        <f>VLOOKUP('432.1'!A88,'432.1'!A88:N238,14,FALSE)</f>
        <v>4638.1007178881418</v>
      </c>
    </row>
    <row r="133" spans="1:4" ht="54" thickTop="1" thickBot="1">
      <c r="A133" s="137" t="s">
        <v>1051</v>
      </c>
      <c r="B133" s="138" t="s">
        <v>1964</v>
      </c>
      <c r="C133" s="133" t="s">
        <v>233</v>
      </c>
      <c r="D133" s="179">
        <f>VLOOKUP('432.2'!A88,'432.2'!A88:N239,14,FALSE)</f>
        <v>4813.8025272733212</v>
      </c>
    </row>
    <row r="134" spans="1:4" ht="54" thickTop="1" thickBot="1">
      <c r="A134" s="137" t="s">
        <v>1052</v>
      </c>
      <c r="B134" s="138" t="s">
        <v>1965</v>
      </c>
      <c r="C134" s="133" t="s">
        <v>233</v>
      </c>
      <c r="D134" s="179">
        <f>VLOOKUP('433.1'!A88,'433.1'!A88:N240,14,FALSE)</f>
        <v>5174.1289505171535</v>
      </c>
    </row>
    <row r="135" spans="1:4" ht="54" thickTop="1" thickBot="1">
      <c r="A135" s="137" t="s">
        <v>1053</v>
      </c>
      <c r="B135" s="138" t="s">
        <v>1966</v>
      </c>
      <c r="C135" s="133" t="s">
        <v>233</v>
      </c>
      <c r="D135" s="179">
        <f>VLOOKUP('433.2'!A88,'433.2'!A88:N241,14,FALSE)</f>
        <v>4818.8920198833175</v>
      </c>
    </row>
    <row r="136" spans="1:4" ht="54" thickTop="1" thickBot="1">
      <c r="A136" s="137" t="s">
        <v>1054</v>
      </c>
      <c r="B136" s="138" t="s">
        <v>1967</v>
      </c>
      <c r="C136" s="133" t="s">
        <v>233</v>
      </c>
      <c r="D136" s="179">
        <f>VLOOKUP('433.3'!A88,'433.3'!A88:N242,14,FALSE)</f>
        <v>5576.0262568859298</v>
      </c>
    </row>
    <row r="137" spans="1:4" ht="54" thickTop="1" thickBot="1">
      <c r="A137" s="137" t="s">
        <v>1055</v>
      </c>
      <c r="B137" s="138" t="s">
        <v>1211</v>
      </c>
      <c r="C137" s="133" t="s">
        <v>233</v>
      </c>
      <c r="D137" s="179">
        <f>VLOOKUP('433.4'!A88,'433.4'!A88:N243,14,FALSE)</f>
        <v>3598.4478404131896</v>
      </c>
    </row>
    <row r="138" spans="1:4" ht="54" thickTop="1" thickBot="1">
      <c r="A138" s="137" t="s">
        <v>1056</v>
      </c>
      <c r="B138" s="138" t="s">
        <v>1968</v>
      </c>
      <c r="C138" s="133" t="s">
        <v>233</v>
      </c>
      <c r="D138" s="179">
        <f>VLOOKUP('433.5'!A88,'433.5'!A88:N244,14,FALSE)</f>
        <v>6407.5556524011081</v>
      </c>
    </row>
    <row r="139" spans="1:4" ht="54" thickTop="1" thickBot="1">
      <c r="A139" s="137" t="s">
        <v>1057</v>
      </c>
      <c r="B139" s="138" t="s">
        <v>1969</v>
      </c>
      <c r="C139" s="133" t="s">
        <v>233</v>
      </c>
      <c r="D139" s="179">
        <f>VLOOKUP('433.6'!A88,'433.6'!A88:N245,14,FALSE)</f>
        <v>6008.6743923159938</v>
      </c>
    </row>
    <row r="140" spans="1:4" ht="54" thickTop="1" thickBot="1">
      <c r="A140" s="137" t="s">
        <v>1058</v>
      </c>
      <c r="B140" s="138" t="s">
        <v>1970</v>
      </c>
      <c r="C140" s="133" t="s">
        <v>233</v>
      </c>
      <c r="D140" s="179">
        <f>VLOOKUP('433.7'!A88,'433.7'!A88:N246,14,FALSE)</f>
        <v>7018.1867083194766</v>
      </c>
    </row>
    <row r="141" spans="1:4" ht="54" thickTop="1" thickBot="1">
      <c r="A141" s="137" t="s">
        <v>1059</v>
      </c>
      <c r="B141" s="138" t="s">
        <v>1212</v>
      </c>
      <c r="C141" s="133" t="s">
        <v>233</v>
      </c>
      <c r="D141" s="179">
        <f>VLOOKUP('433.8'!A88,'433.8'!A88:N247,14,FALSE)</f>
        <v>4499.7981225591566</v>
      </c>
    </row>
    <row r="142" spans="1:4" ht="54" thickTop="1" thickBot="1">
      <c r="A142" s="137" t="s">
        <v>1060</v>
      </c>
      <c r="B142" s="138" t="s">
        <v>1971</v>
      </c>
      <c r="C142" s="133" t="s">
        <v>387</v>
      </c>
      <c r="D142" s="179">
        <f>VLOOKUP('440.1'!A89,'440.1'!A89:N248,14,FALSE)</f>
        <v>248659.57882662056</v>
      </c>
    </row>
    <row r="143" spans="1:4" ht="54" thickTop="1" thickBot="1">
      <c r="A143" s="137" t="s">
        <v>1061</v>
      </c>
      <c r="B143" s="138" t="s">
        <v>1972</v>
      </c>
      <c r="C143" s="133" t="s">
        <v>387</v>
      </c>
      <c r="D143" s="179">
        <f>VLOOKUP('440.2'!A93,'440.2'!A93:N250,14,FALSE)</f>
        <v>248659.57882662056</v>
      </c>
    </row>
    <row r="144" spans="1:4" ht="54" thickTop="1" thickBot="1">
      <c r="A144" s="137" t="s">
        <v>1062</v>
      </c>
      <c r="B144" s="138" t="s">
        <v>1973</v>
      </c>
      <c r="C144" s="133" t="s">
        <v>387</v>
      </c>
      <c r="D144" s="179">
        <f>VLOOKUP('440.3'!A93,'440.3'!A93:N252,14,FALSE)</f>
        <v>248659.57882662056</v>
      </c>
    </row>
    <row r="145" spans="1:4" ht="54" thickTop="1" thickBot="1">
      <c r="A145" s="137" t="s">
        <v>1063</v>
      </c>
      <c r="B145" s="138" t="s">
        <v>1213</v>
      </c>
      <c r="C145" s="133" t="s">
        <v>387</v>
      </c>
      <c r="D145" s="179">
        <f>VLOOKUP('440.4'!A93,'440.4'!A93:N254,14,FALSE)</f>
        <v>262396.29719650513</v>
      </c>
    </row>
    <row r="146" spans="1:4" ht="54" thickTop="1" thickBot="1">
      <c r="A146" s="137" t="s">
        <v>1064</v>
      </c>
      <c r="B146" s="138" t="s">
        <v>1974</v>
      </c>
      <c r="C146" s="133" t="s">
        <v>387</v>
      </c>
      <c r="D146" s="179">
        <f>VLOOKUP('441.1'!A93,'441.1'!A93:N256,14,FALSE)</f>
        <v>248659.57882662056</v>
      </c>
    </row>
    <row r="147" spans="1:4" ht="54" thickTop="1" thickBot="1">
      <c r="A147" s="137" t="s">
        <v>1065</v>
      </c>
      <c r="B147" s="138" t="s">
        <v>1975</v>
      </c>
      <c r="C147" s="133" t="s">
        <v>387</v>
      </c>
      <c r="D147" s="179">
        <f>VLOOKUP('441.2'!A92,'441.2'!A92:N258,14,FALSE)</f>
        <v>248659.57882662056</v>
      </c>
    </row>
    <row r="148" spans="1:4" ht="54" thickTop="1" thickBot="1">
      <c r="A148" s="137" t="s">
        <v>1066</v>
      </c>
      <c r="B148" s="138" t="s">
        <v>1976</v>
      </c>
      <c r="C148" s="133" t="s">
        <v>387</v>
      </c>
      <c r="D148" s="179">
        <f>VLOOKUP('441.3'!A93,'441.3'!A93:N260,14,FALSE)</f>
        <v>248439.42238782428</v>
      </c>
    </row>
    <row r="149" spans="1:4" ht="54" thickTop="1" thickBot="1">
      <c r="A149" s="137" t="s">
        <v>1067</v>
      </c>
      <c r="B149" s="138" t="s">
        <v>1977</v>
      </c>
      <c r="C149" s="133" t="s">
        <v>387</v>
      </c>
      <c r="D149" s="179">
        <f>VLOOKUP('441.4'!A92,'441.4'!A92:N262,14,FALSE)</f>
        <v>262396.29719650513</v>
      </c>
    </row>
    <row r="150" spans="1:4" ht="54" thickTop="1" thickBot="1">
      <c r="A150" s="137" t="s">
        <v>1068</v>
      </c>
      <c r="B150" s="138" t="s">
        <v>1957</v>
      </c>
      <c r="C150" s="133" t="s">
        <v>387</v>
      </c>
      <c r="D150" s="179">
        <f>VLOOKUP('450.1'!A95,'450.1'!A95:N264,14,FALSE)</f>
        <v>280372.08641516417</v>
      </c>
    </row>
    <row r="151" spans="1:4" ht="54" thickTop="1" thickBot="1">
      <c r="A151" s="137" t="s">
        <v>1069</v>
      </c>
      <c r="B151" s="138" t="s">
        <v>1978</v>
      </c>
      <c r="C151" s="133" t="s">
        <v>387</v>
      </c>
      <c r="D151" s="179">
        <f>VLOOKUP('450.2'!A93,'450.2'!A93:N266,14,FALSE)</f>
        <v>280592.24285396049</v>
      </c>
    </row>
    <row r="152" spans="1:4" ht="54" thickTop="1" thickBot="1">
      <c r="A152" s="137" t="s">
        <v>1070</v>
      </c>
      <c r="B152" s="138" t="s">
        <v>1979</v>
      </c>
      <c r="C152" s="133" t="s">
        <v>387</v>
      </c>
      <c r="D152" s="179">
        <f>VLOOKUP('450.3'!A93,'450.3'!A93:N268,14,FALSE)</f>
        <v>280592.24285396049</v>
      </c>
    </row>
    <row r="153" spans="1:4" ht="54" thickTop="1" thickBot="1">
      <c r="A153" s="137" t="s">
        <v>1071</v>
      </c>
      <c r="B153" s="138" t="s">
        <v>1980</v>
      </c>
      <c r="C153" s="133" t="s">
        <v>387</v>
      </c>
      <c r="D153" s="179">
        <f>VLOOKUP('450.4'!A92,'450.4'!A92:N270,14,FALSE)</f>
        <v>280372.08641516417</v>
      </c>
    </row>
    <row r="154" spans="1:4" ht="63.75" customHeight="1" thickTop="1" thickBot="1">
      <c r="A154" s="137" t="s">
        <v>1072</v>
      </c>
      <c r="B154" s="138" t="s">
        <v>1981</v>
      </c>
      <c r="C154" s="133" t="s">
        <v>387</v>
      </c>
      <c r="D154" s="179">
        <f>VLOOKUP('450.5'!A92,'450.5'!A92:N272,14,FALSE)</f>
        <v>280592.24285396049</v>
      </c>
    </row>
    <row r="155" spans="1:4" ht="54" thickTop="1" thickBot="1">
      <c r="A155" s="137" t="s">
        <v>1073</v>
      </c>
      <c r="B155" s="138" t="s">
        <v>1982</v>
      </c>
      <c r="C155" s="133" t="s">
        <v>387</v>
      </c>
      <c r="D155" s="179">
        <f>VLOOKUP('450.6'!A93,'450.6'!A93:N274,14,FALSE)</f>
        <v>280592.24285396049</v>
      </c>
    </row>
    <row r="156" spans="1:4" ht="54" thickTop="1" thickBot="1">
      <c r="A156" s="137" t="s">
        <v>1074</v>
      </c>
      <c r="B156" s="138" t="s">
        <v>1983</v>
      </c>
      <c r="C156" s="133" t="s">
        <v>387</v>
      </c>
      <c r="D156" s="179">
        <f>VLOOKUP('450.7'!A93,'450.7'!A93:N275,14,FALSE)</f>
        <v>280592.24285396049</v>
      </c>
    </row>
    <row r="157" spans="1:4" ht="54" thickTop="1" thickBot="1">
      <c r="A157" s="137" t="s">
        <v>1075</v>
      </c>
      <c r="B157" s="138" t="s">
        <v>1984</v>
      </c>
      <c r="C157" s="133" t="s">
        <v>387</v>
      </c>
      <c r="D157" s="179">
        <f>VLOOKUP('450.8'!A93,'450.8'!A93:N276,14,FALSE)</f>
        <v>280592.24285396049</v>
      </c>
    </row>
    <row r="158" spans="1:4" ht="54" thickTop="1" thickBot="1">
      <c r="A158" s="137" t="s">
        <v>1584</v>
      </c>
      <c r="B158" s="138" t="s">
        <v>1615</v>
      </c>
      <c r="C158" s="133" t="s">
        <v>387</v>
      </c>
      <c r="D158" s="179">
        <f>VLOOKUP('450.10'!A92,'450.10'!A92:N277,14,FALSE)</f>
        <v>310902.30665027379</v>
      </c>
    </row>
    <row r="159" spans="1:4" ht="54" thickTop="1" thickBot="1">
      <c r="A159" s="137" t="s">
        <v>1586</v>
      </c>
      <c r="B159" s="138" t="s">
        <v>1616</v>
      </c>
      <c r="C159" s="133" t="s">
        <v>387</v>
      </c>
      <c r="D159" s="179">
        <f>VLOOKUP('450.11'!A92,'450.11'!A92:N278,14,FALSE)</f>
        <v>311122.46308907011</v>
      </c>
    </row>
    <row r="160" spans="1:4" ht="54" thickTop="1" thickBot="1">
      <c r="A160" s="137" t="s">
        <v>1588</v>
      </c>
      <c r="B160" s="138" t="s">
        <v>1617</v>
      </c>
      <c r="C160" s="133" t="s">
        <v>387</v>
      </c>
      <c r="D160" s="179">
        <f>VLOOKUP('450.12'!A92,'450.11'!A92:N279,14,FALSE)</f>
        <v>311122.46308907011</v>
      </c>
    </row>
    <row r="161" spans="1:4" ht="54" thickTop="1" thickBot="1">
      <c r="A161" s="137" t="s">
        <v>1076</v>
      </c>
      <c r="B161" s="138" t="s">
        <v>1985</v>
      </c>
      <c r="C161" s="133" t="s">
        <v>387</v>
      </c>
      <c r="D161" s="179">
        <f>VLOOKUP('451.1'!A92,'451.1'!A92:N280,14,FALSE)</f>
        <v>280592.24285396049</v>
      </c>
    </row>
    <row r="162" spans="1:4" ht="54" thickTop="1" thickBot="1">
      <c r="A162" s="137" t="s">
        <v>1077</v>
      </c>
      <c r="B162" s="138" t="s">
        <v>1986</v>
      </c>
      <c r="C162" s="133" t="s">
        <v>387</v>
      </c>
      <c r="D162" s="179">
        <f>VLOOKUP('451.2'!A93,'451.2'!A93:N281,14,FALSE)</f>
        <v>280592.24285396049</v>
      </c>
    </row>
    <row r="163" spans="1:4" ht="54" thickTop="1" thickBot="1">
      <c r="A163" s="137" t="s">
        <v>1078</v>
      </c>
      <c r="B163" s="138" t="s">
        <v>1987</v>
      </c>
      <c r="C163" s="133" t="s">
        <v>387</v>
      </c>
      <c r="D163" s="179">
        <f>VLOOKUP('451.3'!A92,'451.3'!A92:N282,14,FALSE)</f>
        <v>280592.24285396049</v>
      </c>
    </row>
    <row r="164" spans="1:4" ht="54" thickTop="1" thickBot="1">
      <c r="A164" s="137" t="s">
        <v>1079</v>
      </c>
      <c r="B164" s="138" t="s">
        <v>1988</v>
      </c>
      <c r="C164" s="133" t="s">
        <v>387</v>
      </c>
      <c r="D164" s="179">
        <f>VLOOKUP('451.4'!A92,'451.4'!A92:N283,14,FALSE)</f>
        <v>311122.46308907011</v>
      </c>
    </row>
    <row r="165" spans="1:4" ht="54" thickTop="1" thickBot="1">
      <c r="A165" s="137" t="s">
        <v>1080</v>
      </c>
      <c r="B165" s="138" t="s">
        <v>1989</v>
      </c>
      <c r="C165" s="133" t="s">
        <v>387</v>
      </c>
      <c r="D165" s="179">
        <f>VLOOKUP('452.1'!A93,'452.1'!A93:N284,14,FALSE)</f>
        <v>280592.24285396049</v>
      </c>
    </row>
    <row r="166" spans="1:4" ht="54" thickTop="1" thickBot="1">
      <c r="A166" s="137" t="s">
        <v>1081</v>
      </c>
      <c r="B166" s="138" t="s">
        <v>1990</v>
      </c>
      <c r="C166" s="133" t="s">
        <v>387</v>
      </c>
      <c r="D166" s="179">
        <f>VLOOKUP('452.2'!A93,'452.2'!A93:N285,14,FALSE)</f>
        <v>280592.24285396049</v>
      </c>
    </row>
    <row r="167" spans="1:4" ht="54" thickTop="1" thickBot="1">
      <c r="A167" s="137" t="s">
        <v>1082</v>
      </c>
      <c r="B167" s="138" t="s">
        <v>1991</v>
      </c>
      <c r="C167" s="133" t="s">
        <v>387</v>
      </c>
      <c r="D167" s="179">
        <f>VLOOKUP('452.3'!A92,'452.3'!A92:N286,14,FALSE)</f>
        <v>280592.24285396049</v>
      </c>
    </row>
    <row r="168" spans="1:4" ht="54" thickTop="1" thickBot="1">
      <c r="A168" s="137" t="s">
        <v>1083</v>
      </c>
      <c r="B168" s="138" t="s">
        <v>1992</v>
      </c>
      <c r="C168" s="133" t="s">
        <v>387</v>
      </c>
      <c r="D168" s="179">
        <f>VLOOKUP('452.4'!A93,'452.4'!A93:N287,14,FALSE)</f>
        <v>280592.24285396049</v>
      </c>
    </row>
    <row r="169" spans="1:4" ht="54" thickTop="1" thickBot="1">
      <c r="A169" s="137" t="s">
        <v>1084</v>
      </c>
      <c r="B169" s="138" t="s">
        <v>1214</v>
      </c>
      <c r="C169" s="133" t="s">
        <v>387</v>
      </c>
      <c r="D169" s="179">
        <f>VLOOKUP('453.1'!A92,'453.1'!A92:N288,14,FALSE)</f>
        <v>284873.80722199311</v>
      </c>
    </row>
    <row r="170" spans="1:4" ht="54" thickTop="1" thickBot="1">
      <c r="A170" s="137" t="s">
        <v>1085</v>
      </c>
      <c r="B170" s="138" t="s">
        <v>1993</v>
      </c>
      <c r="C170" s="133" t="s">
        <v>233</v>
      </c>
      <c r="D170" s="179">
        <f>VLOOKUP('460.1'!A87,'460.1'!A87:N289,14,FALSE)</f>
        <v>7514.5422953342895</v>
      </c>
    </row>
    <row r="171" spans="1:4" ht="54" thickTop="1" thickBot="1">
      <c r="A171" s="196" t="s">
        <v>2017</v>
      </c>
      <c r="B171" s="138" t="s">
        <v>2073</v>
      </c>
      <c r="C171" s="133" t="s">
        <v>233</v>
      </c>
      <c r="D171" s="179">
        <f>VLOOKUP('460.2'!A87,'460.2'!A87:N290,14,FALSE)</f>
        <v>3757.2711476671448</v>
      </c>
    </row>
    <row r="172" spans="1:4" ht="51.75" customHeight="1" thickTop="1" thickBot="1">
      <c r="A172" s="137" t="s">
        <v>1086</v>
      </c>
      <c r="B172" s="138" t="s">
        <v>1215</v>
      </c>
      <c r="C172" s="133" t="s">
        <v>387</v>
      </c>
      <c r="D172" s="179">
        <f>VLOOKUP('461.1'!A87,'461.1'!A87:N291,14,FALSE)</f>
        <v>93454.293235297635</v>
      </c>
    </row>
    <row r="173" spans="1:4" ht="54" thickTop="1" thickBot="1">
      <c r="A173" s="137" t="s">
        <v>1087</v>
      </c>
      <c r="B173" s="138" t="s">
        <v>1216</v>
      </c>
      <c r="C173" s="133" t="s">
        <v>387</v>
      </c>
      <c r="D173" s="179">
        <f>VLOOKUP('461.2'!A89,'461.2'!A89:N294,14,FALSE)</f>
        <v>112947.81608474371</v>
      </c>
    </row>
    <row r="174" spans="1:4" ht="54" thickTop="1" thickBot="1">
      <c r="A174" s="137" t="s">
        <v>1598</v>
      </c>
      <c r="B174" s="138" t="s">
        <v>2078</v>
      </c>
      <c r="C174" s="133" t="s">
        <v>387</v>
      </c>
      <c r="D174" s="179">
        <f>VLOOKUP('462.1.1'!A88,'462.1.1'!A88:N293,14,FALSE)</f>
        <v>152877.52522248417</v>
      </c>
    </row>
    <row r="175" spans="1:4" ht="54" thickTop="1" thickBot="1">
      <c r="A175" s="137" t="s">
        <v>1599</v>
      </c>
      <c r="B175" s="138" t="s">
        <v>2079</v>
      </c>
      <c r="C175" s="133" t="s">
        <v>387</v>
      </c>
      <c r="D175" s="179">
        <f>VLOOKUP('462.1.2'!A88,'462.1.2'!A88:N294,14,FALSE)</f>
        <v>156677.19031728272</v>
      </c>
    </row>
    <row r="176" spans="1:4" ht="54" thickTop="1" thickBot="1">
      <c r="A176" s="137" t="s">
        <v>1600</v>
      </c>
      <c r="B176" s="138" t="s">
        <v>2082</v>
      </c>
      <c r="C176" s="133" t="s">
        <v>387</v>
      </c>
      <c r="D176" s="179">
        <f>VLOOKUP('462.2.1'!A88,'462.2.1'!A88:N295,14,FALSE)</f>
        <v>167337.87853336733</v>
      </c>
    </row>
    <row r="177" spans="1:4" ht="54" thickTop="1" thickBot="1">
      <c r="A177" s="137" t="s">
        <v>1601</v>
      </c>
      <c r="B177" s="138" t="s">
        <v>2083</v>
      </c>
      <c r="C177" s="133" t="s">
        <v>387</v>
      </c>
      <c r="D177" s="179">
        <f>VLOOKUP('462.2.2'!A88,'462.2.2'!A88:N296,14,FALSE)</f>
        <v>171137.54362816591</v>
      </c>
    </row>
    <row r="178" spans="1:4" ht="54" thickTop="1" thickBot="1">
      <c r="A178" s="137" t="s">
        <v>1088</v>
      </c>
      <c r="B178" s="138" t="s">
        <v>1618</v>
      </c>
      <c r="C178" s="133" t="s">
        <v>233</v>
      </c>
      <c r="D178" s="179">
        <f>VLOOKUP('464.1'!A88,'464.1'!A88:N297,14,FALSE)</f>
        <v>8859.5709825005288</v>
      </c>
    </row>
    <row r="179" spans="1:4" ht="54" thickTop="1" thickBot="1">
      <c r="A179" s="137" t="s">
        <v>1089</v>
      </c>
      <c r="B179" s="138" t="s">
        <v>1619</v>
      </c>
      <c r="C179" s="133" t="s">
        <v>387</v>
      </c>
      <c r="D179" s="179">
        <f>VLOOKUP('465.1'!A92,'465.1'!A92:N298,14,FALSE)</f>
        <v>71120.164363077027</v>
      </c>
    </row>
    <row r="180" spans="1:4" ht="54" thickTop="1" thickBot="1">
      <c r="A180" s="137" t="s">
        <v>1602</v>
      </c>
      <c r="B180" s="138" t="s">
        <v>1620</v>
      </c>
      <c r="C180" s="133" t="s">
        <v>387</v>
      </c>
      <c r="D180" s="179">
        <f>VLOOKUP('465.2'!A92,'465.2'!A92:N299,14,FALSE)</f>
        <v>25536.216971563044</v>
      </c>
    </row>
    <row r="181" spans="1:4" ht="54" thickTop="1" thickBot="1">
      <c r="A181" s="137" t="s">
        <v>1090</v>
      </c>
      <c r="B181" s="138" t="s">
        <v>1621</v>
      </c>
      <c r="C181" s="133" t="s">
        <v>144</v>
      </c>
      <c r="D181" s="179">
        <f>VLOOKUP('466.1'!A92,'466.1'!A92:N300,14,FALSE)</f>
        <v>2648.0593013009475</v>
      </c>
    </row>
    <row r="182" spans="1:4" ht="54" thickTop="1" thickBot="1">
      <c r="A182" s="137" t="s">
        <v>1091</v>
      </c>
      <c r="B182" s="138" t="s">
        <v>1622</v>
      </c>
      <c r="C182" s="133" t="s">
        <v>144</v>
      </c>
      <c r="D182" s="179">
        <f>VLOOKUP('466.2'!A96,'466.2'!A96:N301,14,FALSE)</f>
        <v>3256.8292275711156</v>
      </c>
    </row>
    <row r="183" spans="1:4" ht="54" thickTop="1" thickBot="1">
      <c r="A183" s="139" t="s">
        <v>1092</v>
      </c>
      <c r="B183" s="140" t="s">
        <v>1735</v>
      </c>
      <c r="C183" s="133" t="s">
        <v>387</v>
      </c>
      <c r="D183" s="179">
        <f>VLOOKUP('500.1'!A95,'500.1'!A95:N302,14,FALSE)</f>
        <v>705922.93038327468</v>
      </c>
    </row>
    <row r="184" spans="1:4" ht="54" thickTop="1" thickBot="1">
      <c r="A184" s="137" t="s">
        <v>1624</v>
      </c>
      <c r="B184" s="138" t="s">
        <v>1736</v>
      </c>
      <c r="C184" s="133" t="s">
        <v>387</v>
      </c>
      <c r="D184" s="179">
        <f>VLOOKUP('500.2'!A95,'500.2'!A95:N303,14,FALSE)</f>
        <v>725549.63616990659</v>
      </c>
    </row>
    <row r="185" spans="1:4" ht="57.75" thickTop="1" thickBot="1">
      <c r="A185" s="137" t="s">
        <v>1093</v>
      </c>
      <c r="B185" s="138" t="s">
        <v>1875</v>
      </c>
      <c r="C185" s="133" t="s">
        <v>377</v>
      </c>
      <c r="D185" s="179">
        <f>VLOOKUP('501.1'!A88,'501.1'!A88:N304,14,FALSE)</f>
        <v>646.85826921884609</v>
      </c>
    </row>
    <row r="186" spans="1:4" ht="57.75" thickTop="1" thickBot="1">
      <c r="A186" s="137" t="s">
        <v>1626</v>
      </c>
      <c r="B186" s="138" t="s">
        <v>1876</v>
      </c>
      <c r="C186" s="133" t="s">
        <v>377</v>
      </c>
      <c r="D186" s="179">
        <f>VLOOKUP('501.10'!A88,'501.10'!A88:N305,14,FALSE)</f>
        <v>1270.565241201057</v>
      </c>
    </row>
    <row r="187" spans="1:4" ht="57.75" thickTop="1" thickBot="1">
      <c r="A187" s="137" t="s">
        <v>1627</v>
      </c>
      <c r="B187" s="138" t="s">
        <v>1877</v>
      </c>
      <c r="C187" s="133" t="s">
        <v>377</v>
      </c>
      <c r="D187" s="179">
        <f>VLOOKUP('501.20'!A88,'501.20'!A88:N306,14,FALSE)</f>
        <v>628.4867141657254</v>
      </c>
    </row>
    <row r="188" spans="1:4" ht="54" thickTop="1" thickBot="1">
      <c r="A188" s="137" t="s">
        <v>1628</v>
      </c>
      <c r="B188" s="138" t="s">
        <v>1737</v>
      </c>
      <c r="C188" s="133" t="s">
        <v>387</v>
      </c>
      <c r="D188" s="179">
        <f>VLOOKUP('505.1'!A84,'505.1'!A84:N307,14,FALSE)</f>
        <v>667718.66527765733</v>
      </c>
    </row>
    <row r="189" spans="1:4" ht="54" thickTop="1" thickBot="1">
      <c r="A189" s="137" t="s">
        <v>1094</v>
      </c>
      <c r="B189" s="138" t="s">
        <v>1738</v>
      </c>
      <c r="C189" s="133" t="s">
        <v>233</v>
      </c>
      <c r="D189" s="179">
        <f>VLOOKUP('510.1'!A84,'510.1'!A84:N308,14,FALSE)</f>
        <v>120917.42808637887</v>
      </c>
    </row>
    <row r="190" spans="1:4" ht="54" thickTop="1" thickBot="1">
      <c r="A190" s="137" t="s">
        <v>1632</v>
      </c>
      <c r="B190" s="138" t="s">
        <v>1217</v>
      </c>
      <c r="C190" s="133" t="s">
        <v>387</v>
      </c>
      <c r="D190" s="179">
        <f>VLOOKUP('600.1.1'!A85,'600.1.1'!A85:N311,14,FALSE)</f>
        <v>19856.020195376135</v>
      </c>
    </row>
    <row r="191" spans="1:4" ht="54" thickTop="1" thickBot="1">
      <c r="A191" s="137" t="s">
        <v>1633</v>
      </c>
      <c r="B191" s="138" t="s">
        <v>1739</v>
      </c>
      <c r="C191" s="133" t="s">
        <v>387</v>
      </c>
      <c r="D191" s="179">
        <f>VLOOKUP('600.2.1'!A88,'600.2.1'!A88:N310,14,FALSE)</f>
        <v>96858.265055317665</v>
      </c>
    </row>
    <row r="192" spans="1:4" ht="54" thickTop="1" thickBot="1">
      <c r="A192" s="137" t="s">
        <v>1634</v>
      </c>
      <c r="B192" s="138" t="s">
        <v>1740</v>
      </c>
      <c r="C192" s="133" t="s">
        <v>387</v>
      </c>
      <c r="D192" s="179">
        <f>VLOOKUP('600.2.2'!A90,'600.2.2'!A90:N312,14,FALSE)</f>
        <v>140963.70822906261</v>
      </c>
    </row>
    <row r="193" spans="1:4" ht="54" thickTop="1" thickBot="1">
      <c r="A193" s="137" t="s">
        <v>1635</v>
      </c>
      <c r="B193" s="138" t="s">
        <v>1741</v>
      </c>
      <c r="C193" s="133" t="s">
        <v>387</v>
      </c>
      <c r="D193" s="179">
        <f>VLOOKUP('600.2.3'!A89,'600.2.3'!A89:N312,14,FALSE)</f>
        <v>20606.301491634236</v>
      </c>
    </row>
    <row r="194" spans="1:4" ht="54" thickTop="1" thickBot="1">
      <c r="A194" s="137" t="s">
        <v>1636</v>
      </c>
      <c r="B194" s="138" t="s">
        <v>1742</v>
      </c>
      <c r="C194" s="133" t="s">
        <v>387</v>
      </c>
      <c r="D194" s="179">
        <f>VLOOKUP('600.2.4'!A88,'600.2.4'!A88:N312,14,FALSE)</f>
        <v>27373.732479085949</v>
      </c>
    </row>
    <row r="195" spans="1:4" ht="54" thickTop="1" thickBot="1">
      <c r="A195" s="137" t="s">
        <v>1095</v>
      </c>
      <c r="B195" s="138" t="s">
        <v>2094</v>
      </c>
      <c r="C195" s="133" t="s">
        <v>387</v>
      </c>
      <c r="D195" s="179">
        <f>VLOOKUP('610.1'!A89,'610.1'!A89:N314,14,FALSE)</f>
        <v>41353.211329638951</v>
      </c>
    </row>
    <row r="196" spans="1:4" ht="54" thickTop="1" thickBot="1">
      <c r="A196" s="137" t="s">
        <v>1096</v>
      </c>
      <c r="B196" s="138" t="s">
        <v>1743</v>
      </c>
      <c r="C196" s="133" t="s">
        <v>387</v>
      </c>
      <c r="D196" s="179">
        <f>VLOOKUP('610.2'!A89,'610.2'!A89:N315,14,FALSE)</f>
        <v>66822.532202092378</v>
      </c>
    </row>
    <row r="197" spans="1:4" ht="54" thickTop="1" thickBot="1">
      <c r="A197" s="137" t="s">
        <v>1638</v>
      </c>
      <c r="B197" s="138" t="s">
        <v>1744</v>
      </c>
      <c r="C197" s="133" t="s">
        <v>387</v>
      </c>
      <c r="D197" s="179">
        <f>VLOOKUP('610.3'!A89,'610.3'!A89:N316,14,FALSE)</f>
        <v>99828.686288587764</v>
      </c>
    </row>
    <row r="198" spans="1:4" ht="54" thickTop="1" thickBot="1">
      <c r="A198" s="137" t="s">
        <v>1640</v>
      </c>
      <c r="B198" s="138" t="s">
        <v>1745</v>
      </c>
      <c r="C198" s="133" t="s">
        <v>387</v>
      </c>
      <c r="D198" s="179">
        <f>VLOOKUP('610.4'!A89,'610.4'!A89:N317,14,FALSE)</f>
        <v>110387.2414279973</v>
      </c>
    </row>
    <row r="199" spans="1:4" ht="54" thickTop="1" thickBot="1">
      <c r="A199" s="137" t="s">
        <v>1642</v>
      </c>
      <c r="B199" s="138" t="s">
        <v>1218</v>
      </c>
      <c r="C199" s="133" t="s">
        <v>387</v>
      </c>
      <c r="D199" s="179">
        <f>VLOOKUP('610.5'!A89,'610.5'!A89:N318,14,FALSE)</f>
        <v>100410.1006203432</v>
      </c>
    </row>
    <row r="200" spans="1:4" ht="54" thickTop="1" thickBot="1">
      <c r="A200" s="137" t="s">
        <v>1644</v>
      </c>
      <c r="B200" s="138" t="s">
        <v>1746</v>
      </c>
      <c r="C200" s="133" t="s">
        <v>387</v>
      </c>
      <c r="D200" s="179">
        <f>VLOOKUP('610.6'!A89,'610.6'!A89:N319,14,FALSE)</f>
        <v>111734.34476858698</v>
      </c>
    </row>
    <row r="201" spans="1:4" ht="54" thickTop="1" thickBot="1">
      <c r="A201" s="137" t="s">
        <v>1646</v>
      </c>
      <c r="B201" s="138" t="s">
        <v>1747</v>
      </c>
      <c r="C201" s="133" t="s">
        <v>387</v>
      </c>
      <c r="D201" s="179">
        <f>VLOOKUP('610.7'!A89,'610.7'!A89:N320,14,FALSE)</f>
        <v>98780.051161324838</v>
      </c>
    </row>
    <row r="202" spans="1:4" ht="54" thickTop="1" thickBot="1">
      <c r="A202" s="137" t="s">
        <v>1097</v>
      </c>
      <c r="B202" s="138" t="s">
        <v>1748</v>
      </c>
      <c r="C202" s="133" t="s">
        <v>144</v>
      </c>
      <c r="D202" s="179">
        <f>VLOOKUP('620.1'!A88,'620.1'!A88:N321,14,FALSE)</f>
        <v>356043.43420656328</v>
      </c>
    </row>
    <row r="203" spans="1:4" ht="54" thickTop="1" thickBot="1">
      <c r="A203" s="137" t="s">
        <v>1098</v>
      </c>
      <c r="B203" s="138" t="s">
        <v>1878</v>
      </c>
      <c r="C203" s="133" t="s">
        <v>144</v>
      </c>
      <c r="D203" s="179">
        <f>VLOOKUP('620.2'!A88,'620.2'!A88:N322,14,FALSE)</f>
        <v>356043.43420656328</v>
      </c>
    </row>
    <row r="204" spans="1:4" ht="54" thickTop="1" thickBot="1">
      <c r="A204" s="137" t="s">
        <v>1099</v>
      </c>
      <c r="B204" s="138" t="s">
        <v>1749</v>
      </c>
      <c r="C204" s="133" t="s">
        <v>1845</v>
      </c>
      <c r="D204" s="179">
        <f>VLOOKUP('620.3'!A91,'620.3'!A91:N321,14,FALSE)</f>
        <v>80268471.080745384</v>
      </c>
    </row>
    <row r="205" spans="1:4" ht="54" thickTop="1" thickBot="1">
      <c r="A205" s="137" t="s">
        <v>1650</v>
      </c>
      <c r="B205" s="138" t="s">
        <v>1750</v>
      </c>
      <c r="C205" s="133" t="s">
        <v>144</v>
      </c>
      <c r="D205" s="179">
        <f>VLOOKUP('621.1.1'!A95,'621.1.1'!A95:N325,14,FALSE)</f>
        <v>2395694.0792523348</v>
      </c>
    </row>
    <row r="206" spans="1:4" ht="54" thickTop="1" thickBot="1">
      <c r="A206" s="137" t="s">
        <v>1652</v>
      </c>
      <c r="B206" s="138" t="s">
        <v>1751</v>
      </c>
      <c r="C206" s="133" t="s">
        <v>144</v>
      </c>
      <c r="D206" s="179">
        <f>VLOOKUP('621.1.2'!A99,'621.1.2'!A99:N326,14,FALSE)</f>
        <v>3028719.8149496918</v>
      </c>
    </row>
    <row r="207" spans="1:4" ht="54" thickTop="1" thickBot="1">
      <c r="A207" s="137" t="s">
        <v>1100</v>
      </c>
      <c r="B207" s="138" t="s">
        <v>1752</v>
      </c>
      <c r="C207" s="133" t="s">
        <v>387</v>
      </c>
      <c r="D207" s="179">
        <f>VLOOKUP('621.2'!A89,'621.2'!A89:N326,14,FALSE)</f>
        <v>1978287.0098181237</v>
      </c>
    </row>
    <row r="208" spans="1:4" ht="54" thickTop="1" thickBot="1">
      <c r="A208" s="137" t="s">
        <v>1101</v>
      </c>
      <c r="B208" s="138" t="s">
        <v>1753</v>
      </c>
      <c r="C208" s="133" t="s">
        <v>144</v>
      </c>
      <c r="D208" s="179">
        <f>VLOOKUP('621.3'!A93,'621.3'!A93:N327,14,FALSE)</f>
        <v>88464732.370868921</v>
      </c>
    </row>
    <row r="209" spans="1:4" ht="54" thickTop="1" thickBot="1">
      <c r="A209" s="137" t="s">
        <v>1102</v>
      </c>
      <c r="B209" s="138" t="s">
        <v>1754</v>
      </c>
      <c r="C209" s="133" t="s">
        <v>387</v>
      </c>
      <c r="D209" s="179">
        <f>VLOOKUP('621.4'!A93,'621.4'!A93:N328,14,FALSE)</f>
        <v>79199349.051620349</v>
      </c>
    </row>
    <row r="210" spans="1:4" ht="54" thickTop="1" thickBot="1">
      <c r="A210" s="137" t="s">
        <v>1103</v>
      </c>
      <c r="B210" s="138" t="s">
        <v>1755</v>
      </c>
      <c r="C210" s="133" t="s">
        <v>144</v>
      </c>
      <c r="D210" s="179">
        <f>VLOOKUP('621.5'!A89,'621.5'!A89:N329,14,FALSE)</f>
        <v>1273324.7803660925</v>
      </c>
    </row>
    <row r="211" spans="1:4" ht="54" thickTop="1" thickBot="1">
      <c r="A211" s="137" t="s">
        <v>1656</v>
      </c>
      <c r="B211" s="138" t="s">
        <v>1756</v>
      </c>
      <c r="C211" s="133" t="s">
        <v>144</v>
      </c>
      <c r="D211" s="179">
        <f>VLOOKUP('621.5.1'!A89,'621.5.1'!A89:N330,14,FALSE)</f>
        <v>580486.48623583536</v>
      </c>
    </row>
    <row r="212" spans="1:4" ht="54" thickTop="1" thickBot="1">
      <c r="A212" s="137" t="s">
        <v>1104</v>
      </c>
      <c r="B212" s="138" t="s">
        <v>1757</v>
      </c>
      <c r="C212" s="133" t="s">
        <v>1845</v>
      </c>
      <c r="D212" s="179">
        <f>VLOOKUP('621.6'!A98,'621.6'!A98:N331,14,FALSE)</f>
        <v>83427107.7405774</v>
      </c>
    </row>
    <row r="213" spans="1:4" ht="54" thickTop="1" thickBot="1">
      <c r="A213" s="137" t="s">
        <v>1731</v>
      </c>
      <c r="B213" s="138" t="s">
        <v>1758</v>
      </c>
      <c r="C213" s="133" t="s">
        <v>1845</v>
      </c>
      <c r="D213" s="179">
        <f>VLOOKUP('621.7'!A89,'621.7'!A89:N332,14,FALSE)</f>
        <v>678399.01201924635</v>
      </c>
    </row>
    <row r="214" spans="1:4" ht="54" thickTop="1" thickBot="1">
      <c r="A214" s="137" t="s">
        <v>1105</v>
      </c>
      <c r="B214" s="138" t="s">
        <v>1994</v>
      </c>
      <c r="C214" s="133" t="s">
        <v>233</v>
      </c>
      <c r="D214" s="179">
        <f>VLOOKUP('622.1'!A89,'622.1'!A89:N333,14,FALSE)</f>
        <v>125818.19018787259</v>
      </c>
    </row>
    <row r="215" spans="1:4" ht="54" thickTop="1" thickBot="1">
      <c r="A215" s="137" t="s">
        <v>1106</v>
      </c>
      <c r="B215" s="138" t="s">
        <v>1759</v>
      </c>
      <c r="C215" s="133" t="s">
        <v>233</v>
      </c>
      <c r="D215" s="179">
        <f>VLOOKUP('622.2'!A89,'622.2'!A89:N335,14,FALSE)</f>
        <v>469381.36085008818</v>
      </c>
    </row>
    <row r="216" spans="1:4" ht="54" thickTop="1" thickBot="1">
      <c r="A216" s="137" t="s">
        <v>1107</v>
      </c>
      <c r="B216" s="138" t="s">
        <v>1760</v>
      </c>
      <c r="C216" s="133" t="s">
        <v>233</v>
      </c>
      <c r="D216" s="179">
        <f>VLOOKUP('622.3'!A89,'622.3'!A89:N336,14,FALSE)</f>
        <v>883684.703099404</v>
      </c>
    </row>
    <row r="217" spans="1:4" ht="54" thickTop="1" thickBot="1">
      <c r="A217" s="137" t="s">
        <v>1108</v>
      </c>
      <c r="B217" s="138" t="s">
        <v>1761</v>
      </c>
      <c r="C217" s="133" t="s">
        <v>233</v>
      </c>
      <c r="D217" s="179">
        <f>VLOOKUP('622.4'!A89,'622.4'!A89:N337,14,FALSE)</f>
        <v>855942.09947060538</v>
      </c>
    </row>
    <row r="218" spans="1:4" ht="54" thickTop="1" thickBot="1">
      <c r="A218" s="137" t="s">
        <v>1109</v>
      </c>
      <c r="B218" s="138" t="s">
        <v>1762</v>
      </c>
      <c r="C218" s="133" t="s">
        <v>144</v>
      </c>
      <c r="D218" s="179">
        <f>VLOOKUP('622.5'!A89,'622.5'!A89:N338,14,FALSE)</f>
        <v>85236.980822087484</v>
      </c>
    </row>
    <row r="219" spans="1:4" ht="54" thickTop="1" thickBot="1">
      <c r="A219" s="137" t="s">
        <v>1110</v>
      </c>
      <c r="B219" s="138" t="s">
        <v>1763</v>
      </c>
      <c r="C219" s="133" t="s">
        <v>144</v>
      </c>
      <c r="D219" s="179">
        <f>VLOOKUP('623.1'!A103,'623.1'!A103:N339,14,FALSE)</f>
        <v>426045.5245423282</v>
      </c>
    </row>
    <row r="220" spans="1:4" ht="54" thickTop="1" thickBot="1">
      <c r="A220" s="137" t="s">
        <v>1111</v>
      </c>
      <c r="B220" s="138" t="s">
        <v>1219</v>
      </c>
      <c r="C220" s="133" t="s">
        <v>1995</v>
      </c>
      <c r="D220" s="179">
        <f>VLOOKUP('623.2'!A89,'623.2'!A89:N340,14,FALSE)</f>
        <v>2904095.2298633717</v>
      </c>
    </row>
    <row r="221" spans="1:4" ht="54" thickTop="1" thickBot="1">
      <c r="A221" s="137" t="s">
        <v>1112</v>
      </c>
      <c r="B221" s="138" t="s">
        <v>2114</v>
      </c>
      <c r="C221" s="133" t="s">
        <v>387</v>
      </c>
      <c r="D221" s="179">
        <f>VLOOKUP('630.1'!A89,'630.1'!A89:N341,14,FALSE)</f>
        <v>1066510.8359006024</v>
      </c>
    </row>
    <row r="222" spans="1:4" ht="54" thickTop="1" thickBot="1">
      <c r="A222" s="137" t="s">
        <v>1113</v>
      </c>
      <c r="B222" s="138" t="s">
        <v>2115</v>
      </c>
      <c r="C222" s="133" t="s">
        <v>387</v>
      </c>
      <c r="D222" s="179">
        <f>VLOOKUP('630.2'!A89,'630.2'!A89:N342,14,FALSE)</f>
        <v>1057409.1657422481</v>
      </c>
    </row>
    <row r="223" spans="1:4" ht="54" thickTop="1" thickBot="1">
      <c r="A223" s="137" t="s">
        <v>1114</v>
      </c>
      <c r="B223" s="138" t="s">
        <v>2116</v>
      </c>
      <c r="C223" s="133" t="s">
        <v>387</v>
      </c>
      <c r="D223" s="179">
        <f>VLOOKUP('630.3'!A89,'630.3'!A89:N343,14,FALSE)</f>
        <v>679588.00481249869</v>
      </c>
    </row>
    <row r="224" spans="1:4" ht="54" thickTop="1" thickBot="1">
      <c r="A224" s="137" t="s">
        <v>1115</v>
      </c>
      <c r="B224" s="138" t="s">
        <v>2117</v>
      </c>
      <c r="C224" s="133" t="s">
        <v>387</v>
      </c>
      <c r="D224" s="179">
        <f>VLOOKUP('630.4'!A89,'630.4'!A89:N344,14,FALSE)</f>
        <v>605220.63705234881</v>
      </c>
    </row>
    <row r="225" spans="1:4" ht="54" thickTop="1" thickBot="1">
      <c r="A225" s="137" t="s">
        <v>1116</v>
      </c>
      <c r="B225" s="138" t="s">
        <v>2118</v>
      </c>
      <c r="C225" s="133" t="s">
        <v>387</v>
      </c>
      <c r="D225" s="179">
        <f>VLOOKUP('630.5'!A93,'630.5'!A93:N345,14,FALSE)</f>
        <v>421701.67211206479</v>
      </c>
    </row>
    <row r="226" spans="1:4" ht="54" thickTop="1" thickBot="1">
      <c r="A226" s="137" t="s">
        <v>1117</v>
      </c>
      <c r="B226" s="138" t="s">
        <v>2119</v>
      </c>
      <c r="C226" s="133" t="s">
        <v>387</v>
      </c>
      <c r="D226" s="179">
        <f>VLOOKUP('630.6'!A93,'630.6'!A89:N346,14,FALSE)</f>
        <v>368704.32321431104</v>
      </c>
    </row>
    <row r="227" spans="1:4" ht="54" thickTop="1" thickBot="1">
      <c r="A227" s="137" t="s">
        <v>1118</v>
      </c>
      <c r="B227" s="138" t="s">
        <v>2120</v>
      </c>
      <c r="C227" s="133" t="s">
        <v>387</v>
      </c>
      <c r="D227" s="179">
        <f>VLOOKUP('630.7'!A93,'630.7'!A90:N347,14,FALSE)</f>
        <v>277872.63019594364</v>
      </c>
    </row>
    <row r="228" spans="1:4" ht="54" thickTop="1" thickBot="1">
      <c r="A228" s="137" t="s">
        <v>1119</v>
      </c>
      <c r="B228" s="138" t="s">
        <v>1764</v>
      </c>
      <c r="C228" s="133" t="s">
        <v>144</v>
      </c>
      <c r="D228" s="179">
        <f>VLOOKUP('632.1'!A90,'632.1'!A90:N349,14,FALSE)</f>
        <v>328541.2333372712</v>
      </c>
    </row>
    <row r="229" spans="1:4" ht="54" thickTop="1" thickBot="1">
      <c r="A229" s="137" t="s">
        <v>1659</v>
      </c>
      <c r="B229" s="138" t="s">
        <v>1765</v>
      </c>
      <c r="C229" s="133" t="s">
        <v>144</v>
      </c>
      <c r="D229" s="179">
        <f>VLOOKUP('632.2'!A90,'632.2'!A90:N350,14,FALSE)</f>
        <v>331991.68793717527</v>
      </c>
    </row>
    <row r="230" spans="1:4" ht="54" thickTop="1" thickBot="1">
      <c r="A230" s="137" t="s">
        <v>1662</v>
      </c>
      <c r="B230" s="138" t="s">
        <v>1766</v>
      </c>
      <c r="C230" s="133" t="s">
        <v>377</v>
      </c>
      <c r="D230" s="179">
        <f>VLOOKUP('640.1'!A90,'640.1'!A90:N351,14,FALSE)</f>
        <v>5292.8291070446239</v>
      </c>
    </row>
    <row r="231" spans="1:4" ht="54" thickTop="1" thickBot="1">
      <c r="A231" s="137" t="s">
        <v>1663</v>
      </c>
      <c r="B231" s="138" t="s">
        <v>1767</v>
      </c>
      <c r="C231" s="133" t="s">
        <v>377</v>
      </c>
      <c r="D231" s="179">
        <f>VLOOKUP('640.2'!A90,'640.2'!A90:N352,14,FALSE)</f>
        <v>5465.4208737465096</v>
      </c>
    </row>
    <row r="232" spans="1:4" ht="54" thickTop="1" thickBot="1">
      <c r="A232" s="137" t="s">
        <v>1120</v>
      </c>
      <c r="B232" s="138" t="s">
        <v>1768</v>
      </c>
      <c r="C232" s="133" t="s">
        <v>1664</v>
      </c>
      <c r="D232" s="179">
        <f>VLOOKUP('641.1'!A90,'641.1'!A90:N353,14,FALSE)</f>
        <v>1959.4800263141783</v>
      </c>
    </row>
    <row r="233" spans="1:4" ht="54" thickTop="1" thickBot="1">
      <c r="A233" s="137" t="s">
        <v>1121</v>
      </c>
      <c r="B233" s="138" t="s">
        <v>1768</v>
      </c>
      <c r="C233" s="133" t="s">
        <v>377</v>
      </c>
      <c r="D233" s="179">
        <f>VLOOKUP('641.2'!A90,'641.2'!A90:N354,14,FALSE)</f>
        <v>45584.833682178971</v>
      </c>
    </row>
    <row r="234" spans="1:4" ht="54" thickTop="1" thickBot="1">
      <c r="A234" s="137" t="s">
        <v>1122</v>
      </c>
      <c r="B234" s="138" t="s">
        <v>1769</v>
      </c>
      <c r="C234" s="133" t="s">
        <v>1845</v>
      </c>
      <c r="D234" s="179">
        <f>VLOOKUP('642.1'!A90,'642.1'!A90:N355,14,FALSE)</f>
        <v>512037.43270578457</v>
      </c>
    </row>
    <row r="235" spans="1:4" ht="54" thickTop="1" thickBot="1">
      <c r="A235" s="137" t="s">
        <v>1123</v>
      </c>
      <c r="B235" s="138" t="s">
        <v>1770</v>
      </c>
      <c r="C235" s="133" t="s">
        <v>144</v>
      </c>
      <c r="D235" s="179">
        <f>VLOOKUP('642.2'!A90,'642.2'!A90:N356,14,FALSE)</f>
        <v>49716.484726110546</v>
      </c>
    </row>
    <row r="236" spans="1:4" ht="54" thickTop="1" thickBot="1">
      <c r="A236" s="137" t="s">
        <v>1124</v>
      </c>
      <c r="B236" s="138" t="s">
        <v>1771</v>
      </c>
      <c r="C236" s="133" t="s">
        <v>377</v>
      </c>
      <c r="D236" s="179">
        <f>VLOOKUP('650.1'!A95,'650.1'!A95:N358,14,FALSE)</f>
        <v>9241.1209768125864</v>
      </c>
    </row>
    <row r="237" spans="1:4" ht="54" thickTop="1" thickBot="1">
      <c r="A237" s="137" t="s">
        <v>1125</v>
      </c>
      <c r="B237" s="138" t="s">
        <v>2127</v>
      </c>
      <c r="C237" s="133" t="s">
        <v>377</v>
      </c>
      <c r="D237" s="179">
        <f>VLOOKUP('650.2'!A93,'650.2'!A93:N359,14,FALSE)</f>
        <v>9033.4715244953732</v>
      </c>
    </row>
    <row r="238" spans="1:4" ht="54" thickTop="1" thickBot="1">
      <c r="A238" s="137" t="s">
        <v>1126</v>
      </c>
      <c r="B238" s="138" t="s">
        <v>1772</v>
      </c>
      <c r="C238" s="133" t="s">
        <v>377</v>
      </c>
      <c r="D238" s="201">
        <f>VLOOKUP('650.3'!A90,'650.3'!A90:N360,14,FALSE)</f>
        <v>0.45421330071252064</v>
      </c>
    </row>
    <row r="239" spans="1:4" ht="54" thickTop="1" thickBot="1">
      <c r="A239" s="137" t="s">
        <v>1127</v>
      </c>
      <c r="B239" s="138" t="s">
        <v>2131</v>
      </c>
      <c r="C239" s="133" t="s">
        <v>377</v>
      </c>
      <c r="D239" s="179">
        <f>VLOOKUP('650.4'!A93,'650.4'!A93:N361,14,FALSE)</f>
        <v>4579.1320478331827</v>
      </c>
    </row>
    <row r="240" spans="1:4" ht="57.75" thickTop="1" thickBot="1">
      <c r="A240" s="137" t="s">
        <v>1128</v>
      </c>
      <c r="B240" s="138" t="s">
        <v>1773</v>
      </c>
      <c r="C240" s="133" t="s">
        <v>233</v>
      </c>
      <c r="D240" s="179">
        <f>VLOOKUP('660.1'!A87,'660.1'!A87:N362,14,FALSE)</f>
        <v>427849.78355970792</v>
      </c>
    </row>
    <row r="241" spans="1:4" ht="76.5" thickTop="1" thickBot="1">
      <c r="A241" s="137" t="s">
        <v>1129</v>
      </c>
      <c r="B241" s="138" t="s">
        <v>1880</v>
      </c>
      <c r="C241" s="133" t="s">
        <v>144</v>
      </c>
      <c r="D241" s="179">
        <f>VLOOKUP('660.2'!A87,'660.2'!A87:N363,14,FALSE)</f>
        <v>479844.60112297139</v>
      </c>
    </row>
    <row r="242" spans="1:4" ht="54" thickTop="1" thickBot="1">
      <c r="A242" s="137" t="s">
        <v>1677</v>
      </c>
      <c r="B242" s="138" t="s">
        <v>1774</v>
      </c>
      <c r="C242" s="133" t="s">
        <v>144</v>
      </c>
      <c r="D242" s="179">
        <f>VLOOKUP('661.1'!A87,'661.1'!A87:N364,14,FALSE)</f>
        <v>1352887.6951819793</v>
      </c>
    </row>
    <row r="243" spans="1:4" ht="54" thickTop="1" thickBot="1">
      <c r="A243" s="137" t="s">
        <v>1130</v>
      </c>
      <c r="B243" s="138" t="s">
        <v>1775</v>
      </c>
      <c r="C243" s="133" t="s">
        <v>144</v>
      </c>
      <c r="D243" s="179">
        <f>VLOOKUP('662.1'!A87,'662.1'!A87:N365,14,FALSE)</f>
        <v>412247.08978545148</v>
      </c>
    </row>
    <row r="244" spans="1:4" ht="54" thickTop="1" thickBot="1">
      <c r="A244" s="137" t="s">
        <v>1131</v>
      </c>
      <c r="B244" s="138" t="s">
        <v>1776</v>
      </c>
      <c r="C244" s="133" t="s">
        <v>144</v>
      </c>
      <c r="D244" s="179">
        <f>VLOOKUP('662.2'!A87,'662.2'!A87:N366,14,FALSE)</f>
        <v>397702.64459443453</v>
      </c>
    </row>
    <row r="245" spans="1:4" ht="54" thickTop="1" thickBot="1">
      <c r="A245" s="137" t="s">
        <v>1678</v>
      </c>
      <c r="B245" s="138" t="s">
        <v>1777</v>
      </c>
      <c r="C245" s="133" t="s">
        <v>144</v>
      </c>
      <c r="D245" s="179">
        <f>VLOOKUP('663.1'!A87,'663.1'!A87:N367,14,FALSE)</f>
        <v>17652.18794773184</v>
      </c>
    </row>
    <row r="246" spans="1:4" ht="54" thickTop="1" thickBot="1">
      <c r="A246" s="137" t="s">
        <v>1132</v>
      </c>
      <c r="B246" s="138" t="s">
        <v>1778</v>
      </c>
      <c r="C246" s="133" t="s">
        <v>387</v>
      </c>
      <c r="D246" s="179">
        <f>VLOOKUP('670.1'!A87,'670.1'!A87:N368,14,FALSE)</f>
        <v>278640.45026384288</v>
      </c>
    </row>
    <row r="247" spans="1:4" ht="54" thickTop="1" thickBot="1">
      <c r="A247" s="137" t="s">
        <v>1133</v>
      </c>
      <c r="B247" s="138" t="s">
        <v>1779</v>
      </c>
      <c r="C247" s="133" t="s">
        <v>387</v>
      </c>
      <c r="D247" s="179">
        <f>VLOOKUP('670.2'!A87,'670.2'!A87:N369,14,FALSE)</f>
        <v>278640.45026384288</v>
      </c>
    </row>
    <row r="248" spans="1:4" ht="54" thickTop="1" thickBot="1">
      <c r="A248" s="137" t="s">
        <v>1680</v>
      </c>
      <c r="B248" s="138" t="s">
        <v>1780</v>
      </c>
      <c r="C248" s="133" t="s">
        <v>387</v>
      </c>
      <c r="D248" s="179">
        <f>VLOOKUP('670.3'!A87,'670.3'!A87:N370,14,FALSE)</f>
        <v>331507.15728615347</v>
      </c>
    </row>
    <row r="249" spans="1:4" ht="54" thickTop="1" thickBot="1">
      <c r="A249" s="137" t="s">
        <v>1681</v>
      </c>
      <c r="B249" s="138" t="s">
        <v>1781</v>
      </c>
      <c r="C249" s="133" t="s">
        <v>387</v>
      </c>
      <c r="D249" s="179">
        <f>VLOOKUP('670.4'!A87,'670.4'!A87:N371,14,FALSE)</f>
        <v>278640.45026384288</v>
      </c>
    </row>
    <row r="250" spans="1:4" ht="54" thickTop="1" thickBot="1">
      <c r="A250" s="137" t="s">
        <v>1682</v>
      </c>
      <c r="B250" s="138" t="s">
        <v>1782</v>
      </c>
      <c r="C250" s="133" t="s">
        <v>387</v>
      </c>
      <c r="D250" s="179">
        <f>VLOOKUP('670.5'!A89,'670.5'!A89:N372,14,FALSE)</f>
        <v>308474.00949706556</v>
      </c>
    </row>
    <row r="251" spans="1:4" ht="54" thickTop="1" thickBot="1">
      <c r="A251" s="137" t="s">
        <v>1134</v>
      </c>
      <c r="B251" s="138" t="s">
        <v>1783</v>
      </c>
      <c r="C251" s="133" t="s">
        <v>387</v>
      </c>
      <c r="D251" s="179">
        <f>VLOOKUP('671.1'!A89,'671.1'!A89:N373,14,FALSE)</f>
        <v>537518.4639004193</v>
      </c>
    </row>
    <row r="252" spans="1:4" ht="54" thickTop="1" thickBot="1">
      <c r="A252" s="137" t="s">
        <v>1135</v>
      </c>
      <c r="B252" s="138" t="s">
        <v>1784</v>
      </c>
      <c r="C252" s="133" t="s">
        <v>144</v>
      </c>
      <c r="D252" s="179">
        <f>VLOOKUP('671.2'!A89,'671.2'!A89:N374,14,FALSE)</f>
        <v>77852.40521507067</v>
      </c>
    </row>
    <row r="253" spans="1:4" ht="54" thickTop="1" thickBot="1">
      <c r="A253" s="137" t="s">
        <v>1683</v>
      </c>
      <c r="B253" s="138" t="s">
        <v>1785</v>
      </c>
      <c r="C253" s="133" t="s">
        <v>387</v>
      </c>
      <c r="D253" s="179">
        <f>VLOOKUP('671.3'!A87,'671.3'!A87:N375,14,FALSE)</f>
        <v>567583.51559768012</v>
      </c>
    </row>
    <row r="254" spans="1:4" ht="54" thickTop="1" thickBot="1">
      <c r="A254" s="137" t="s">
        <v>1684</v>
      </c>
      <c r="B254" s="138" t="s">
        <v>1786</v>
      </c>
      <c r="C254" s="133" t="s">
        <v>144</v>
      </c>
      <c r="D254" s="179">
        <f>VLOOKUP('671.4'!A87,'671.4'!A87:N376,14,FALSE)</f>
        <v>80197.518425897433</v>
      </c>
    </row>
    <row r="255" spans="1:4" ht="54" thickTop="1" thickBot="1">
      <c r="A255" s="137" t="s">
        <v>1136</v>
      </c>
      <c r="B255" s="138" t="s">
        <v>1787</v>
      </c>
      <c r="C255" s="133" t="s">
        <v>144</v>
      </c>
      <c r="D255" s="179">
        <f>VLOOKUP('672.1'!A87,'672.1'!A87:N377,14,FALSE)</f>
        <v>40018.55597553913</v>
      </c>
    </row>
    <row r="256" spans="1:4" ht="54" thickTop="1" thickBot="1">
      <c r="A256" s="137" t="s">
        <v>1685</v>
      </c>
      <c r="B256" s="138" t="s">
        <v>1788</v>
      </c>
      <c r="C256" s="133" t="s">
        <v>144</v>
      </c>
      <c r="D256" s="179">
        <f>VLOOKUP('672.2'!A87,'672.2'!A87:N378,14,FALSE)</f>
        <v>81435.259262304287</v>
      </c>
    </row>
    <row r="257" spans="1:4" ht="54" thickTop="1" thickBot="1">
      <c r="A257" s="137" t="s">
        <v>1686</v>
      </c>
      <c r="B257" s="138" t="s">
        <v>1789</v>
      </c>
      <c r="C257" s="133" t="s">
        <v>144</v>
      </c>
      <c r="D257" s="179">
        <f>VLOOKUP('672.3'!A87,'672.3'!A87:N379,14,FALSE)</f>
        <v>41825.105598025475</v>
      </c>
    </row>
    <row r="258" spans="1:4" ht="54" thickTop="1" thickBot="1">
      <c r="A258" s="137" t="s">
        <v>1687</v>
      </c>
      <c r="B258" s="138" t="s">
        <v>1790</v>
      </c>
      <c r="C258" s="133" t="s">
        <v>144</v>
      </c>
      <c r="D258" s="179">
        <f>VLOOKUP('672.4'!A87,'672.3'!A87:N380,14,FALSE)</f>
        <v>41825.105598025475</v>
      </c>
    </row>
    <row r="259" spans="1:4" ht="54" thickTop="1" thickBot="1">
      <c r="A259" s="137" t="s">
        <v>1732</v>
      </c>
      <c r="B259" s="138" t="s">
        <v>1791</v>
      </c>
      <c r="C259" s="133" t="s">
        <v>233</v>
      </c>
      <c r="D259" s="179">
        <f>VLOOKUP('673.1.1'!A87,'673.1.1'!A87:N381,14,FALSE)</f>
        <v>9691.3597316886244</v>
      </c>
    </row>
    <row r="260" spans="1:4" ht="54" thickTop="1" thickBot="1">
      <c r="A260" s="137" t="s">
        <v>1733</v>
      </c>
      <c r="B260" s="138" t="s">
        <v>2046</v>
      </c>
      <c r="C260" s="133" t="s">
        <v>233</v>
      </c>
      <c r="D260" s="179">
        <f>VLOOKUP('673.1.2'!A87,'673.1.2'!A87:N382,14,FALSE)</f>
        <v>8139.793590561545</v>
      </c>
    </row>
    <row r="261" spans="1:4" ht="54" thickTop="1" thickBot="1">
      <c r="A261" s="137" t="s">
        <v>1137</v>
      </c>
      <c r="B261" s="138" t="s">
        <v>1792</v>
      </c>
      <c r="C261" s="133" t="s">
        <v>387</v>
      </c>
      <c r="D261" s="179">
        <f>VLOOKUP('673.2'!A87,'673.2'!A87:N383,14,FALSE)</f>
        <v>84450.854882598112</v>
      </c>
    </row>
    <row r="262" spans="1:4" ht="54" thickTop="1" thickBot="1">
      <c r="A262" s="137" t="s">
        <v>1138</v>
      </c>
      <c r="B262" s="138" t="s">
        <v>1793</v>
      </c>
      <c r="C262" s="133" t="s">
        <v>387</v>
      </c>
      <c r="D262" s="179">
        <f>VLOOKUP('673.3'!A89,'673.3'!A89:N384,14,FALSE)</f>
        <v>90345.259625035673</v>
      </c>
    </row>
    <row r="263" spans="1:4" ht="54" thickTop="1" thickBot="1">
      <c r="A263" s="137" t="s">
        <v>1139</v>
      </c>
      <c r="B263" s="138" t="s">
        <v>1996</v>
      </c>
      <c r="C263" s="133" t="s">
        <v>144</v>
      </c>
      <c r="D263" s="179">
        <f>VLOOKUP('674.1'!A89,'674.1'!A89:N385,14,FALSE)</f>
        <v>101308.71348915505</v>
      </c>
    </row>
    <row r="264" spans="1:4" ht="54" thickTop="1" thickBot="1">
      <c r="A264" s="137" t="s">
        <v>1140</v>
      </c>
      <c r="B264" s="138" t="s">
        <v>1794</v>
      </c>
      <c r="C264" s="133" t="s">
        <v>144</v>
      </c>
      <c r="D264" s="179">
        <f>VLOOKUP('674.2'!A89,'674.2'!A89:N386,14,FALSE)</f>
        <v>197586.72718202299</v>
      </c>
    </row>
    <row r="265" spans="1:4" ht="54" thickTop="1" thickBot="1">
      <c r="A265" s="137" t="s">
        <v>1141</v>
      </c>
      <c r="B265" s="138" t="s">
        <v>1795</v>
      </c>
      <c r="C265" s="133" t="s">
        <v>233</v>
      </c>
      <c r="D265" s="179">
        <f>VLOOKUP('680.1'!A87,'680.1'!A87:N387,14,FALSE)</f>
        <v>163750.89711872567</v>
      </c>
    </row>
    <row r="266" spans="1:4" ht="54" thickTop="1" thickBot="1">
      <c r="A266" s="137" t="s">
        <v>1142</v>
      </c>
      <c r="B266" s="138" t="s">
        <v>1796</v>
      </c>
      <c r="C266" s="133" t="s">
        <v>144</v>
      </c>
      <c r="D266" s="179">
        <f>VLOOKUP('680.2'!A87,'680.2'!A87:N388,14,FALSE)</f>
        <v>14262.338931703234</v>
      </c>
    </row>
    <row r="267" spans="1:4" ht="54" thickTop="1" thickBot="1">
      <c r="A267" s="137" t="s">
        <v>1143</v>
      </c>
      <c r="B267" s="138" t="s">
        <v>1797</v>
      </c>
      <c r="C267" s="133" t="s">
        <v>387</v>
      </c>
      <c r="D267" s="179">
        <f>VLOOKUP('680.3'!A89,'680.3'!A89:N389,14,FALSE)</f>
        <v>52247.757674155298</v>
      </c>
    </row>
    <row r="268" spans="1:4" ht="54" thickTop="1" thickBot="1">
      <c r="A268" s="137" t="s">
        <v>1144</v>
      </c>
      <c r="B268" s="138" t="s">
        <v>1798</v>
      </c>
      <c r="C268" s="133" t="s">
        <v>387</v>
      </c>
      <c r="D268" s="179">
        <f>VLOOKUP('681.1'!A89,'681.1'!A89:N390,14,FALSE)</f>
        <v>184171.42867596203</v>
      </c>
    </row>
    <row r="269" spans="1:4" ht="54" thickTop="1" thickBot="1">
      <c r="A269" s="137" t="s">
        <v>1692</v>
      </c>
      <c r="B269" s="138" t="s">
        <v>1799</v>
      </c>
      <c r="C269" s="133" t="s">
        <v>387</v>
      </c>
      <c r="D269" s="179">
        <f>VLOOKUP('681.2'!A89,'681.2'!A89:N391,14,FALSE)</f>
        <v>184171.42867596203</v>
      </c>
    </row>
    <row r="270" spans="1:4" ht="54" thickTop="1" thickBot="1">
      <c r="A270" s="137" t="s">
        <v>1693</v>
      </c>
      <c r="B270" s="138" t="s">
        <v>1800</v>
      </c>
      <c r="C270" s="133" t="s">
        <v>387</v>
      </c>
      <c r="D270" s="179">
        <f>VLOOKUP('681.3'!A89,'681.3'!A89:N392,14,FALSE)</f>
        <v>237038.13569827256</v>
      </c>
    </row>
    <row r="271" spans="1:4" ht="54" thickTop="1" thickBot="1">
      <c r="A271" s="137" t="s">
        <v>1694</v>
      </c>
      <c r="B271" s="138" t="s">
        <v>1801</v>
      </c>
      <c r="C271" s="133" t="s">
        <v>387</v>
      </c>
      <c r="D271" s="179">
        <f>VLOOKUP('681.4'!A89,'681.4'!A89:N393,14,FALSE)</f>
        <v>184171.42867596203</v>
      </c>
    </row>
    <row r="272" spans="1:4" ht="54" thickTop="1" thickBot="1">
      <c r="A272" s="137" t="s">
        <v>1145</v>
      </c>
      <c r="B272" s="138" t="s">
        <v>1802</v>
      </c>
      <c r="C272" s="133" t="s">
        <v>387</v>
      </c>
      <c r="D272" s="179">
        <f>VLOOKUP('682.1'!A89,'682.1'!A89:N394,14,FALSE)</f>
        <v>267366.18300861923</v>
      </c>
    </row>
    <row r="273" spans="1:4" ht="54" thickTop="1" thickBot="1">
      <c r="A273" s="137" t="s">
        <v>1695</v>
      </c>
      <c r="B273" s="138" t="s">
        <v>1803</v>
      </c>
      <c r="C273" s="133" t="s">
        <v>387</v>
      </c>
      <c r="D273" s="179">
        <f>VLOOKUP('682.2'!A89,'682.2'!A89:N395,14,FALSE)</f>
        <v>267366.18300861923</v>
      </c>
    </row>
    <row r="274" spans="1:4" ht="54" thickTop="1" thickBot="1">
      <c r="A274" s="137" t="s">
        <v>1697</v>
      </c>
      <c r="B274" s="138" t="s">
        <v>1804</v>
      </c>
      <c r="C274" s="133" t="s">
        <v>387</v>
      </c>
      <c r="D274" s="179">
        <f>VLOOKUP('682.3'!A89,'682.3'!A89:N396,14,FALSE)</f>
        <v>267366.18300861923</v>
      </c>
    </row>
    <row r="275" spans="1:4" ht="54" thickTop="1" thickBot="1">
      <c r="A275" s="137" t="s">
        <v>1699</v>
      </c>
      <c r="B275" s="138" t="s">
        <v>1997</v>
      </c>
      <c r="C275" s="133" t="s">
        <v>387</v>
      </c>
      <c r="D275" s="179">
        <f>VLOOKUP('682.4'!A89,'682.4'!A89:N397,14,FALSE)</f>
        <v>267366.18300861923</v>
      </c>
    </row>
    <row r="276" spans="1:4" ht="54" thickTop="1" thickBot="1">
      <c r="A276" s="137" t="s">
        <v>1701</v>
      </c>
      <c r="B276" s="138" t="s">
        <v>1805</v>
      </c>
      <c r="C276" s="133" t="s">
        <v>233</v>
      </c>
      <c r="D276" s="179">
        <f>VLOOKUP('683.1'!A89,'683.1'!A89:N398,14,FALSE)</f>
        <v>20690.962665614054</v>
      </c>
    </row>
    <row r="277" spans="1:4" ht="54" thickTop="1" thickBot="1">
      <c r="A277" s="137" t="s">
        <v>1703</v>
      </c>
      <c r="B277" s="138" t="s">
        <v>1806</v>
      </c>
      <c r="C277" s="133" t="s">
        <v>233</v>
      </c>
      <c r="D277" s="179">
        <f>VLOOKUP('683.2'!A89,'683.2'!A89:N399,14,FALSE)</f>
        <v>19093.101321183407</v>
      </c>
    </row>
    <row r="278" spans="1:4" ht="54" thickTop="1" thickBot="1">
      <c r="A278" s="137" t="s">
        <v>1705</v>
      </c>
      <c r="B278" s="138" t="s">
        <v>1807</v>
      </c>
      <c r="C278" s="133" t="s">
        <v>233</v>
      </c>
      <c r="D278" s="179">
        <f>VLOOKUP('683.3'!A89,'683.3'!A89:N400,14,FALSE)</f>
        <v>20690.962665614054</v>
      </c>
    </row>
    <row r="279" spans="1:4" ht="54" thickTop="1" thickBot="1">
      <c r="A279" s="137" t="s">
        <v>1706</v>
      </c>
      <c r="B279" s="138" t="s">
        <v>1808</v>
      </c>
      <c r="C279" s="133" t="s">
        <v>233</v>
      </c>
      <c r="D279" s="179">
        <f>VLOOKUP('683.4'!A89,'683.4'!A89:N401,14,FALSE)</f>
        <v>19093.101321183407</v>
      </c>
    </row>
    <row r="280" spans="1:4" ht="54" thickTop="1" thickBot="1">
      <c r="A280" s="137" t="s">
        <v>1707</v>
      </c>
      <c r="B280" s="138" t="s">
        <v>1809</v>
      </c>
      <c r="C280" s="133" t="s">
        <v>233</v>
      </c>
      <c r="D280" s="179">
        <f>VLOOKUP('683.5'!A87,'683.5'!A87:N402,14,FALSE)</f>
        <v>58968.301958216711</v>
      </c>
    </row>
    <row r="281" spans="1:4" ht="54" thickTop="1" thickBot="1">
      <c r="A281" s="137" t="s">
        <v>2047</v>
      </c>
      <c r="B281" s="138" t="s">
        <v>1810</v>
      </c>
      <c r="C281" s="133" t="s">
        <v>233</v>
      </c>
      <c r="D281" s="179">
        <f>VLOOKUP('690.1.1'!A89,'690.1.1'!A89:N403,14,FALSE)</f>
        <v>14835.756357181479</v>
      </c>
    </row>
    <row r="282" spans="1:4" ht="54" thickTop="1" thickBot="1">
      <c r="A282" s="137" t="s">
        <v>1710</v>
      </c>
      <c r="B282" s="138" t="s">
        <v>1811</v>
      </c>
      <c r="C282" s="133" t="s">
        <v>233</v>
      </c>
      <c r="D282" s="179">
        <f>VLOOKUP('690.1.2'!A89,'690.1.2'!A89:N404,14,FALSE)</f>
        <v>38746.326504717821</v>
      </c>
    </row>
    <row r="283" spans="1:4" ht="54" thickTop="1" thickBot="1">
      <c r="A283" s="137" t="s">
        <v>1146</v>
      </c>
      <c r="B283" s="138" t="s">
        <v>1812</v>
      </c>
      <c r="C283" s="133" t="s">
        <v>144</v>
      </c>
      <c r="D283" s="179">
        <f>VLOOKUP('700.1'!A89,'700.1'!A89:N405,14,FALSE)</f>
        <v>1797.439196310432</v>
      </c>
    </row>
    <row r="284" spans="1:4" ht="54" thickTop="1" thickBot="1">
      <c r="A284" s="137" t="s">
        <v>1147</v>
      </c>
      <c r="B284" s="138" t="s">
        <v>1813</v>
      </c>
      <c r="C284" s="133" t="s">
        <v>144</v>
      </c>
      <c r="D284" s="179">
        <f>VLOOKUP('700.2'!A89,'700.2'!A89:N406,14,FALSE)</f>
        <v>1853.1519865879259</v>
      </c>
    </row>
    <row r="285" spans="1:4" ht="54" thickTop="1" thickBot="1">
      <c r="A285" s="137" t="s">
        <v>1148</v>
      </c>
      <c r="B285" s="138" t="s">
        <v>1814</v>
      </c>
      <c r="C285" s="133" t="s">
        <v>233</v>
      </c>
      <c r="D285" s="179">
        <f>VLOOKUP('700.3'!A89,'700.3'!A89:N407,14,FALSE)</f>
        <v>35446.156686264781</v>
      </c>
    </row>
    <row r="286" spans="1:4" ht="54" thickTop="1" thickBot="1">
      <c r="A286" s="137" t="s">
        <v>1149</v>
      </c>
      <c r="B286" s="138" t="s">
        <v>1815</v>
      </c>
      <c r="C286" s="133" t="s">
        <v>233</v>
      </c>
      <c r="D286" s="179">
        <f>VLOOKUP('700.4'!A89,'700.4'!A89:N408,14,FALSE)</f>
        <v>49151.128354388144</v>
      </c>
    </row>
    <row r="287" spans="1:4" ht="54" thickTop="1" thickBot="1">
      <c r="A287" s="137" t="s">
        <v>1150</v>
      </c>
      <c r="B287" s="138" t="s">
        <v>1816</v>
      </c>
      <c r="C287" s="133" t="s">
        <v>1845</v>
      </c>
      <c r="D287" s="179">
        <f>VLOOKUP('701.1'!A89,'701.1'!A89:N409,14,FALSE)</f>
        <v>9610.8929237430384</v>
      </c>
    </row>
    <row r="288" spans="1:4" ht="54" thickTop="1" thickBot="1">
      <c r="A288" s="137" t="s">
        <v>1713</v>
      </c>
      <c r="B288" s="138" t="s">
        <v>1817</v>
      </c>
      <c r="C288" s="133" t="s">
        <v>1845</v>
      </c>
      <c r="D288" s="179">
        <f>VLOOKUP('710.1'!A89,'710.1'!A89:N410,14,FALSE)</f>
        <v>560132.78031590011</v>
      </c>
    </row>
    <row r="289" spans="1:4" ht="54" thickTop="1" thickBot="1">
      <c r="A289" s="137" t="s">
        <v>1151</v>
      </c>
      <c r="B289" s="138" t="s">
        <v>1818</v>
      </c>
      <c r="C289" s="133" t="s">
        <v>233</v>
      </c>
      <c r="D289" s="179">
        <f>VLOOKUP('710.2'!A89,'710.2'!A89:N411,14,FALSE)</f>
        <v>551794.22907759727</v>
      </c>
    </row>
    <row r="290" spans="1:4" ht="54" thickTop="1" thickBot="1">
      <c r="A290" s="137" t="s">
        <v>1152</v>
      </c>
      <c r="B290" s="138" t="s">
        <v>1819</v>
      </c>
      <c r="C290" s="133" t="s">
        <v>1845</v>
      </c>
      <c r="D290" s="179">
        <f>VLOOKUP('720.1'!A89,'720.1'!A89:N412,14,FALSE)</f>
        <v>198465.13192411041</v>
      </c>
    </row>
    <row r="291" spans="1:4" ht="54" thickTop="1" thickBot="1">
      <c r="A291" s="137" t="s">
        <v>1153</v>
      </c>
      <c r="B291" s="138" t="s">
        <v>1820</v>
      </c>
      <c r="C291" s="133" t="s">
        <v>144</v>
      </c>
      <c r="D291" s="179">
        <f>VLOOKUP('730.1'!A89,'730.1'!A89:N413,14,FALSE)</f>
        <v>165137.97053331183</v>
      </c>
    </row>
    <row r="292" spans="1:4" ht="54" thickTop="1" thickBot="1">
      <c r="A292" s="137" t="s">
        <v>1154</v>
      </c>
      <c r="B292" s="138" t="s">
        <v>1821</v>
      </c>
      <c r="C292" s="133" t="s">
        <v>1845</v>
      </c>
      <c r="D292" s="179">
        <f>VLOOKUP('730.2'!A89,'730.2'!A89:N414,14,FALSE)</f>
        <v>80543.278123965938</v>
      </c>
    </row>
    <row r="293" spans="1:4" ht="54" thickTop="1" thickBot="1">
      <c r="A293" s="137" t="s">
        <v>1155</v>
      </c>
      <c r="B293" s="138" t="s">
        <v>1822</v>
      </c>
      <c r="C293" s="133" t="s">
        <v>1845</v>
      </c>
      <c r="D293" s="179">
        <f>VLOOKUP('730.3'!A89,'730.3'!A89:N415,14,FALSE)</f>
        <v>79948.616524036624</v>
      </c>
    </row>
    <row r="294" spans="1:4" ht="54" thickTop="1" thickBot="1">
      <c r="A294" s="137" t="s">
        <v>1714</v>
      </c>
      <c r="B294" s="138" t="s">
        <v>1823</v>
      </c>
      <c r="C294" s="133" t="s">
        <v>1845</v>
      </c>
      <c r="D294" s="179">
        <f>VLOOKUP('730.4'!A89,'730.4'!A89:N416,14,FALSE)</f>
        <v>74479.571895841102</v>
      </c>
    </row>
    <row r="295" spans="1:4" ht="54" thickTop="1" thickBot="1">
      <c r="A295" s="137" t="s">
        <v>1156</v>
      </c>
      <c r="B295" s="138" t="s">
        <v>1824</v>
      </c>
      <c r="C295" s="133" t="s">
        <v>144</v>
      </c>
      <c r="D295" s="179">
        <f>VLOOKUP('731.1'!A89,'731.1'!A89:N417,14,FALSE)</f>
        <v>146941.24237378663</v>
      </c>
    </row>
    <row r="296" spans="1:4" ht="54" thickTop="1" thickBot="1">
      <c r="A296" s="137" t="s">
        <v>1157</v>
      </c>
      <c r="B296" s="138" t="s">
        <v>1825</v>
      </c>
      <c r="C296" s="133" t="s">
        <v>1995</v>
      </c>
      <c r="D296" s="179">
        <f>VLOOKUP('740.1'!A89,'740.1'!A89:N418,14,FALSE)</f>
        <v>16176.345151459855</v>
      </c>
    </row>
    <row r="297" spans="1:4" ht="54" thickTop="1" thickBot="1">
      <c r="A297" s="137" t="s">
        <v>1717</v>
      </c>
      <c r="B297" s="138" t="s">
        <v>1826</v>
      </c>
      <c r="C297" s="133" t="s">
        <v>1845</v>
      </c>
      <c r="D297" s="179">
        <f>VLOOKUP('741.1'!A89,'741.1'!A89:N419,14,FALSE)</f>
        <v>313390.21211070823</v>
      </c>
    </row>
    <row r="298" spans="1:4" ht="54" thickTop="1" thickBot="1">
      <c r="A298" s="137" t="s">
        <v>1158</v>
      </c>
      <c r="B298" s="138" t="s">
        <v>1827</v>
      </c>
      <c r="C298" s="133" t="s">
        <v>144</v>
      </c>
      <c r="D298" s="179">
        <f>VLOOKUP('800.1'!A89,'800.1'!A89:N420,14,FALSE)</f>
        <v>13977.714001209077</v>
      </c>
    </row>
    <row r="299" spans="1:4" ht="54" thickTop="1" thickBot="1">
      <c r="A299" s="137" t="s">
        <v>1159</v>
      </c>
      <c r="B299" s="138" t="s">
        <v>1828</v>
      </c>
      <c r="C299" s="133" t="s">
        <v>144</v>
      </c>
      <c r="D299" s="179">
        <f>VLOOKUP('800.2'!A89,'800.2'!A89:N421,14,FALSE)</f>
        <v>23635.484509748203</v>
      </c>
    </row>
    <row r="300" spans="1:4" ht="54" thickTop="1" thickBot="1">
      <c r="A300" s="137" t="s">
        <v>1160</v>
      </c>
      <c r="B300" s="138" t="s">
        <v>1829</v>
      </c>
      <c r="C300" s="133" t="s">
        <v>144</v>
      </c>
      <c r="D300" s="179">
        <f>VLOOKUP('800.3'!A89,'800.3'!A89:N422,14,FALSE)</f>
        <v>46198.488889359505</v>
      </c>
    </row>
    <row r="301" spans="1:4" ht="54" thickTop="1" thickBot="1">
      <c r="A301" s="137" t="s">
        <v>1161</v>
      </c>
      <c r="B301" s="138" t="s">
        <v>1830</v>
      </c>
      <c r="C301" s="133" t="s">
        <v>144</v>
      </c>
      <c r="D301" s="179">
        <f>VLOOKUP('800.4'!A89,'800.4'!A89:N423,14,FALSE)</f>
        <v>55534.71078407616</v>
      </c>
    </row>
    <row r="302" spans="1:4" ht="54" thickTop="1" thickBot="1">
      <c r="A302" s="137" t="s">
        <v>1718</v>
      </c>
      <c r="B302" s="138" t="s">
        <v>1831</v>
      </c>
      <c r="C302" s="133" t="s">
        <v>1845</v>
      </c>
      <c r="D302" s="179">
        <f>VLOOKUP('802.1'!A89,'802.1'!A89:N424,14,FALSE)</f>
        <v>491021.31028524798</v>
      </c>
    </row>
    <row r="303" spans="1:4" ht="54" thickTop="1" thickBot="1">
      <c r="A303" s="137" t="s">
        <v>1719</v>
      </c>
      <c r="B303" s="138" t="s">
        <v>1881</v>
      </c>
      <c r="C303" s="133" t="s">
        <v>1845</v>
      </c>
      <c r="D303" s="179">
        <f>VLOOKUP('802.2'!A89,'802.2'!A89:N425,14,FALSE)</f>
        <v>99848.584540621596</v>
      </c>
    </row>
    <row r="304" spans="1:4" ht="54" thickTop="1" thickBot="1">
      <c r="A304" s="137" t="s">
        <v>1720</v>
      </c>
      <c r="B304" s="138" t="s">
        <v>1832</v>
      </c>
      <c r="C304" s="133" t="s">
        <v>1845</v>
      </c>
      <c r="D304" s="179">
        <f>VLOOKUP('802.3'!A89,'802.3'!A89:N426,14,FALSE)</f>
        <v>74157.100719440365</v>
      </c>
    </row>
    <row r="305" spans="1:4" ht="54" thickTop="1" thickBot="1">
      <c r="A305" s="137" t="s">
        <v>1721</v>
      </c>
      <c r="B305" s="138" t="s">
        <v>1833</v>
      </c>
      <c r="C305" s="133" t="s">
        <v>1845</v>
      </c>
      <c r="D305" s="179">
        <f>VLOOKUP('802.4'!A89,'802.4'!A89:N427,14,FALSE)</f>
        <v>67462.358548533288</v>
      </c>
    </row>
    <row r="306" spans="1:4" ht="54" thickTop="1" thickBot="1">
      <c r="A306" s="137" t="s">
        <v>1722</v>
      </c>
      <c r="B306" s="138" t="s">
        <v>1834</v>
      </c>
      <c r="C306" s="133" t="s">
        <v>1845</v>
      </c>
      <c r="D306" s="179">
        <f>VLOOKUP('802.5'!A89,'802.5'!A89:N428,14,FALSE)</f>
        <v>287980.73256710963</v>
      </c>
    </row>
    <row r="307" spans="1:4" ht="54" thickTop="1" thickBot="1">
      <c r="A307" s="137" t="s">
        <v>1723</v>
      </c>
      <c r="B307" s="138" t="s">
        <v>1835</v>
      </c>
      <c r="C307" s="133" t="s">
        <v>1845</v>
      </c>
      <c r="D307" s="179">
        <f>VLOOKUP('802.6'!A89,'802.6'!A89:N429,14,FALSE)</f>
        <v>281889.25844821951</v>
      </c>
    </row>
    <row r="308" spans="1:4" ht="54" thickTop="1" thickBot="1">
      <c r="A308" s="137" t="s">
        <v>1724</v>
      </c>
      <c r="B308" s="138" t="s">
        <v>1836</v>
      </c>
      <c r="C308" s="133" t="s">
        <v>1845</v>
      </c>
      <c r="D308" s="179">
        <f>VLOOKUP('802.7'!A89,'802.7'!A89:N430,14,FALSE)</f>
        <v>194682.28832109779</v>
      </c>
    </row>
    <row r="309" spans="1:4" ht="54" thickTop="1" thickBot="1">
      <c r="A309" s="137" t="s">
        <v>1725</v>
      </c>
      <c r="B309" s="138" t="s">
        <v>1837</v>
      </c>
      <c r="C309" s="133" t="s">
        <v>1845</v>
      </c>
      <c r="D309" s="179">
        <f>VLOOKUP('802.8'!A89,'802.8'!A89:N431,14,FALSE)</f>
        <v>170970.12945663329</v>
      </c>
    </row>
    <row r="310" spans="1:4" ht="54" thickTop="1" thickBot="1">
      <c r="A310" s="137" t="s">
        <v>1162</v>
      </c>
      <c r="B310" s="138" t="s">
        <v>1838</v>
      </c>
      <c r="C310" s="133" t="s">
        <v>233</v>
      </c>
      <c r="D310" s="179">
        <f>VLOOKUP('810.1'!A89,'810.1'!A89:N432,14,FALSE)</f>
        <v>12317.012700316263</v>
      </c>
    </row>
    <row r="311" spans="1:4" ht="54" thickTop="1" thickBot="1">
      <c r="A311" s="137" t="s">
        <v>1163</v>
      </c>
      <c r="B311" s="138" t="s">
        <v>1839</v>
      </c>
      <c r="C311" s="133" t="s">
        <v>233</v>
      </c>
      <c r="D311" s="179">
        <f>VLOOKUP('810.2'!A89,'810.2'!A89:N433,14,FALSE)</f>
        <v>9006.1414128944707</v>
      </c>
    </row>
    <row r="312" spans="1:4" ht="54" thickTop="1" thickBot="1">
      <c r="A312" s="137" t="s">
        <v>1164</v>
      </c>
      <c r="B312" s="138" t="s">
        <v>1840</v>
      </c>
      <c r="C312" s="133" t="s">
        <v>233</v>
      </c>
      <c r="D312" s="179">
        <f>VLOOKUP('810.3'!A89,'810.3'!A89:N435,14,FALSE)</f>
        <v>4932.248900709701</v>
      </c>
    </row>
    <row r="313" spans="1:4" ht="57.75" thickTop="1" thickBot="1">
      <c r="A313" s="137" t="s">
        <v>1726</v>
      </c>
      <c r="B313" s="138" t="s">
        <v>2050</v>
      </c>
      <c r="C313" s="133" t="s">
        <v>233</v>
      </c>
      <c r="D313" s="179">
        <f>VLOOKUP('811.1'!A89,'811.1'!A89:N436,14,FALSE)</f>
        <v>45420.899375917128</v>
      </c>
    </row>
    <row r="314" spans="1:4" ht="57.75" thickTop="1" thickBot="1">
      <c r="A314" s="137" t="s">
        <v>1727</v>
      </c>
      <c r="B314" s="138" t="s">
        <v>2051</v>
      </c>
      <c r="C314" s="133" t="s">
        <v>233</v>
      </c>
      <c r="D314" s="179">
        <f>VLOOKUP('811.2'!A89,'811.2'!A89:N437,14,FALSE)</f>
        <v>45420.899375917128</v>
      </c>
    </row>
    <row r="315" spans="1:4" ht="54" thickTop="1" thickBot="1">
      <c r="A315" s="137" t="s">
        <v>1165</v>
      </c>
      <c r="B315" s="138" t="s">
        <v>2053</v>
      </c>
      <c r="C315" s="133" t="s">
        <v>233</v>
      </c>
      <c r="D315" s="179">
        <f>VLOOKUP('812.1'!A89,'812.1'!A89:N438,14,FALSE)</f>
        <v>84969.722453011738</v>
      </c>
    </row>
    <row r="316" spans="1:4" ht="54" thickTop="1" thickBot="1">
      <c r="A316" s="137" t="s">
        <v>1728</v>
      </c>
      <c r="B316" s="138" t="s">
        <v>1841</v>
      </c>
      <c r="C316" s="133" t="s">
        <v>1995</v>
      </c>
      <c r="D316" s="179">
        <f>VLOOKUP('820.1'!A89,'820.1'!A89:N439,14,FALSE)</f>
        <v>44614.556670995182</v>
      </c>
    </row>
    <row r="317" spans="1:4" ht="54" thickTop="1" thickBot="1">
      <c r="A317" s="137" t="s">
        <v>1729</v>
      </c>
      <c r="B317" s="138" t="s">
        <v>1842</v>
      </c>
      <c r="C317" s="133" t="s">
        <v>984</v>
      </c>
      <c r="D317" s="179">
        <f>VLOOKUP('820.1.2'!A88,'820.1.2'!A88:N440,14,FALSE)</f>
        <v>6930041.5205194224</v>
      </c>
    </row>
    <row r="318" spans="1:4" ht="57.75" thickTop="1" thickBot="1">
      <c r="A318" s="137" t="s">
        <v>1166</v>
      </c>
      <c r="B318" s="138" t="s">
        <v>1843</v>
      </c>
      <c r="C318" s="133" t="s">
        <v>1998</v>
      </c>
      <c r="D318" s="179">
        <f>VLOOKUP('900.1'!A88,'900.1'!A88:N441,14,FALSE)</f>
        <v>1306.0506164620879</v>
      </c>
    </row>
    <row r="319" spans="1:4" ht="57.75" thickTop="1" thickBot="1">
      <c r="A319" s="137" t="s">
        <v>1167</v>
      </c>
      <c r="B319" s="138" t="s">
        <v>2195</v>
      </c>
      <c r="C319" s="133" t="s">
        <v>1999</v>
      </c>
      <c r="D319" s="179">
        <f>VLOOKUP('900.2'!A88,'900.2'!A88:N442,14,FALSE)</f>
        <v>1602.8803020216533</v>
      </c>
    </row>
    <row r="320" spans="1:4" ht="54" thickTop="1" thickBot="1">
      <c r="A320" s="137" t="s">
        <v>1168</v>
      </c>
      <c r="B320" s="138" t="s">
        <v>1844</v>
      </c>
      <c r="C320" s="133" t="s">
        <v>1999</v>
      </c>
      <c r="D320" s="179">
        <f>VLOOKUP('900.3'!A88,'900.3'!A88:N443,14,FALSE)</f>
        <v>1602.8803020216533</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42578125" style="183" customWidth="1"/>
    <col min="5" max="5" width="10.425781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2238</v>
      </c>
      <c r="D6" s="656">
        <v>29260</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54131</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160817.24361440798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541310</v>
      </c>
    </row>
    <row r="32" spans="1:4" ht="16.5" thickTop="1" thickBot="1">
      <c r="A32" s="661" t="s">
        <v>7</v>
      </c>
      <c r="B32" s="662" t="s">
        <v>1882</v>
      </c>
      <c r="C32" s="663" t="s">
        <v>8</v>
      </c>
      <c r="D32" s="664">
        <f>$D$64*2</f>
        <v>108262</v>
      </c>
    </row>
    <row r="33" spans="1:4" ht="16.5" thickTop="1" thickBot="1">
      <c r="A33" s="661" t="s">
        <v>9</v>
      </c>
      <c r="B33" s="662" t="s">
        <v>1882</v>
      </c>
      <c r="C33" s="663" t="s">
        <v>10</v>
      </c>
      <c r="D33" s="664">
        <f>$D$64*3</f>
        <v>162393</v>
      </c>
    </row>
    <row r="34" spans="1:4" ht="16.5" thickTop="1" thickBot="1">
      <c r="A34" s="661" t="s">
        <v>11</v>
      </c>
      <c r="B34" s="662" t="s">
        <v>1882</v>
      </c>
      <c r="C34" s="663" t="s">
        <v>12</v>
      </c>
      <c r="D34" s="664">
        <f>$D$64*4</f>
        <v>216524</v>
      </c>
    </row>
    <row r="35" spans="1:4" ht="16.5" thickTop="1" thickBot="1">
      <c r="A35" s="661" t="s">
        <v>13</v>
      </c>
      <c r="B35" s="662" t="s">
        <v>1882</v>
      </c>
      <c r="C35" s="663" t="s">
        <v>14</v>
      </c>
      <c r="D35" s="664">
        <f>$D$64*5</f>
        <v>270655</v>
      </c>
    </row>
    <row r="36" spans="1:4" ht="16.5" thickTop="1" thickBot="1">
      <c r="A36" s="661" t="s">
        <v>15</v>
      </c>
      <c r="B36" s="662" t="s">
        <v>1882</v>
      </c>
      <c r="C36" s="663" t="s">
        <v>16</v>
      </c>
      <c r="D36" s="664">
        <f>$D$64*6</f>
        <v>324786</v>
      </c>
    </row>
    <row r="37" spans="1:4" ht="16.5" thickTop="1" thickBot="1">
      <c r="A37" s="661" t="s">
        <v>17</v>
      </c>
      <c r="B37" s="662" t="s">
        <v>1882</v>
      </c>
      <c r="C37" s="663" t="s">
        <v>18</v>
      </c>
      <c r="D37" s="664">
        <f>$D$64*7</f>
        <v>378917</v>
      </c>
    </row>
    <row r="38" spans="1:4" ht="16.5" thickTop="1" thickBot="1">
      <c r="A38" s="661" t="s">
        <v>19</v>
      </c>
      <c r="B38" s="662" t="s">
        <v>1882</v>
      </c>
      <c r="C38" s="663" t="s">
        <v>20</v>
      </c>
      <c r="D38" s="664">
        <f>$D$64*8</f>
        <v>433048</v>
      </c>
    </row>
    <row r="39" spans="1:4" ht="16.5" thickTop="1" thickBot="1">
      <c r="A39" s="661" t="s">
        <v>21</v>
      </c>
      <c r="B39" s="662" t="s">
        <v>1882</v>
      </c>
      <c r="C39" s="663" t="s">
        <v>22</v>
      </c>
      <c r="D39" s="664">
        <f>$D$64*9</f>
        <v>487179</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4" ht="16.5" thickTop="1" thickBot="1">
      <c r="A49" s="661" t="s">
        <v>38</v>
      </c>
      <c r="B49" s="662" t="s">
        <v>1882</v>
      </c>
      <c r="C49" s="663" t="s">
        <v>39</v>
      </c>
      <c r="D49" s="664">
        <v>128023.49233728957</v>
      </c>
    </row>
    <row r="50" spans="1:4" ht="16.5" thickTop="1" thickBot="1">
      <c r="A50" s="661" t="s">
        <v>89</v>
      </c>
      <c r="B50" s="662" t="s">
        <v>1882</v>
      </c>
      <c r="C50" s="663" t="s">
        <v>90</v>
      </c>
      <c r="D50" s="664">
        <v>133357.80451800997</v>
      </c>
    </row>
    <row r="51" spans="1:4" ht="16.5" thickTop="1" thickBot="1">
      <c r="A51" s="661" t="s">
        <v>46</v>
      </c>
      <c r="B51" s="662" t="s">
        <v>1882</v>
      </c>
      <c r="C51" s="663" t="s">
        <v>47</v>
      </c>
      <c r="D51" s="664">
        <f>$D$6*1.85</f>
        <v>54131</v>
      </c>
    </row>
    <row r="52" spans="1:4" ht="16.5" thickTop="1" thickBot="1">
      <c r="A52" s="661" t="s">
        <v>48</v>
      </c>
      <c r="B52" s="662" t="s">
        <v>1882</v>
      </c>
      <c r="C52" s="663" t="s">
        <v>49</v>
      </c>
      <c r="D52" s="664">
        <f>D51*2</f>
        <v>108262</v>
      </c>
    </row>
    <row r="53" spans="1:4" ht="16.5" thickTop="1" thickBot="1">
      <c r="A53" s="661" t="s">
        <v>50</v>
      </c>
      <c r="B53" s="662" t="s">
        <v>1882</v>
      </c>
      <c r="C53" s="663" t="s">
        <v>51</v>
      </c>
      <c r="D53" s="664">
        <v>106686.24361440798</v>
      </c>
    </row>
    <row r="54" spans="1:4" ht="16.5" thickTop="1" thickBot="1">
      <c r="A54" s="661" t="s">
        <v>68</v>
      </c>
      <c r="B54" s="662" t="s">
        <v>1882</v>
      </c>
      <c r="C54" s="663" t="s">
        <v>69</v>
      </c>
      <c r="D54" s="664">
        <v>213372.48722881597</v>
      </c>
    </row>
    <row r="55" spans="1:4" ht="46.5" thickTop="1" thickBot="1">
      <c r="A55" s="661" t="s">
        <v>29</v>
      </c>
      <c r="B55" s="662" t="s">
        <v>1882</v>
      </c>
      <c r="C55" s="663" t="s">
        <v>1883</v>
      </c>
      <c r="D55" s="665">
        <v>800146.82710805978</v>
      </c>
    </row>
    <row r="56" spans="1:4" ht="16.5" thickTop="1" thickBot="1">
      <c r="A56" s="661" t="s">
        <v>52</v>
      </c>
      <c r="B56" s="662" t="s">
        <v>1882</v>
      </c>
      <c r="C56" s="663" t="s">
        <v>53</v>
      </c>
      <c r="D56" s="664">
        <v>80014.682710805981</v>
      </c>
    </row>
    <row r="57" spans="1:4" ht="16.5" thickTop="1" thickBot="1">
      <c r="A57" s="661" t="s">
        <v>54</v>
      </c>
      <c r="B57" s="662" t="s">
        <v>1882</v>
      </c>
      <c r="C57" s="663" t="s">
        <v>55</v>
      </c>
      <c r="D57" s="664">
        <v>160029.36542161196</v>
      </c>
    </row>
    <row r="58" spans="1:4" ht="16.5" thickTop="1" thickBot="1">
      <c r="A58" s="661" t="s">
        <v>56</v>
      </c>
      <c r="B58" s="662" t="s">
        <v>1882</v>
      </c>
      <c r="C58" s="663" t="s">
        <v>57</v>
      </c>
      <c r="D58" s="664">
        <v>106686.24361440798</v>
      </c>
    </row>
    <row r="59" spans="1:4" ht="16.5" thickTop="1" thickBot="1">
      <c r="A59" s="661" t="s">
        <v>2</v>
      </c>
      <c r="B59" s="662" t="s">
        <v>1882</v>
      </c>
      <c r="C59" s="663" t="s">
        <v>3</v>
      </c>
      <c r="D59" s="664">
        <v>213372.48722881597</v>
      </c>
    </row>
    <row r="60" spans="1:4" ht="16.5" thickTop="1" thickBot="1">
      <c r="A60" s="661" t="s">
        <v>58</v>
      </c>
      <c r="B60" s="662" t="s">
        <v>1882</v>
      </c>
      <c r="C60" s="663" t="s">
        <v>59</v>
      </c>
      <c r="D60" s="664">
        <v>133357.80451800997</v>
      </c>
    </row>
    <row r="61" spans="1:4" ht="16.5" thickTop="1" thickBot="1">
      <c r="A61" s="661" t="s">
        <v>86</v>
      </c>
      <c r="B61" s="662" t="s">
        <v>1882</v>
      </c>
      <c r="C61" s="663" t="s">
        <v>87</v>
      </c>
      <c r="D61" s="664">
        <v>160029.36542161196</v>
      </c>
    </row>
    <row r="62" spans="1:4" ht="16.5" thickTop="1" thickBot="1">
      <c r="A62" s="661" t="s">
        <v>88</v>
      </c>
      <c r="B62" s="662" t="s">
        <v>1882</v>
      </c>
      <c r="C62" s="663" t="s">
        <v>87</v>
      </c>
      <c r="D62" s="664">
        <v>160029.36542161196</v>
      </c>
    </row>
    <row r="63" spans="1:4" ht="16.5" thickTop="1" thickBot="1">
      <c r="A63" s="661" t="s">
        <v>60</v>
      </c>
      <c r="B63" s="662" t="s">
        <v>1882</v>
      </c>
      <c r="C63" s="663" t="s">
        <v>61</v>
      </c>
      <c r="D63" s="664">
        <v>160029.36542161196</v>
      </c>
    </row>
    <row r="64" spans="1:4" ht="17.25" customHeight="1" thickTop="1" thickBot="1">
      <c r="A64" s="661" t="s">
        <v>6</v>
      </c>
      <c r="B64" s="662" t="s">
        <v>1882</v>
      </c>
      <c r="C64" s="663" t="s">
        <v>2224</v>
      </c>
      <c r="D64" s="664">
        <f>$D$6*1.85</f>
        <v>54131</v>
      </c>
    </row>
    <row r="65" spans="1:4" ht="16.5" thickTop="1" thickBot="1">
      <c r="A65" s="661" t="s">
        <v>91</v>
      </c>
      <c r="B65" s="662" t="s">
        <v>92</v>
      </c>
      <c r="C65" s="663" t="s">
        <v>93</v>
      </c>
      <c r="D65" s="664">
        <v>533431.21807203989</v>
      </c>
    </row>
    <row r="66" spans="1:4" ht="16.5" thickTop="1" thickBot="1">
      <c r="A66" s="661" t="s">
        <v>94</v>
      </c>
      <c r="B66" s="662" t="s">
        <v>92</v>
      </c>
      <c r="C66" s="663" t="s">
        <v>95</v>
      </c>
      <c r="D66" s="664">
        <v>266715.60903601995</v>
      </c>
    </row>
    <row r="67" spans="1:4" ht="16.5" thickTop="1" thickBot="1">
      <c r="A67" s="661" t="s">
        <v>2228</v>
      </c>
      <c r="B67" s="662" t="s">
        <v>1882</v>
      </c>
      <c r="C67" s="663" t="s">
        <v>2227</v>
      </c>
      <c r="D67" s="664">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K163"/>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41.25"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0">
        <v>70205.272054081594</v>
      </c>
    </row>
    <row r="8" spans="1:4" ht="30" customHeight="1" thickTop="1" thickBot="1">
      <c r="A8" s="10" t="s">
        <v>112</v>
      </c>
      <c r="B8" s="8" t="s">
        <v>113</v>
      </c>
      <c r="C8" s="11" t="s">
        <v>114</v>
      </c>
      <c r="D8" s="650">
        <v>1095.9641903357754</v>
      </c>
    </row>
    <row r="9" spans="1:4" ht="30" customHeight="1" thickTop="1" thickBot="1">
      <c r="A9" s="10" t="s">
        <v>117</v>
      </c>
      <c r="B9" s="8" t="s">
        <v>113</v>
      </c>
      <c r="C9" s="11" t="s">
        <v>118</v>
      </c>
      <c r="D9" s="650">
        <v>75486.199597972693</v>
      </c>
    </row>
    <row r="10" spans="1:4" ht="30" customHeight="1" thickTop="1" thickBot="1">
      <c r="A10" s="10" t="s">
        <v>119</v>
      </c>
      <c r="B10" s="8" t="s">
        <v>113</v>
      </c>
      <c r="C10" s="11" t="s">
        <v>120</v>
      </c>
      <c r="D10" s="650">
        <v>54983.775015807274</v>
      </c>
    </row>
    <row r="11" spans="1:4" ht="30" customHeight="1" thickTop="1" thickBot="1">
      <c r="A11" s="10" t="s">
        <v>123</v>
      </c>
      <c r="B11" s="8" t="s">
        <v>113</v>
      </c>
      <c r="C11" s="11" t="s">
        <v>124</v>
      </c>
      <c r="D11" s="650">
        <v>20295.329384365774</v>
      </c>
    </row>
    <row r="12" spans="1:4" ht="30" customHeight="1" thickTop="1" thickBot="1">
      <c r="A12" s="10" t="s">
        <v>121</v>
      </c>
      <c r="B12" s="8" t="s">
        <v>113</v>
      </c>
      <c r="C12" s="11" t="s">
        <v>122</v>
      </c>
      <c r="D12" s="650">
        <v>72172.676433178276</v>
      </c>
    </row>
    <row r="13" spans="1:4" ht="30" customHeight="1" thickTop="1" thickBot="1">
      <c r="A13" s="10" t="s">
        <v>125</v>
      </c>
      <c r="B13" s="8" t="s">
        <v>113</v>
      </c>
      <c r="C13" s="11" t="s">
        <v>126</v>
      </c>
      <c r="D13" s="650">
        <v>51773.79944991268</v>
      </c>
    </row>
    <row r="14" spans="1:4" ht="30" customHeight="1" thickTop="1" thickBot="1">
      <c r="A14" s="10" t="s">
        <v>131</v>
      </c>
      <c r="B14" s="8" t="s">
        <v>113</v>
      </c>
      <c r="C14" s="11" t="s">
        <v>132</v>
      </c>
      <c r="D14" s="650">
        <v>285584.27776571835</v>
      </c>
    </row>
    <row r="15" spans="1:4" ht="30" customHeight="1" thickTop="1" thickBot="1">
      <c r="A15" s="10" t="s">
        <v>129</v>
      </c>
      <c r="B15" s="8" t="s">
        <v>113</v>
      </c>
      <c r="C15" s="11" t="s">
        <v>130</v>
      </c>
      <c r="D15" s="650">
        <v>196119.15231626923</v>
      </c>
    </row>
    <row r="16" spans="1:4" ht="30" customHeight="1" thickTop="1" thickBot="1">
      <c r="A16" s="10" t="s">
        <v>127</v>
      </c>
      <c r="B16" s="8" t="s">
        <v>113</v>
      </c>
      <c r="C16" s="11" t="s">
        <v>128</v>
      </c>
      <c r="D16" s="650">
        <v>176799.83594331567</v>
      </c>
    </row>
    <row r="17" spans="1:4" ht="30" customHeight="1" thickTop="1" thickBot="1">
      <c r="A17" s="10" t="s">
        <v>1711</v>
      </c>
      <c r="B17" s="8" t="s">
        <v>113</v>
      </c>
      <c r="C17" s="11" t="s">
        <v>1712</v>
      </c>
      <c r="D17" s="650">
        <v>63578.225724492775</v>
      </c>
    </row>
    <row r="18" spans="1:4" ht="30" customHeight="1" thickTop="1" thickBot="1">
      <c r="A18" s="10" t="s">
        <v>133</v>
      </c>
      <c r="B18" s="8" t="s">
        <v>113</v>
      </c>
      <c r="C18" s="11" t="s">
        <v>134</v>
      </c>
      <c r="D18" s="650">
        <v>75486.199597972693</v>
      </c>
    </row>
    <row r="19" spans="1:4" ht="30" customHeight="1" thickTop="1" thickBot="1">
      <c r="A19" s="10" t="s">
        <v>146</v>
      </c>
      <c r="B19" s="8" t="s">
        <v>113</v>
      </c>
      <c r="C19" s="11" t="s">
        <v>147</v>
      </c>
      <c r="D19" s="650">
        <v>198356.43737517958</v>
      </c>
    </row>
    <row r="20" spans="1:4" ht="30" customHeight="1" thickTop="1" thickBot="1">
      <c r="A20" s="10" t="s">
        <v>135</v>
      </c>
      <c r="B20" s="8" t="s">
        <v>113</v>
      </c>
      <c r="C20" s="11" t="s">
        <v>1884</v>
      </c>
      <c r="D20" s="650">
        <v>61032.749961593712</v>
      </c>
    </row>
    <row r="21" spans="1:4" ht="30" customHeight="1" thickTop="1" thickBot="1">
      <c r="A21" s="10" t="s">
        <v>136</v>
      </c>
      <c r="B21" s="8" t="s">
        <v>113</v>
      </c>
      <c r="C21" s="11" t="s">
        <v>137</v>
      </c>
      <c r="D21" s="650">
        <v>175720.27533300364</v>
      </c>
    </row>
    <row r="22" spans="1:4" ht="30" customHeight="1" thickTop="1" thickBot="1">
      <c r="A22" s="10" t="s">
        <v>138</v>
      </c>
      <c r="B22" s="8" t="s">
        <v>113</v>
      </c>
      <c r="C22" s="11" t="s">
        <v>139</v>
      </c>
      <c r="D22" s="650">
        <v>45774.562471195284</v>
      </c>
    </row>
    <row r="23" spans="1:4" ht="30" customHeight="1" thickTop="1" thickBot="1">
      <c r="A23" s="10" t="s">
        <v>143</v>
      </c>
      <c r="B23" s="8" t="s">
        <v>144</v>
      </c>
      <c r="C23" s="11" t="s">
        <v>145</v>
      </c>
      <c r="D23" s="650">
        <v>38830.349587434517</v>
      </c>
    </row>
    <row r="24" spans="1:4" ht="30" customHeight="1" thickTop="1" thickBot="1">
      <c r="A24" s="10" t="s">
        <v>140</v>
      </c>
      <c r="B24" s="8" t="s">
        <v>998</v>
      </c>
      <c r="C24" s="11" t="s">
        <v>142</v>
      </c>
      <c r="D24" s="650">
        <v>41004.849164330844</v>
      </c>
    </row>
    <row r="25" spans="1:4" ht="30" customHeight="1" thickTop="1" thickBot="1">
      <c r="A25" s="10" t="s">
        <v>148</v>
      </c>
      <c r="B25" s="8" t="s">
        <v>113</v>
      </c>
      <c r="C25" s="11" t="s">
        <v>149</v>
      </c>
      <c r="D25" s="650">
        <v>144345.35286635655</v>
      </c>
    </row>
    <row r="26" spans="1:4" ht="30" customHeight="1" thickTop="1" thickBot="1">
      <c r="A26" s="10" t="s">
        <v>150</v>
      </c>
      <c r="B26" s="8" t="s">
        <v>113</v>
      </c>
      <c r="C26" s="11" t="s">
        <v>151</v>
      </c>
      <c r="D26" s="650">
        <v>132540.92659177646</v>
      </c>
    </row>
    <row r="27" spans="1:4" ht="30" customHeight="1" thickTop="1" thickBot="1">
      <c r="A27" s="10" t="s">
        <v>152</v>
      </c>
      <c r="B27" s="8" t="s">
        <v>113</v>
      </c>
      <c r="C27" s="11" t="s">
        <v>153</v>
      </c>
      <c r="D27" s="650">
        <v>76290.93745199214</v>
      </c>
    </row>
    <row r="28" spans="1:4" ht="30" customHeight="1" thickTop="1" thickBot="1">
      <c r="A28" s="10" t="s">
        <v>154</v>
      </c>
      <c r="B28" s="8" t="s">
        <v>113</v>
      </c>
      <c r="C28" s="11" t="s">
        <v>155</v>
      </c>
      <c r="D28" s="650">
        <v>89817.829268480025</v>
      </c>
    </row>
    <row r="29" spans="1:4" ht="30" customHeight="1" thickTop="1" thickBot="1">
      <c r="A29" s="10" t="s">
        <v>156</v>
      </c>
      <c r="B29" s="8" t="s">
        <v>113</v>
      </c>
      <c r="C29" s="11" t="s">
        <v>157</v>
      </c>
      <c r="D29" s="650">
        <v>1629.5540797245649</v>
      </c>
    </row>
    <row r="30" spans="1:4" ht="30" customHeight="1" thickTop="1" thickBot="1">
      <c r="A30" s="10" t="s">
        <v>166</v>
      </c>
      <c r="B30" s="8" t="s">
        <v>113</v>
      </c>
      <c r="C30" s="11" t="s">
        <v>167</v>
      </c>
      <c r="D30" s="650">
        <v>122065.49992318742</v>
      </c>
    </row>
    <row r="31" spans="1:4" ht="30" customHeight="1" thickTop="1" thickBot="1">
      <c r="A31" s="10" t="s">
        <v>162</v>
      </c>
      <c r="B31" s="8" t="s">
        <v>113</v>
      </c>
      <c r="C31" s="11" t="s">
        <v>163</v>
      </c>
      <c r="D31" s="650">
        <v>6993.3359330992798</v>
      </c>
    </row>
    <row r="32" spans="1:4" ht="30" customHeight="1" thickTop="1" thickBot="1">
      <c r="A32" s="10" t="s">
        <v>164</v>
      </c>
      <c r="B32" s="8" t="s">
        <v>113</v>
      </c>
      <c r="C32" s="11" t="s">
        <v>165</v>
      </c>
      <c r="D32" s="650">
        <v>15174.560586225165</v>
      </c>
    </row>
    <row r="33" spans="1:4" ht="30" customHeight="1" thickTop="1" thickBot="1">
      <c r="A33" s="10" t="s">
        <v>171</v>
      </c>
      <c r="B33" s="8" t="s">
        <v>113</v>
      </c>
      <c r="C33" s="11" t="s">
        <v>172</v>
      </c>
      <c r="D33" s="650">
        <v>6816.5421402383099</v>
      </c>
    </row>
    <row r="34" spans="1:4" ht="30" customHeight="1" thickTop="1" thickBot="1">
      <c r="A34" s="10" t="s">
        <v>160</v>
      </c>
      <c r="B34" s="8" t="s">
        <v>113</v>
      </c>
      <c r="C34" s="11" t="s">
        <v>161</v>
      </c>
      <c r="D34" s="650">
        <v>4869.2266990192584</v>
      </c>
    </row>
    <row r="35" spans="1:4" ht="30" customHeight="1" thickTop="1" thickBot="1">
      <c r="A35" s="10" t="s">
        <v>173</v>
      </c>
      <c r="B35" s="8" t="s">
        <v>113</v>
      </c>
      <c r="C35" s="11" t="s">
        <v>1886</v>
      </c>
      <c r="D35" s="650">
        <v>139102.35860127036</v>
      </c>
    </row>
    <row r="36" spans="1:4" ht="30" customHeight="1" thickTop="1" thickBot="1">
      <c r="A36" s="10" t="s">
        <v>170</v>
      </c>
      <c r="B36" s="8" t="s">
        <v>113</v>
      </c>
      <c r="C36" s="11" t="s">
        <v>1885</v>
      </c>
      <c r="D36" s="650">
        <v>132540.92659177646</v>
      </c>
    </row>
    <row r="37" spans="1:4" ht="30" customHeight="1" thickTop="1" thickBot="1">
      <c r="A37" s="10" t="s">
        <v>168</v>
      </c>
      <c r="B37" s="8" t="s">
        <v>113</v>
      </c>
      <c r="C37" s="11" t="s">
        <v>169</v>
      </c>
      <c r="D37" s="650">
        <v>75488.506351413525</v>
      </c>
    </row>
    <row r="38" spans="1:4" ht="30" customHeight="1" thickTop="1" thickBot="1">
      <c r="A38" s="10" t="s">
        <v>174</v>
      </c>
      <c r="B38" s="8" t="s">
        <v>113</v>
      </c>
      <c r="C38" s="11" t="s">
        <v>175</v>
      </c>
      <c r="D38" s="650">
        <v>74972.306192541626</v>
      </c>
    </row>
    <row r="39" spans="1:4" ht="30" customHeight="1" thickTop="1" thickBot="1">
      <c r="A39" s="10" t="s">
        <v>176</v>
      </c>
      <c r="B39" s="8" t="s">
        <v>113</v>
      </c>
      <c r="C39" s="11" t="s">
        <v>177</v>
      </c>
      <c r="D39" s="650">
        <v>32358.624656195425</v>
      </c>
    </row>
    <row r="40" spans="1:4" ht="30" customHeight="1" thickTop="1" thickBot="1">
      <c r="A40" s="10" t="s">
        <v>180</v>
      </c>
      <c r="B40" s="8" t="s">
        <v>113</v>
      </c>
      <c r="C40" s="11" t="s">
        <v>181</v>
      </c>
      <c r="D40" s="650">
        <v>48441.822257591572</v>
      </c>
    </row>
    <row r="41" spans="1:4" ht="30" customHeight="1" thickTop="1" thickBot="1">
      <c r="A41" s="10" t="s">
        <v>178</v>
      </c>
      <c r="B41" s="8" t="s">
        <v>113</v>
      </c>
      <c r="C41" s="646" t="s">
        <v>179</v>
      </c>
      <c r="D41" s="651">
        <v>59134.90598556363</v>
      </c>
    </row>
    <row r="42" spans="1:4" ht="30" customHeight="1" thickTop="1" thickBot="1">
      <c r="A42" s="10" t="s">
        <v>182</v>
      </c>
      <c r="B42" s="8" t="s">
        <v>113</v>
      </c>
      <c r="C42" s="11" t="s">
        <v>183</v>
      </c>
      <c r="D42" s="650">
        <v>38830.349587434517</v>
      </c>
    </row>
    <row r="43" spans="1:4" ht="30" customHeight="1" thickTop="1" thickBot="1">
      <c r="A43" s="10" t="s">
        <v>1672</v>
      </c>
      <c r="B43" s="8" t="s">
        <v>113</v>
      </c>
      <c r="C43" s="11" t="s">
        <v>1671</v>
      </c>
      <c r="D43" s="650">
        <v>10215.329459780793</v>
      </c>
    </row>
    <row r="44" spans="1:4" ht="30" customHeight="1" thickTop="1" thickBot="1">
      <c r="A44" s="10" t="s">
        <v>184</v>
      </c>
      <c r="B44" s="8" t="s">
        <v>113</v>
      </c>
      <c r="C44" s="11" t="s">
        <v>185</v>
      </c>
      <c r="D44" s="650">
        <v>9733.4742965835849</v>
      </c>
    </row>
    <row r="45" spans="1:4" ht="30" customHeight="1" thickTop="1" thickBot="1">
      <c r="A45" s="10" t="s">
        <v>1603</v>
      </c>
      <c r="B45" s="8" t="s">
        <v>113</v>
      </c>
      <c r="C45" s="11" t="s">
        <v>1604</v>
      </c>
      <c r="D45" s="650">
        <v>3417.070763694237</v>
      </c>
    </row>
    <row r="46" spans="1:4" ht="30" customHeight="1" thickTop="1" thickBot="1">
      <c r="A46" s="10" t="s">
        <v>188</v>
      </c>
      <c r="B46" s="8" t="s">
        <v>113</v>
      </c>
      <c r="C46" s="11" t="s">
        <v>189</v>
      </c>
      <c r="D46" s="650">
        <v>1699.0341207302461</v>
      </c>
    </row>
    <row r="47" spans="1:4" ht="30" customHeight="1" thickTop="1" thickBot="1">
      <c r="A47" s="10" t="s">
        <v>186</v>
      </c>
      <c r="B47" s="8" t="s">
        <v>113</v>
      </c>
      <c r="C47" s="646" t="s">
        <v>187</v>
      </c>
      <c r="D47" s="651">
        <v>1412.036749569776</v>
      </c>
    </row>
    <row r="48" spans="1:4" ht="30" customHeight="1" thickTop="1" thickBot="1">
      <c r="A48" s="10" t="s">
        <v>190</v>
      </c>
      <c r="B48" s="8" t="s">
        <v>113</v>
      </c>
      <c r="C48" s="11" t="s">
        <v>191</v>
      </c>
      <c r="D48" s="650">
        <v>2995.9451137397314</v>
      </c>
    </row>
    <row r="49" spans="1:4" ht="30" customHeight="1" thickTop="1" thickBot="1">
      <c r="A49" s="10" t="s">
        <v>201</v>
      </c>
      <c r="B49" s="8" t="s">
        <v>113</v>
      </c>
      <c r="C49" s="11" t="s">
        <v>1888</v>
      </c>
      <c r="D49" s="650">
        <v>104583.07488882363</v>
      </c>
    </row>
    <row r="50" spans="1:4" ht="30" customHeight="1" thickTop="1" thickBot="1">
      <c r="A50" s="10" t="s">
        <v>192</v>
      </c>
      <c r="B50" s="8" t="s">
        <v>113</v>
      </c>
      <c r="C50" s="11" t="s">
        <v>193</v>
      </c>
      <c r="D50" s="650">
        <v>43075.801142327357</v>
      </c>
    </row>
    <row r="51" spans="1:4" ht="30" customHeight="1" thickTop="1" thickBot="1">
      <c r="A51" s="10" t="s">
        <v>194</v>
      </c>
      <c r="B51" s="8" t="s">
        <v>113</v>
      </c>
      <c r="C51" s="11" t="s">
        <v>1887</v>
      </c>
      <c r="D51" s="650">
        <v>2899.3327691951104</v>
      </c>
    </row>
    <row r="52" spans="1:4" ht="30" customHeight="1" thickTop="1" thickBot="1">
      <c r="A52" s="10" t="s">
        <v>224</v>
      </c>
      <c r="B52" s="8" t="s">
        <v>92</v>
      </c>
      <c r="C52" s="11" t="s">
        <v>1891</v>
      </c>
      <c r="D52" s="650">
        <v>144448.90046525639</v>
      </c>
    </row>
    <row r="53" spans="1:4" ht="30" customHeight="1" thickTop="1" thickBot="1">
      <c r="A53" s="10" t="s">
        <v>195</v>
      </c>
      <c r="B53" s="8" t="s">
        <v>113</v>
      </c>
      <c r="C53" s="11" t="s">
        <v>196</v>
      </c>
      <c r="D53" s="650">
        <v>25430.312483997379</v>
      </c>
    </row>
    <row r="54" spans="1:4" ht="30" customHeight="1" thickTop="1" thickBot="1">
      <c r="A54" s="10" t="s">
        <v>214</v>
      </c>
      <c r="B54" s="8" t="s">
        <v>113</v>
      </c>
      <c r="C54" s="11" t="s">
        <v>215</v>
      </c>
      <c r="D54" s="650">
        <v>1346.1187856977299</v>
      </c>
    </row>
    <row r="55" spans="1:4" ht="30" customHeight="1" thickTop="1" thickBot="1">
      <c r="A55" s="10" t="s">
        <v>197</v>
      </c>
      <c r="B55" s="8" t="s">
        <v>113</v>
      </c>
      <c r="C55" s="11" t="s">
        <v>198</v>
      </c>
      <c r="D55" s="650">
        <v>149833.3756080473</v>
      </c>
    </row>
    <row r="56" spans="1:4" ht="30" customHeight="1" thickTop="1" thickBot="1">
      <c r="A56" s="10" t="s">
        <v>199</v>
      </c>
      <c r="B56" s="8" t="s">
        <v>113</v>
      </c>
      <c r="C56" s="11" t="s">
        <v>200</v>
      </c>
      <c r="D56" s="650">
        <v>4982.5874322094187</v>
      </c>
    </row>
    <row r="57" spans="1:4" ht="30" customHeight="1" thickTop="1" thickBot="1">
      <c r="A57" s="10" t="s">
        <v>202</v>
      </c>
      <c r="B57" s="8" t="s">
        <v>113</v>
      </c>
      <c r="C57" s="11" t="s">
        <v>203</v>
      </c>
      <c r="D57" s="650">
        <v>134715.4261686728</v>
      </c>
    </row>
    <row r="58" spans="1:4" ht="30" customHeight="1" thickTop="1" thickBot="1">
      <c r="A58" s="10" t="s">
        <v>212</v>
      </c>
      <c r="B58" s="8" t="s">
        <v>113</v>
      </c>
      <c r="C58" s="11" t="s">
        <v>213</v>
      </c>
      <c r="D58" s="650">
        <v>41004.849164330844</v>
      </c>
    </row>
    <row r="59" spans="1:4" ht="30" customHeight="1" thickTop="1" thickBot="1">
      <c r="A59" s="10" t="s">
        <v>206</v>
      </c>
      <c r="B59" s="8" t="s">
        <v>113</v>
      </c>
      <c r="C59" s="11" t="s">
        <v>207</v>
      </c>
      <c r="D59" s="650">
        <v>3595.134136487678</v>
      </c>
    </row>
    <row r="60" spans="1:4" ht="30" customHeight="1" thickTop="1" thickBot="1">
      <c r="A60" s="10" t="s">
        <v>204</v>
      </c>
      <c r="B60" s="8" t="s">
        <v>113</v>
      </c>
      <c r="C60" s="11" t="s">
        <v>205</v>
      </c>
      <c r="D60" s="650">
        <v>5014.4507368445402</v>
      </c>
    </row>
    <row r="61" spans="1:4" ht="30" customHeight="1" thickTop="1" thickBot="1">
      <c r="A61" s="10" t="s">
        <v>208</v>
      </c>
      <c r="B61" s="8" t="s">
        <v>113</v>
      </c>
      <c r="C61" s="11" t="s">
        <v>209</v>
      </c>
      <c r="D61" s="650">
        <v>5056.403542316225</v>
      </c>
    </row>
    <row r="62" spans="1:4" ht="30" customHeight="1" thickTop="1" thickBot="1">
      <c r="A62" s="10" t="s">
        <v>210</v>
      </c>
      <c r="B62" s="8" t="s">
        <v>113</v>
      </c>
      <c r="C62" s="11" t="s">
        <v>211</v>
      </c>
      <c r="D62" s="650">
        <v>8076.7127141863784</v>
      </c>
    </row>
    <row r="63" spans="1:4" ht="30" customHeight="1" thickTop="1" thickBot="1">
      <c r="A63" s="10" t="s">
        <v>217</v>
      </c>
      <c r="B63" s="8" t="s">
        <v>113</v>
      </c>
      <c r="C63" s="11" t="s">
        <v>218</v>
      </c>
      <c r="D63" s="650">
        <v>44214.824730225431</v>
      </c>
    </row>
    <row r="64" spans="1:4" ht="30" customHeight="1" thickTop="1" thickBot="1">
      <c r="A64" s="10" t="s">
        <v>219</v>
      </c>
      <c r="B64" s="8" t="s">
        <v>113</v>
      </c>
      <c r="C64" s="11" t="s">
        <v>220</v>
      </c>
      <c r="D64" s="650">
        <v>28481.949982077065</v>
      </c>
    </row>
    <row r="65" spans="1:4" ht="30" customHeight="1" thickTop="1" thickBot="1">
      <c r="A65" s="10" t="s">
        <v>216</v>
      </c>
      <c r="B65" s="8" t="s">
        <v>113</v>
      </c>
      <c r="C65" s="11" t="s">
        <v>1889</v>
      </c>
      <c r="D65" s="650">
        <v>28481.949982077065</v>
      </c>
    </row>
    <row r="66" spans="1:4" ht="30" customHeight="1" thickTop="1" thickBot="1">
      <c r="A66" s="10" t="s">
        <v>221</v>
      </c>
      <c r="B66" s="8" t="s">
        <v>113</v>
      </c>
      <c r="C66" s="11" t="s">
        <v>1890</v>
      </c>
      <c r="D66" s="650">
        <v>97042.072438934003</v>
      </c>
    </row>
    <row r="67" spans="1:4" ht="30" customHeight="1" thickTop="1" thickBot="1">
      <c r="A67" s="10" t="s">
        <v>222</v>
      </c>
      <c r="B67" s="8" t="s">
        <v>113</v>
      </c>
      <c r="C67" s="11" t="s">
        <v>223</v>
      </c>
      <c r="D67" s="650">
        <v>34584.898032541678</v>
      </c>
    </row>
    <row r="68" spans="1:4" ht="30" customHeight="1" thickTop="1" thickBot="1">
      <c r="A68" s="10" t="s">
        <v>225</v>
      </c>
      <c r="B68" s="8" t="s">
        <v>113</v>
      </c>
      <c r="C68" s="11" t="s">
        <v>226</v>
      </c>
      <c r="D68" s="650">
        <v>91639.625026345442</v>
      </c>
    </row>
    <row r="69" spans="1:4" ht="30" customHeight="1" thickTop="1" thickBot="1">
      <c r="A69" s="10" t="s">
        <v>227</v>
      </c>
      <c r="B69" s="8" t="s">
        <v>113</v>
      </c>
      <c r="C69" s="11" t="s">
        <v>1892</v>
      </c>
      <c r="D69" s="650">
        <v>23091.114554661057</v>
      </c>
    </row>
    <row r="70" spans="1:4" ht="30" customHeight="1" thickTop="1" thickBot="1">
      <c r="A70" s="10" t="s">
        <v>232</v>
      </c>
      <c r="B70" s="8" t="s">
        <v>233</v>
      </c>
      <c r="C70" s="11" t="s">
        <v>1895</v>
      </c>
      <c r="D70" s="650">
        <v>6523.498730688998</v>
      </c>
    </row>
    <row r="71" spans="1:4" ht="30" customHeight="1" thickTop="1" thickBot="1">
      <c r="A71" s="10" t="s">
        <v>228</v>
      </c>
      <c r="B71" s="8" t="s">
        <v>113</v>
      </c>
      <c r="C71" s="11" t="s">
        <v>1893</v>
      </c>
      <c r="D71" s="650">
        <v>5902.2131372900458</v>
      </c>
    </row>
    <row r="72" spans="1:4" ht="30" customHeight="1" thickTop="1" thickBot="1">
      <c r="A72" s="10" t="s">
        <v>229</v>
      </c>
      <c r="B72" s="8" t="s">
        <v>113</v>
      </c>
      <c r="C72" s="11" t="s">
        <v>1894</v>
      </c>
      <c r="D72" s="650">
        <v>8076.7127141863784</v>
      </c>
    </row>
    <row r="73" spans="1:4" ht="30" customHeight="1" thickTop="1" thickBot="1">
      <c r="A73" s="10" t="s">
        <v>230</v>
      </c>
      <c r="B73" s="8" t="s">
        <v>113</v>
      </c>
      <c r="C73" s="11" t="s">
        <v>231</v>
      </c>
      <c r="D73" s="650">
        <v>4659.6419504921414</v>
      </c>
    </row>
    <row r="74" spans="1:4" ht="30" customHeight="1" thickTop="1" thickBot="1">
      <c r="A74" s="10" t="s">
        <v>234</v>
      </c>
      <c r="B74" s="8" t="s">
        <v>113</v>
      </c>
      <c r="C74" s="11" t="s">
        <v>235</v>
      </c>
      <c r="D74" s="650">
        <v>17395.996615170661</v>
      </c>
    </row>
    <row r="75" spans="1:4" ht="30" customHeight="1" thickTop="1" thickBot="1">
      <c r="A75" s="10" t="s">
        <v>236</v>
      </c>
      <c r="B75" s="8" t="s">
        <v>113</v>
      </c>
      <c r="C75" s="11" t="s">
        <v>237</v>
      </c>
      <c r="D75" s="650">
        <v>592810.00370150025</v>
      </c>
    </row>
    <row r="76" spans="1:4" ht="30" customHeight="1" thickTop="1" thickBot="1">
      <c r="A76" s="10" t="s">
        <v>238</v>
      </c>
      <c r="B76" s="8" t="s">
        <v>113</v>
      </c>
      <c r="C76" s="11" t="s">
        <v>239</v>
      </c>
      <c r="D76" s="650">
        <v>580902.02982802037</v>
      </c>
    </row>
    <row r="77" spans="1:4" ht="30" customHeight="1" thickTop="1" thickBot="1">
      <c r="A77" s="10" t="s">
        <v>240</v>
      </c>
      <c r="B77" s="8" t="s">
        <v>113</v>
      </c>
      <c r="C77" s="11" t="s">
        <v>1896</v>
      </c>
      <c r="D77" s="650">
        <v>158427.8263167328</v>
      </c>
    </row>
    <row r="78" spans="1:4" ht="30" customHeight="1" thickTop="1" thickBot="1">
      <c r="A78" s="10" t="s">
        <v>241</v>
      </c>
      <c r="B78" s="8" t="s">
        <v>113</v>
      </c>
      <c r="C78" s="11" t="s">
        <v>1897</v>
      </c>
      <c r="D78" s="650">
        <v>215586.10090943641</v>
      </c>
    </row>
    <row r="79" spans="1:4" ht="30" customHeight="1" thickTop="1" thickBot="1">
      <c r="A79" s="10" t="s">
        <v>246</v>
      </c>
      <c r="B79" s="8" t="s">
        <v>113</v>
      </c>
      <c r="C79" s="11" t="s">
        <v>1902</v>
      </c>
      <c r="D79" s="650">
        <v>215586.10090943641</v>
      </c>
    </row>
    <row r="80" spans="1:4" ht="30" customHeight="1" thickTop="1" thickBot="1">
      <c r="A80" s="10" t="s">
        <v>243</v>
      </c>
      <c r="B80" s="8" t="s">
        <v>113</v>
      </c>
      <c r="C80" s="11" t="s">
        <v>1899</v>
      </c>
      <c r="D80" s="650">
        <v>215586.10090943641</v>
      </c>
    </row>
    <row r="81" spans="1:4" ht="30" customHeight="1" thickTop="1" thickBot="1">
      <c r="A81" s="10" t="s">
        <v>244</v>
      </c>
      <c r="B81" s="8" t="s">
        <v>113</v>
      </c>
      <c r="C81" s="11" t="s">
        <v>1900</v>
      </c>
      <c r="D81" s="650">
        <v>393377.32822043658</v>
      </c>
    </row>
    <row r="82" spans="1:4" ht="30" customHeight="1" thickTop="1" thickBot="1">
      <c r="A82" s="10" t="s">
        <v>245</v>
      </c>
      <c r="B82" s="8" t="s">
        <v>113</v>
      </c>
      <c r="C82" s="11" t="s">
        <v>1901</v>
      </c>
      <c r="D82" s="650">
        <v>283513.32578772184</v>
      </c>
    </row>
    <row r="83" spans="1:4" ht="30" customHeight="1" thickTop="1" thickBot="1">
      <c r="A83" s="10" t="s">
        <v>247</v>
      </c>
      <c r="B83" s="8" t="s">
        <v>113</v>
      </c>
      <c r="C83" s="11" t="s">
        <v>1903</v>
      </c>
      <c r="D83" s="650">
        <v>467828.05182941101</v>
      </c>
    </row>
    <row r="84" spans="1:4" ht="30" customHeight="1" thickTop="1" thickBot="1">
      <c r="A84" s="10" t="s">
        <v>242</v>
      </c>
      <c r="B84" s="8" t="s">
        <v>113</v>
      </c>
      <c r="C84" s="11" t="s">
        <v>1898</v>
      </c>
      <c r="D84" s="650">
        <v>224180.55161812191</v>
      </c>
    </row>
    <row r="85" spans="1:4" ht="30" customHeight="1" thickTop="1" thickBot="1">
      <c r="A85" s="10" t="s">
        <v>248</v>
      </c>
      <c r="B85" s="8" t="s">
        <v>113</v>
      </c>
      <c r="C85" s="11" t="s">
        <v>1904</v>
      </c>
      <c r="D85" s="650">
        <v>286723.30135361647</v>
      </c>
    </row>
    <row r="86" spans="1:4" ht="30" customHeight="1" thickTop="1" thickBot="1">
      <c r="A86" s="10" t="s">
        <v>249</v>
      </c>
      <c r="B86" s="8" t="s">
        <v>113</v>
      </c>
      <c r="C86" s="11" t="s">
        <v>250</v>
      </c>
      <c r="D86" s="650">
        <v>4139.8514298949012</v>
      </c>
    </row>
    <row r="87" spans="1:4" ht="30" customHeight="1" thickTop="1" thickBot="1">
      <c r="A87" s="10" t="s">
        <v>255</v>
      </c>
      <c r="B87" s="8" t="s">
        <v>113</v>
      </c>
      <c r="C87" s="11" t="s">
        <v>256</v>
      </c>
      <c r="D87" s="650">
        <v>1960570.2375692935</v>
      </c>
    </row>
    <row r="88" spans="1:4" ht="30" customHeight="1" thickTop="1" thickBot="1">
      <c r="A88" s="10" t="s">
        <v>253</v>
      </c>
      <c r="B88" s="8" t="s">
        <v>113</v>
      </c>
      <c r="C88" s="11" t="s">
        <v>254</v>
      </c>
      <c r="D88" s="650">
        <v>29925.256082049527</v>
      </c>
    </row>
    <row r="89" spans="1:4" ht="30" customHeight="1" thickTop="1" thickBot="1">
      <c r="A89" s="10" t="s">
        <v>251</v>
      </c>
      <c r="B89" s="8" t="s">
        <v>113</v>
      </c>
      <c r="C89" s="11" t="s">
        <v>252</v>
      </c>
      <c r="D89" s="650">
        <v>25990.447323856166</v>
      </c>
    </row>
    <row r="90" spans="1:4" ht="30" customHeight="1" thickTop="1" thickBot="1">
      <c r="A90" s="10" t="s">
        <v>257</v>
      </c>
      <c r="B90" s="8" t="s">
        <v>113</v>
      </c>
      <c r="C90" s="11" t="s">
        <v>258</v>
      </c>
      <c r="D90" s="650">
        <v>4450.3046846995412</v>
      </c>
    </row>
    <row r="91" spans="1:4" ht="30" customHeight="1" thickTop="1" thickBot="1">
      <c r="A91" s="10" t="s">
        <v>259</v>
      </c>
      <c r="B91" s="8" t="s">
        <v>113</v>
      </c>
      <c r="C91" s="11" t="s">
        <v>260</v>
      </c>
      <c r="D91" s="650">
        <v>89465.125449449115</v>
      </c>
    </row>
    <row r="92" spans="1:4" ht="30" customHeight="1" thickTop="1" thickBot="1">
      <c r="A92" s="10" t="s">
        <v>261</v>
      </c>
      <c r="B92" s="8" t="s">
        <v>113</v>
      </c>
      <c r="C92" s="11" t="s">
        <v>262</v>
      </c>
      <c r="D92" s="650">
        <v>8155.6283651803797</v>
      </c>
    </row>
    <row r="93" spans="1:4" ht="30" customHeight="1" thickTop="1" thickBot="1">
      <c r="A93" s="10" t="s">
        <v>263</v>
      </c>
      <c r="B93" s="8" t="s">
        <v>113</v>
      </c>
      <c r="C93" s="11" t="s">
        <v>264</v>
      </c>
      <c r="D93" s="650">
        <v>10984.877780587509</v>
      </c>
    </row>
    <row r="94" spans="1:4" ht="30" customHeight="1" thickTop="1" thickBot="1">
      <c r="A94" s="10" t="s">
        <v>265</v>
      </c>
      <c r="B94" s="8" t="s">
        <v>113</v>
      </c>
      <c r="C94" s="11" t="s">
        <v>266</v>
      </c>
      <c r="D94" s="650">
        <v>27462.703057718452</v>
      </c>
    </row>
    <row r="95" spans="1:4" ht="30" customHeight="1" thickTop="1" thickBot="1">
      <c r="A95" s="10" t="s">
        <v>267</v>
      </c>
      <c r="B95" s="8" t="s">
        <v>113</v>
      </c>
      <c r="C95" s="11" t="s">
        <v>268</v>
      </c>
      <c r="D95" s="650">
        <v>90718.974097513346</v>
      </c>
    </row>
    <row r="96" spans="1:4" ht="30" customHeight="1" thickTop="1" thickBot="1">
      <c r="A96" s="10" t="s">
        <v>269</v>
      </c>
      <c r="B96" s="8" t="s">
        <v>113</v>
      </c>
      <c r="C96" s="11" t="s">
        <v>270</v>
      </c>
      <c r="D96" s="650">
        <v>187524.70160758373</v>
      </c>
    </row>
    <row r="97" spans="1:4" ht="30" customHeight="1" thickTop="1" thickBot="1">
      <c r="A97" s="10" t="s">
        <v>271</v>
      </c>
      <c r="B97" s="8" t="s">
        <v>113</v>
      </c>
      <c r="C97" s="11" t="s">
        <v>272</v>
      </c>
      <c r="D97" s="650">
        <v>172926.12489118217</v>
      </c>
    </row>
    <row r="98" spans="1:4" ht="30" customHeight="1" thickTop="1" thickBot="1">
      <c r="A98" s="10" t="s">
        <v>273</v>
      </c>
      <c r="B98" s="8" t="s">
        <v>113</v>
      </c>
      <c r="C98" s="11" t="s">
        <v>274</v>
      </c>
      <c r="D98" s="650">
        <v>8096.7045773403061</v>
      </c>
    </row>
    <row r="99" spans="1:4" ht="30" customHeight="1" thickTop="1" thickBot="1">
      <c r="A99" s="10" t="s">
        <v>275</v>
      </c>
      <c r="B99" s="8" t="s">
        <v>113</v>
      </c>
      <c r="C99" s="11" t="s">
        <v>276</v>
      </c>
      <c r="D99" s="650">
        <v>26989.01525780102</v>
      </c>
    </row>
    <row r="100" spans="1:4" ht="30" customHeight="1" thickTop="1" thickBot="1">
      <c r="A100" s="10" t="s">
        <v>277</v>
      </c>
      <c r="B100" s="8" t="s">
        <v>113</v>
      </c>
      <c r="C100" s="11" t="s">
        <v>278</v>
      </c>
      <c r="D100" s="650">
        <v>410669.77723670739</v>
      </c>
    </row>
    <row r="101" spans="1:4" ht="30" customHeight="1" thickTop="1" thickBot="1">
      <c r="A101" s="10" t="s">
        <v>279</v>
      </c>
      <c r="B101" s="8" t="s">
        <v>113</v>
      </c>
      <c r="C101" s="11" t="s">
        <v>1905</v>
      </c>
      <c r="D101" s="650">
        <v>438627.62893966027</v>
      </c>
    </row>
    <row r="102" spans="1:4" ht="30" customHeight="1" thickTop="1" thickBot="1">
      <c r="A102" s="10" t="s">
        <v>280</v>
      </c>
      <c r="B102" s="8" t="s">
        <v>113</v>
      </c>
      <c r="C102" s="11" t="s">
        <v>281</v>
      </c>
      <c r="D102" s="650">
        <v>599229.95483328938</v>
      </c>
    </row>
    <row r="103" spans="1:4" ht="30" customHeight="1" thickTop="1" thickBot="1">
      <c r="A103" s="10" t="s">
        <v>282</v>
      </c>
      <c r="B103" s="8" t="s">
        <v>113</v>
      </c>
      <c r="C103" s="11" t="s">
        <v>283</v>
      </c>
      <c r="D103" s="650">
        <v>613312.42828366568</v>
      </c>
    </row>
    <row r="104" spans="1:4" ht="30" customHeight="1" thickTop="1" thickBot="1">
      <c r="A104" s="10" t="s">
        <v>284</v>
      </c>
      <c r="B104" s="8" t="s">
        <v>113</v>
      </c>
      <c r="C104" s="11" t="s">
        <v>285</v>
      </c>
      <c r="D104" s="650">
        <v>478597.00211499288</v>
      </c>
    </row>
    <row r="105" spans="1:4" ht="30" customHeight="1" thickTop="1" thickBot="1">
      <c r="A105" s="10" t="s">
        <v>286</v>
      </c>
      <c r="B105" s="8" t="s">
        <v>113</v>
      </c>
      <c r="C105" s="11" t="s">
        <v>287</v>
      </c>
      <c r="D105" s="650">
        <v>204817.15062385457</v>
      </c>
    </row>
    <row r="106" spans="1:4" ht="30" customHeight="1" thickTop="1" thickBot="1">
      <c r="A106" s="10" t="s">
        <v>288</v>
      </c>
      <c r="B106" s="8" t="s">
        <v>113</v>
      </c>
      <c r="C106" s="11" t="s">
        <v>289</v>
      </c>
      <c r="D106" s="650">
        <v>7903.2966546759708</v>
      </c>
    </row>
    <row r="107" spans="1:4" ht="30" customHeight="1" thickTop="1" thickBot="1">
      <c r="A107" s="10" t="s">
        <v>290</v>
      </c>
      <c r="B107" s="8" t="s">
        <v>113</v>
      </c>
      <c r="C107" s="11" t="s">
        <v>291</v>
      </c>
      <c r="D107" s="650">
        <v>692008.60344753298</v>
      </c>
    </row>
    <row r="108" spans="1:4" ht="30" customHeight="1" thickTop="1" thickBot="1">
      <c r="A108" s="10" t="s">
        <v>292</v>
      </c>
      <c r="B108" s="8" t="s">
        <v>113</v>
      </c>
      <c r="C108" s="11" t="s">
        <v>293</v>
      </c>
      <c r="D108" s="650">
        <v>3867.1337383579435</v>
      </c>
    </row>
    <row r="109" spans="1:4" ht="30" customHeight="1" thickTop="1" thickBot="1">
      <c r="A109" s="10" t="s">
        <v>294</v>
      </c>
      <c r="B109" s="8" t="s">
        <v>113</v>
      </c>
      <c r="C109" s="11" t="s">
        <v>1906</v>
      </c>
      <c r="D109" s="650">
        <v>1009899.7320699968</v>
      </c>
    </row>
    <row r="110" spans="1:4" ht="30" customHeight="1" thickTop="1" thickBot="1">
      <c r="A110" s="10" t="s">
        <v>295</v>
      </c>
      <c r="B110" s="8" t="s">
        <v>113</v>
      </c>
      <c r="C110" s="11" t="s">
        <v>296</v>
      </c>
      <c r="D110" s="650">
        <v>2349.760873521358</v>
      </c>
    </row>
    <row r="111" spans="1:4" ht="30" customHeight="1" thickTop="1" thickBot="1">
      <c r="A111" s="10" t="s">
        <v>297</v>
      </c>
      <c r="B111" s="8" t="s">
        <v>113</v>
      </c>
      <c r="C111" s="11" t="s">
        <v>298</v>
      </c>
      <c r="D111" s="650">
        <v>131505.4506027782</v>
      </c>
    </row>
    <row r="112" spans="1:4" ht="30" customHeight="1" thickTop="1" thickBot="1">
      <c r="A112" s="10" t="s">
        <v>299</v>
      </c>
      <c r="B112" s="8" t="s">
        <v>113</v>
      </c>
      <c r="C112" s="11" t="s">
        <v>300</v>
      </c>
      <c r="D112" s="650">
        <v>461304.55309872201</v>
      </c>
    </row>
    <row r="113" spans="1:4" ht="30" customHeight="1" thickTop="1" thickBot="1">
      <c r="A113" s="10" t="s">
        <v>301</v>
      </c>
      <c r="B113" s="8" t="s">
        <v>113</v>
      </c>
      <c r="C113" s="11" t="s">
        <v>302</v>
      </c>
      <c r="D113" s="650">
        <v>5840.8341713245181</v>
      </c>
    </row>
    <row r="114" spans="1:4" ht="30" customHeight="1" thickTop="1" thickBot="1">
      <c r="A114" s="10" t="s">
        <v>305</v>
      </c>
      <c r="B114" s="8" t="s">
        <v>113</v>
      </c>
      <c r="C114" s="11" t="s">
        <v>306</v>
      </c>
      <c r="D114" s="650">
        <v>137925.40173456739</v>
      </c>
    </row>
    <row r="115" spans="1:4" ht="30" customHeight="1" thickTop="1" thickBot="1">
      <c r="A115" s="10" t="s">
        <v>303</v>
      </c>
      <c r="B115" s="8" t="s">
        <v>113</v>
      </c>
      <c r="C115" s="11" t="s">
        <v>304</v>
      </c>
      <c r="D115" s="650">
        <v>115455.57277330528</v>
      </c>
    </row>
    <row r="116" spans="1:4" ht="30" customHeight="1" thickTop="1" thickBot="1">
      <c r="A116" s="10" t="s">
        <v>309</v>
      </c>
      <c r="B116" s="8" t="s">
        <v>113</v>
      </c>
      <c r="C116" s="11" t="s">
        <v>1907</v>
      </c>
      <c r="D116" s="650">
        <v>127151.56241998691</v>
      </c>
    </row>
    <row r="117" spans="1:4" ht="30" customHeight="1" thickTop="1" thickBot="1">
      <c r="A117" s="10" t="s">
        <v>310</v>
      </c>
      <c r="B117" s="8" t="s">
        <v>113</v>
      </c>
      <c r="C117" s="11" t="s">
        <v>311</v>
      </c>
      <c r="D117" s="650">
        <v>137925.40173456739</v>
      </c>
    </row>
    <row r="118" spans="1:4" ht="30" customHeight="1" thickTop="1" thickBot="1">
      <c r="A118" s="10" t="s">
        <v>313</v>
      </c>
      <c r="B118" s="8" t="s">
        <v>113</v>
      </c>
      <c r="C118" s="11" t="s">
        <v>1909</v>
      </c>
      <c r="D118" s="650">
        <v>300077.68731116911</v>
      </c>
    </row>
    <row r="119" spans="1:4" ht="30" customHeight="1" thickTop="1" thickBot="1">
      <c r="A119" s="10" t="s">
        <v>318</v>
      </c>
      <c r="B119" s="8" t="s">
        <v>113</v>
      </c>
      <c r="C119" s="11" t="s">
        <v>319</v>
      </c>
      <c r="D119" s="650">
        <v>269561.31233037222</v>
      </c>
    </row>
    <row r="120" spans="1:4" ht="30" customHeight="1" thickTop="1" thickBot="1">
      <c r="A120" s="10" t="s">
        <v>314</v>
      </c>
      <c r="B120" s="8" t="s">
        <v>113</v>
      </c>
      <c r="C120" s="11" t="s">
        <v>315</v>
      </c>
      <c r="D120" s="650">
        <v>198356.43737517958</v>
      </c>
    </row>
    <row r="121" spans="1:4" ht="30" customHeight="1" thickTop="1" thickBot="1">
      <c r="A121" s="10" t="s">
        <v>1648</v>
      </c>
      <c r="B121" s="8" t="s">
        <v>113</v>
      </c>
      <c r="C121" s="11" t="s">
        <v>1649</v>
      </c>
      <c r="D121" s="650">
        <v>127151.56241998691</v>
      </c>
    </row>
    <row r="122" spans="1:4" ht="30" customHeight="1" thickTop="1" thickBot="1">
      <c r="A122" s="10" t="s">
        <v>322</v>
      </c>
      <c r="B122" s="8" t="s">
        <v>113</v>
      </c>
      <c r="C122" s="11" t="s">
        <v>323</v>
      </c>
      <c r="D122" s="650">
        <v>127151.56241998691</v>
      </c>
    </row>
    <row r="123" spans="1:4" ht="30" customHeight="1" thickTop="1" thickBot="1">
      <c r="A123" s="10" t="s">
        <v>320</v>
      </c>
      <c r="B123" s="8" t="s">
        <v>113</v>
      </c>
      <c r="C123" s="11" t="s">
        <v>321</v>
      </c>
      <c r="D123" s="650">
        <v>132237.62491678639</v>
      </c>
    </row>
    <row r="124" spans="1:4" ht="30" customHeight="1" thickTop="1" thickBot="1">
      <c r="A124" s="10" t="s">
        <v>312</v>
      </c>
      <c r="B124" s="8" t="s">
        <v>113</v>
      </c>
      <c r="C124" s="11" t="s">
        <v>1908</v>
      </c>
      <c r="D124" s="650">
        <v>218700.68736237747</v>
      </c>
    </row>
    <row r="125" spans="1:4" ht="30" customHeight="1" thickTop="1" thickBot="1">
      <c r="A125" s="10" t="s">
        <v>316</v>
      </c>
      <c r="B125" s="8" t="s">
        <v>113</v>
      </c>
      <c r="C125" s="11" t="s">
        <v>317</v>
      </c>
      <c r="D125" s="650">
        <v>198356.43737517958</v>
      </c>
    </row>
    <row r="126" spans="1:4" ht="30" customHeight="1" thickTop="1" thickBot="1">
      <c r="A126" s="10" t="s">
        <v>307</v>
      </c>
      <c r="B126" s="8" t="s">
        <v>113</v>
      </c>
      <c r="C126" s="11" t="s">
        <v>308</v>
      </c>
      <c r="D126" s="650">
        <v>127151.56241998691</v>
      </c>
    </row>
    <row r="127" spans="1:4" ht="30" customHeight="1" thickTop="1" thickBot="1">
      <c r="A127" s="10" t="s">
        <v>324</v>
      </c>
      <c r="B127" s="8" t="s">
        <v>113</v>
      </c>
      <c r="C127" s="11" t="s">
        <v>325</v>
      </c>
      <c r="D127" s="650">
        <v>5384.4751427909196</v>
      </c>
    </row>
    <row r="128" spans="1:4" ht="30" customHeight="1" thickTop="1" thickBot="1">
      <c r="A128" s="10" t="s">
        <v>326</v>
      </c>
      <c r="B128" s="8" t="s">
        <v>113</v>
      </c>
      <c r="C128" s="11" t="s">
        <v>327</v>
      </c>
      <c r="D128" s="650">
        <v>121771.97630619463</v>
      </c>
    </row>
    <row r="129" spans="1:4" ht="30" customHeight="1" thickTop="1" thickBot="1">
      <c r="A129" s="10" t="s">
        <v>328</v>
      </c>
      <c r="B129" s="8" t="s">
        <v>113</v>
      </c>
      <c r="C129" s="11" t="s">
        <v>329</v>
      </c>
      <c r="D129" s="650">
        <v>59.022131372900454</v>
      </c>
    </row>
    <row r="130" spans="1:4" ht="30" customHeight="1" thickTop="1" thickBot="1">
      <c r="A130" s="10" t="s">
        <v>330</v>
      </c>
      <c r="B130" s="8" t="s">
        <v>113</v>
      </c>
      <c r="C130" s="11" t="s">
        <v>331</v>
      </c>
      <c r="D130" s="650">
        <v>2441.5191029701891</v>
      </c>
    </row>
    <row r="131" spans="1:4" ht="30" customHeight="1" thickTop="1" thickBot="1">
      <c r="A131" s="10" t="s">
        <v>332</v>
      </c>
      <c r="B131" s="8" t="s">
        <v>113</v>
      </c>
      <c r="C131" s="11" t="s">
        <v>333</v>
      </c>
      <c r="D131" s="650">
        <v>1967.4043790966819</v>
      </c>
    </row>
    <row r="132" spans="1:4" ht="30" customHeight="1" thickTop="1" thickBot="1">
      <c r="A132" s="10" t="s">
        <v>334</v>
      </c>
      <c r="B132" s="8" t="s">
        <v>113</v>
      </c>
      <c r="C132" s="11" t="s">
        <v>1676</v>
      </c>
      <c r="D132" s="650">
        <v>5798.6655383902207</v>
      </c>
    </row>
    <row r="133" spans="1:4" ht="30" customHeight="1" thickTop="1" thickBot="1">
      <c r="A133" s="10" t="s">
        <v>335</v>
      </c>
      <c r="B133" s="8" t="s">
        <v>92</v>
      </c>
      <c r="C133" s="11" t="s">
        <v>1910</v>
      </c>
      <c r="D133" s="650">
        <v>6321.580912834339</v>
      </c>
    </row>
    <row r="134" spans="1:4" ht="30" customHeight="1" thickTop="1" thickBot="1">
      <c r="A134" s="10" t="s">
        <v>336</v>
      </c>
      <c r="B134" s="8" t="s">
        <v>113</v>
      </c>
      <c r="C134" s="11" t="s">
        <v>337</v>
      </c>
      <c r="D134" s="650">
        <v>6118.5353488530482</v>
      </c>
    </row>
    <row r="135" spans="1:4" ht="30" customHeight="1" thickTop="1" thickBot="1">
      <c r="A135" s="10" t="s">
        <v>338</v>
      </c>
      <c r="B135" s="8" t="s">
        <v>339</v>
      </c>
      <c r="C135" s="11" t="s">
        <v>340</v>
      </c>
      <c r="D135" s="650">
        <v>1551.2490615238403</v>
      </c>
    </row>
    <row r="136" spans="1:4" ht="30" customHeight="1" thickTop="1" thickBot="1">
      <c r="A136" s="10" t="s">
        <v>352</v>
      </c>
      <c r="B136" s="8" t="s">
        <v>339</v>
      </c>
      <c r="C136" s="11" t="s">
        <v>353</v>
      </c>
      <c r="D136" s="650">
        <v>1139.0235878980791</v>
      </c>
    </row>
    <row r="137" spans="1:4" ht="30" customHeight="1" thickTop="1" thickBot="1">
      <c r="A137" s="10" t="s">
        <v>343</v>
      </c>
      <c r="B137" s="8" t="s">
        <v>344</v>
      </c>
      <c r="C137" s="11" t="s">
        <v>345</v>
      </c>
      <c r="D137" s="650">
        <v>1553.2139834973807</v>
      </c>
    </row>
    <row r="138" spans="1:4" ht="30" customHeight="1" thickTop="1" thickBot="1">
      <c r="A138" s="10" t="s">
        <v>346</v>
      </c>
      <c r="B138" s="8" t="s">
        <v>344</v>
      </c>
      <c r="C138" s="11" t="s">
        <v>347</v>
      </c>
      <c r="D138" s="650">
        <v>25.88689972495634</v>
      </c>
    </row>
    <row r="139" spans="1:4" ht="30" customHeight="1" thickTop="1" thickBot="1">
      <c r="A139" s="10" t="s">
        <v>350</v>
      </c>
      <c r="B139" s="8" t="s">
        <v>339</v>
      </c>
      <c r="C139" s="11" t="s">
        <v>351</v>
      </c>
      <c r="D139" s="650">
        <v>1551.2490615238403</v>
      </c>
    </row>
    <row r="140" spans="1:4" ht="30" customHeight="1" thickTop="1" thickBot="1">
      <c r="A140" s="10" t="s">
        <v>348</v>
      </c>
      <c r="B140" s="8" t="s">
        <v>339</v>
      </c>
      <c r="C140" s="11" t="s">
        <v>349</v>
      </c>
      <c r="D140" s="650">
        <v>1624.9969677274325</v>
      </c>
    </row>
    <row r="141" spans="1:4" ht="30" customHeight="1" thickTop="1" thickBot="1">
      <c r="A141" s="10" t="s">
        <v>356</v>
      </c>
      <c r="B141" s="8" t="s">
        <v>113</v>
      </c>
      <c r="C141" s="11" t="s">
        <v>357</v>
      </c>
      <c r="D141" s="650">
        <v>96635.187439190049</v>
      </c>
    </row>
    <row r="142" spans="1:4" ht="30" customHeight="1" thickTop="1" thickBot="1">
      <c r="A142" s="10" t="s">
        <v>341</v>
      </c>
      <c r="B142" s="8" t="s">
        <v>339</v>
      </c>
      <c r="C142" s="646" t="s">
        <v>342</v>
      </c>
      <c r="D142" s="651">
        <v>1732.3128864099015</v>
      </c>
    </row>
    <row r="143" spans="1:4" ht="30" customHeight="1" thickTop="1" thickBot="1">
      <c r="A143" s="10" t="s">
        <v>354</v>
      </c>
      <c r="B143" s="8" t="s">
        <v>113</v>
      </c>
      <c r="C143" s="11" t="s">
        <v>355</v>
      </c>
      <c r="D143" s="650">
        <v>49513.181077891742</v>
      </c>
    </row>
    <row r="144" spans="1:4" ht="30" customHeight="1" thickTop="1" thickBot="1">
      <c r="A144" s="10" t="s">
        <v>359</v>
      </c>
      <c r="B144" s="8" t="s">
        <v>113</v>
      </c>
      <c r="C144" s="11" t="s">
        <v>360</v>
      </c>
      <c r="D144" s="650">
        <v>58193.750581701861</v>
      </c>
    </row>
    <row r="145" spans="1:4" ht="68.25" customHeight="1" thickTop="1" thickBot="1">
      <c r="A145" s="10" t="s">
        <v>358</v>
      </c>
      <c r="B145" s="8" t="s">
        <v>113</v>
      </c>
      <c r="C145" s="11" t="s">
        <v>2197</v>
      </c>
      <c r="D145" s="650">
        <v>75486.199597972693</v>
      </c>
    </row>
    <row r="146" spans="1:4" ht="30" customHeight="1" thickTop="1" thickBot="1">
      <c r="A146" s="10" t="s">
        <v>361</v>
      </c>
      <c r="B146" s="8" t="s">
        <v>113</v>
      </c>
      <c r="C146" s="11" t="s">
        <v>1911</v>
      </c>
      <c r="D146" s="650">
        <v>237124.00148060007</v>
      </c>
    </row>
    <row r="147" spans="1:4" ht="30" customHeight="1" thickTop="1" thickBot="1">
      <c r="A147" s="10" t="s">
        <v>362</v>
      </c>
      <c r="B147" s="8" t="s">
        <v>113</v>
      </c>
      <c r="C147" s="11" t="s">
        <v>1912</v>
      </c>
      <c r="D147" s="650">
        <v>86255.149883554521</v>
      </c>
    </row>
    <row r="148" spans="1:4" ht="30" customHeight="1" thickTop="1" thickBot="1">
      <c r="A148" s="10" t="s">
        <v>367</v>
      </c>
      <c r="B148" s="8" t="s">
        <v>113</v>
      </c>
      <c r="C148" s="11" t="s">
        <v>368</v>
      </c>
      <c r="D148" s="650">
        <v>2999.7596606123311</v>
      </c>
    </row>
    <row r="149" spans="1:4" ht="30" customHeight="1" thickTop="1" thickBot="1">
      <c r="A149" s="10" t="s">
        <v>363</v>
      </c>
      <c r="B149" s="8" t="s">
        <v>113</v>
      </c>
      <c r="C149" s="11" t="s">
        <v>364</v>
      </c>
      <c r="D149" s="650">
        <v>4923.3084969018928</v>
      </c>
    </row>
    <row r="150" spans="1:4" ht="30" customHeight="1" thickTop="1" thickBot="1">
      <c r="A150" s="10" t="s">
        <v>158</v>
      </c>
      <c r="B150" s="8" t="s">
        <v>113</v>
      </c>
      <c r="C150" s="11" t="s">
        <v>159</v>
      </c>
      <c r="D150" s="650">
        <v>5011.7037867515473</v>
      </c>
    </row>
    <row r="151" spans="1:4" ht="30" customHeight="1" thickTop="1" thickBot="1">
      <c r="A151" s="10" t="s">
        <v>369</v>
      </c>
      <c r="B151" s="8" t="s">
        <v>113</v>
      </c>
      <c r="C151" s="11" t="s">
        <v>370</v>
      </c>
      <c r="D151" s="650">
        <v>7558.9747196872513</v>
      </c>
    </row>
    <row r="152" spans="1:4" ht="30" customHeight="1" thickTop="1" thickBot="1">
      <c r="A152" s="10" t="s">
        <v>371</v>
      </c>
      <c r="B152" s="8" t="s">
        <v>113</v>
      </c>
      <c r="C152" s="11" t="s">
        <v>372</v>
      </c>
      <c r="D152" s="650">
        <v>122065.49992318742</v>
      </c>
    </row>
    <row r="153" spans="1:4" ht="30" customHeight="1" thickTop="1" thickBot="1">
      <c r="A153" s="10" t="s">
        <v>365</v>
      </c>
      <c r="B153" s="8" t="s">
        <v>113</v>
      </c>
      <c r="C153" s="11" t="s">
        <v>366</v>
      </c>
      <c r="D153" s="650">
        <v>131689.99087804524</v>
      </c>
    </row>
    <row r="154" spans="1:4" ht="30" customHeight="1" thickTop="1" thickBot="1">
      <c r="A154" s="10" t="s">
        <v>373</v>
      </c>
      <c r="B154" s="8" t="s">
        <v>113</v>
      </c>
      <c r="C154" s="11" t="s">
        <v>374</v>
      </c>
      <c r="D154" s="650">
        <v>81376.999948791621</v>
      </c>
    </row>
    <row r="155" spans="1:4" ht="15.75" thickTop="1"/>
    <row r="163" spans="5:11">
      <c r="E163" s="215"/>
      <c r="F163" s="215"/>
      <c r="G163" s="215"/>
      <c r="H163" s="215"/>
      <c r="I163" s="215"/>
      <c r="J163" s="215"/>
      <c r="K163" s="215"/>
    </row>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E10" sqref="E10"/>
    </sheetView>
  </sheetViews>
  <sheetFormatPr baseColWidth="10" defaultRowHeight="15"/>
  <cols>
    <col min="1" max="1" width="11.5703125" customWidth="1"/>
    <col min="2" max="2" width="9.140625"/>
    <col min="3" max="3" width="77.42578125" style="198" customWidth="1"/>
    <col min="4" max="4" width="17.140625" style="183" customWidth="1"/>
    <col min="5" max="5" width="12.5703125" customWidth="1"/>
  </cols>
  <sheetData>
    <row r="1" spans="1:4" ht="81.75" customHeight="1" thickTop="1" thickBot="1">
      <c r="A1" s="690" t="s">
        <v>1850</v>
      </c>
      <c r="B1" s="691"/>
      <c r="C1" s="691"/>
      <c r="D1" s="692"/>
    </row>
    <row r="2" spans="1:4" ht="50.2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2239</v>
      </c>
      <c r="D6" s="647">
        <v>2937.4686085101093</v>
      </c>
    </row>
    <row r="7" spans="1:4" ht="16.5" thickTop="1" thickBot="1">
      <c r="A7" s="666" t="s">
        <v>747</v>
      </c>
      <c r="B7" s="666" t="s">
        <v>377</v>
      </c>
      <c r="C7" s="667" t="s">
        <v>748</v>
      </c>
      <c r="D7" s="647">
        <v>2937.4686085101093</v>
      </c>
    </row>
    <row r="8" spans="1:4" ht="16.5" thickTop="1" thickBot="1">
      <c r="A8" s="666" t="s">
        <v>743</v>
      </c>
      <c r="B8" s="666" t="s">
        <v>377</v>
      </c>
      <c r="C8" s="667" t="s">
        <v>744</v>
      </c>
      <c r="D8" s="647">
        <v>3068.0501514556463</v>
      </c>
    </row>
    <row r="9" spans="1:4" ht="16.5" thickTop="1" thickBot="1">
      <c r="A9" s="666" t="s">
        <v>745</v>
      </c>
      <c r="B9" s="666" t="s">
        <v>377</v>
      </c>
      <c r="C9" s="667" t="s">
        <v>746</v>
      </c>
      <c r="D9" s="647">
        <v>2941.6092967289896</v>
      </c>
    </row>
    <row r="10" spans="1:4" ht="16.5" thickTop="1" thickBot="1">
      <c r="A10" s="666" t="s">
        <v>1668</v>
      </c>
      <c r="B10" s="666" t="s">
        <v>377</v>
      </c>
      <c r="C10" s="667" t="s">
        <v>1667</v>
      </c>
      <c r="D10" s="647">
        <v>2821.8623696055088</v>
      </c>
    </row>
    <row r="11" spans="1:4" ht="16.5" thickTop="1" thickBot="1">
      <c r="A11" s="666" t="s">
        <v>751</v>
      </c>
      <c r="B11" s="666" t="s">
        <v>377</v>
      </c>
      <c r="C11" s="667" t="s">
        <v>752</v>
      </c>
      <c r="D11" s="647">
        <v>13479.880347961438</v>
      </c>
    </row>
    <row r="12" spans="1:4" ht="16.5" thickTop="1" thickBot="1">
      <c r="A12" s="666" t="s">
        <v>749</v>
      </c>
      <c r="B12" s="666" t="s">
        <v>377</v>
      </c>
      <c r="C12" s="667" t="s">
        <v>750</v>
      </c>
      <c r="D12" s="647">
        <v>16144.559256552973</v>
      </c>
    </row>
    <row r="13" spans="1:4" ht="16.5" thickTop="1" thickBot="1">
      <c r="A13" s="666" t="s">
        <v>753</v>
      </c>
      <c r="B13" s="666" t="s">
        <v>92</v>
      </c>
      <c r="C13" s="667" t="s">
        <v>1935</v>
      </c>
      <c r="D13" s="647">
        <v>1405.7247966669509</v>
      </c>
    </row>
    <row r="14" spans="1:4" ht="16.5" thickTop="1" thickBot="1">
      <c r="A14" s="666" t="s">
        <v>755</v>
      </c>
      <c r="B14" s="666" t="s">
        <v>233</v>
      </c>
      <c r="C14" s="667" t="s">
        <v>1937</v>
      </c>
      <c r="D14" s="647">
        <v>70286.239833347543</v>
      </c>
    </row>
    <row r="15" spans="1:4" ht="16.5" thickTop="1" thickBot="1">
      <c r="A15" s="666" t="s">
        <v>756</v>
      </c>
      <c r="B15" s="666" t="s">
        <v>92</v>
      </c>
      <c r="C15" s="667" t="s">
        <v>1938</v>
      </c>
      <c r="D15" s="647">
        <v>1520.2653356546282</v>
      </c>
    </row>
    <row r="16" spans="1:4" ht="16.5" thickTop="1" thickBot="1">
      <c r="A16" s="666" t="s">
        <v>754</v>
      </c>
      <c r="B16" s="666" t="s">
        <v>233</v>
      </c>
      <c r="C16" s="667" t="s">
        <v>1936</v>
      </c>
      <c r="D16" s="647">
        <v>76013.266782731414</v>
      </c>
    </row>
    <row r="17" spans="1:4" ht="16.5" thickTop="1" thickBot="1">
      <c r="A17" s="666" t="s">
        <v>776</v>
      </c>
      <c r="B17" s="666" t="s">
        <v>422</v>
      </c>
      <c r="C17" s="667" t="s">
        <v>777</v>
      </c>
      <c r="D17" s="647">
        <v>8810.7932786904548</v>
      </c>
    </row>
    <row r="18" spans="1:4" ht="16.5" thickTop="1" thickBot="1">
      <c r="A18" s="666" t="s">
        <v>757</v>
      </c>
      <c r="B18" s="666" t="s">
        <v>387</v>
      </c>
      <c r="C18" s="667" t="s">
        <v>1939</v>
      </c>
      <c r="D18" s="647">
        <v>56124.864103961962</v>
      </c>
    </row>
    <row r="19" spans="1:4" ht="16.5" thickTop="1" thickBot="1">
      <c r="A19" s="666" t="s">
        <v>758</v>
      </c>
      <c r="B19" s="666" t="s">
        <v>387</v>
      </c>
      <c r="C19" s="667" t="s">
        <v>2240</v>
      </c>
      <c r="D19" s="647">
        <v>56124.864103961962</v>
      </c>
    </row>
    <row r="20" spans="1:4" ht="16.5" thickTop="1" thickBot="1">
      <c r="A20" s="666" t="s">
        <v>761</v>
      </c>
      <c r="B20" s="666" t="s">
        <v>387</v>
      </c>
      <c r="C20" s="667" t="s">
        <v>762</v>
      </c>
      <c r="D20" s="647">
        <v>56124.864103961962</v>
      </c>
    </row>
    <row r="21" spans="1:4" ht="16.5" thickTop="1" thickBot="1">
      <c r="A21" s="666" t="s">
        <v>759</v>
      </c>
      <c r="B21" s="666" t="s">
        <v>387</v>
      </c>
      <c r="C21" s="667" t="s">
        <v>2241</v>
      </c>
      <c r="D21" s="647">
        <v>56124.864103961962</v>
      </c>
    </row>
    <row r="22" spans="1:4" ht="16.5" thickTop="1" thickBot="1">
      <c r="A22" s="666" t="s">
        <v>760</v>
      </c>
      <c r="B22" s="666" t="s">
        <v>387</v>
      </c>
      <c r="C22" s="667" t="s">
        <v>2242</v>
      </c>
      <c r="D22" s="647">
        <v>56124.864103961962</v>
      </c>
    </row>
    <row r="23" spans="1:4" ht="16.5" thickTop="1" thickBot="1">
      <c r="A23" s="666" t="s">
        <v>763</v>
      </c>
      <c r="B23" s="666" t="s">
        <v>387</v>
      </c>
      <c r="C23" s="667" t="s">
        <v>764</v>
      </c>
      <c r="D23" s="647">
        <v>56124.864103961962</v>
      </c>
    </row>
    <row r="24" spans="1:4" ht="16.5" thickTop="1" thickBot="1">
      <c r="A24" s="666" t="s">
        <v>772</v>
      </c>
      <c r="B24" s="666" t="s">
        <v>387</v>
      </c>
      <c r="C24" s="667" t="s">
        <v>773</v>
      </c>
      <c r="D24" s="647">
        <v>56124.864103961962</v>
      </c>
    </row>
    <row r="25" spans="1:4" ht="16.5" thickTop="1" thickBot="1">
      <c r="A25" s="666" t="s">
        <v>765</v>
      </c>
      <c r="B25" s="666" t="s">
        <v>387</v>
      </c>
      <c r="C25" s="667" t="s">
        <v>766</v>
      </c>
      <c r="D25" s="647">
        <v>56124.864103961962</v>
      </c>
    </row>
    <row r="26" spans="1:4" ht="16.5" thickTop="1" thickBot="1">
      <c r="A26" s="666" t="s">
        <v>768</v>
      </c>
      <c r="B26" s="666" t="s">
        <v>387</v>
      </c>
      <c r="C26" s="667" t="s">
        <v>2002</v>
      </c>
      <c r="D26" s="647">
        <v>56124.864103961962</v>
      </c>
    </row>
    <row r="27" spans="1:4" ht="16.5" thickTop="1" thickBot="1">
      <c r="A27" s="666" t="s">
        <v>767</v>
      </c>
      <c r="B27" s="666" t="s">
        <v>387</v>
      </c>
      <c r="C27" s="667" t="s">
        <v>2004</v>
      </c>
      <c r="D27" s="647">
        <v>56124.864103961962</v>
      </c>
    </row>
    <row r="28" spans="1:4" ht="16.5" thickTop="1" thickBot="1">
      <c r="A28" s="666" t="s">
        <v>770</v>
      </c>
      <c r="B28" s="666" t="s">
        <v>387</v>
      </c>
      <c r="C28" s="667" t="s">
        <v>2003</v>
      </c>
      <c r="D28" s="647">
        <v>56124.864103961962</v>
      </c>
    </row>
    <row r="29" spans="1:4" ht="16.5" thickTop="1" thickBot="1">
      <c r="A29" s="666" t="s">
        <v>769</v>
      </c>
      <c r="B29" s="666" t="s">
        <v>387</v>
      </c>
      <c r="C29" s="667" t="s">
        <v>2001</v>
      </c>
      <c r="D29" s="647">
        <v>56124.864103961962</v>
      </c>
    </row>
    <row r="30" spans="1:4" ht="16.5" thickTop="1" thickBot="1">
      <c r="A30" s="666" t="s">
        <v>771</v>
      </c>
      <c r="B30" s="666" t="s">
        <v>387</v>
      </c>
      <c r="C30" s="667" t="s">
        <v>2243</v>
      </c>
      <c r="D30" s="647">
        <v>55187.714239517329</v>
      </c>
    </row>
    <row r="31" spans="1:4" ht="16.5" thickTop="1" thickBot="1">
      <c r="A31" s="666" t="s">
        <v>774</v>
      </c>
      <c r="B31" s="666" t="s">
        <v>422</v>
      </c>
      <c r="C31" s="667" t="s">
        <v>775</v>
      </c>
      <c r="D31" s="647">
        <v>1.3536609153089156</v>
      </c>
    </row>
    <row r="32" spans="1:4" ht="16.5" thickTop="1" thickBot="1">
      <c r="A32" s="666" t="s">
        <v>779</v>
      </c>
      <c r="B32" s="666" t="s">
        <v>144</v>
      </c>
      <c r="C32" s="667" t="s">
        <v>1941</v>
      </c>
      <c r="D32" s="647">
        <v>460.20008502101012</v>
      </c>
    </row>
    <row r="33" spans="1:4" ht="16.5" thickTop="1" thickBot="1">
      <c r="A33" s="666" t="s">
        <v>780</v>
      </c>
      <c r="B33" s="666" t="s">
        <v>377</v>
      </c>
      <c r="C33" s="667" t="s">
        <v>781</v>
      </c>
      <c r="D33" s="647">
        <v>4790.9183625664</v>
      </c>
    </row>
    <row r="34" spans="1:4" ht="16.5" thickTop="1" thickBot="1">
      <c r="A34" s="666" t="s">
        <v>786</v>
      </c>
      <c r="B34" s="666" t="s">
        <v>377</v>
      </c>
      <c r="C34" s="667" t="s">
        <v>787</v>
      </c>
      <c r="D34" s="647">
        <v>4790.9183625664</v>
      </c>
    </row>
    <row r="35" spans="1:4" ht="16.5" thickTop="1" thickBot="1">
      <c r="A35" s="666" t="s">
        <v>782</v>
      </c>
      <c r="B35" s="666" t="s">
        <v>377</v>
      </c>
      <c r="C35" s="667" t="s">
        <v>783</v>
      </c>
      <c r="D35" s="647">
        <v>4790.9183625664</v>
      </c>
    </row>
    <row r="36" spans="1:4" ht="16.5" thickTop="1" thickBot="1">
      <c r="A36" s="666" t="s">
        <v>784</v>
      </c>
      <c r="B36" s="666" t="s">
        <v>377</v>
      </c>
      <c r="C36" s="667" t="s">
        <v>785</v>
      </c>
      <c r="D36" s="647">
        <v>4790.9183625664</v>
      </c>
    </row>
    <row r="37" spans="1:4" ht="16.5" thickTop="1" thickBot="1">
      <c r="A37" s="666" t="s">
        <v>898</v>
      </c>
      <c r="B37" s="666" t="s">
        <v>377</v>
      </c>
      <c r="C37" s="667" t="s">
        <v>899</v>
      </c>
      <c r="D37" s="647">
        <v>3956.8549832106764</v>
      </c>
    </row>
    <row r="38" spans="1:4" ht="16.5" thickTop="1" thickBot="1">
      <c r="A38" s="666" t="s">
        <v>788</v>
      </c>
      <c r="B38" s="666" t="s">
        <v>377</v>
      </c>
      <c r="C38" s="667" t="s">
        <v>789</v>
      </c>
      <c r="D38" s="647">
        <v>4166.1517862699775</v>
      </c>
    </row>
    <row r="39" spans="1:4" ht="16.5" thickTop="1" thickBot="1">
      <c r="A39" s="666" t="s">
        <v>917</v>
      </c>
      <c r="B39" s="666" t="s">
        <v>92</v>
      </c>
      <c r="C39" s="667" t="s">
        <v>2244</v>
      </c>
      <c r="D39" s="647">
        <v>392166.43854771886</v>
      </c>
    </row>
    <row r="40" spans="1:4" ht="16.5" thickTop="1" thickBot="1">
      <c r="A40" s="666" t="s">
        <v>896</v>
      </c>
      <c r="B40" s="666" t="s">
        <v>92</v>
      </c>
      <c r="C40" s="667" t="s">
        <v>897</v>
      </c>
      <c r="D40" s="647">
        <v>53521.474243485201</v>
      </c>
    </row>
    <row r="41" spans="1:4" ht="16.5" thickTop="1" thickBot="1">
      <c r="A41" s="666" t="s">
        <v>827</v>
      </c>
      <c r="B41" s="666" t="s">
        <v>92</v>
      </c>
      <c r="C41" s="667" t="s">
        <v>828</v>
      </c>
      <c r="D41" s="647">
        <v>820.00613138905464</v>
      </c>
    </row>
    <row r="42" spans="1:4" ht="16.5" thickTop="1" thickBot="1">
      <c r="A42" s="666" t="s">
        <v>432</v>
      </c>
      <c r="B42" s="666" t="s">
        <v>92</v>
      </c>
      <c r="C42" s="667" t="s">
        <v>433</v>
      </c>
      <c r="D42" s="647">
        <v>16326.75274902276</v>
      </c>
    </row>
    <row r="43" spans="1:4" ht="16.5" thickTop="1" thickBot="1">
      <c r="A43" s="666" t="s">
        <v>376</v>
      </c>
      <c r="B43" s="666" t="s">
        <v>377</v>
      </c>
      <c r="C43" s="667" t="s">
        <v>378</v>
      </c>
      <c r="D43" s="647">
        <v>6163.0788522801149</v>
      </c>
    </row>
    <row r="44" spans="1:4" ht="16.5" thickTop="1" thickBot="1">
      <c r="A44" s="666" t="s">
        <v>379</v>
      </c>
      <c r="B44" s="666" t="s">
        <v>144</v>
      </c>
      <c r="C44" s="667" t="s">
        <v>2245</v>
      </c>
      <c r="D44" s="647">
        <v>25511.301865437254</v>
      </c>
    </row>
    <row r="45" spans="1:4" ht="16.5" thickTop="1" thickBot="1">
      <c r="A45" s="666" t="s">
        <v>778</v>
      </c>
      <c r="B45" s="666" t="s">
        <v>377</v>
      </c>
      <c r="C45" s="667" t="s">
        <v>1940</v>
      </c>
      <c r="D45" s="647">
        <v>4854.4362978232029</v>
      </c>
    </row>
    <row r="46" spans="1:4" ht="16.5" thickTop="1" thickBot="1">
      <c r="A46" s="666" t="s">
        <v>913</v>
      </c>
      <c r="B46" s="666" t="s">
        <v>92</v>
      </c>
      <c r="C46" s="667" t="s">
        <v>1954</v>
      </c>
      <c r="D46" s="647">
        <v>3123.832881482113</v>
      </c>
    </row>
    <row r="47" spans="1:4" ht="16.5" thickTop="1" thickBot="1">
      <c r="A47" s="666" t="s">
        <v>914</v>
      </c>
      <c r="B47" s="666" t="s">
        <v>92</v>
      </c>
      <c r="C47" s="667" t="s">
        <v>1955</v>
      </c>
      <c r="D47" s="647">
        <v>5206.3881358035214</v>
      </c>
    </row>
    <row r="48" spans="1:4" ht="16.5" thickTop="1" thickBot="1">
      <c r="A48" s="666" t="s">
        <v>797</v>
      </c>
      <c r="B48" s="666" t="s">
        <v>387</v>
      </c>
      <c r="C48" s="667" t="s">
        <v>798</v>
      </c>
      <c r="D48" s="647">
        <v>52688.647934331639</v>
      </c>
    </row>
    <row r="49" spans="1:4" ht="16.5" thickTop="1" thickBot="1">
      <c r="A49" s="666" t="s">
        <v>800</v>
      </c>
      <c r="B49" s="666" t="s">
        <v>387</v>
      </c>
      <c r="C49" s="667" t="s">
        <v>801</v>
      </c>
      <c r="D49" s="647">
        <v>52688.647934331639</v>
      </c>
    </row>
    <row r="50" spans="1:4" ht="16.5" thickTop="1" thickBot="1">
      <c r="A50" s="666" t="s">
        <v>799</v>
      </c>
      <c r="B50" s="666" t="s">
        <v>387</v>
      </c>
      <c r="C50" s="667" t="s">
        <v>1943</v>
      </c>
      <c r="D50" s="647">
        <v>52688.647934331639</v>
      </c>
    </row>
    <row r="51" spans="1:4" ht="16.5" thickTop="1" thickBot="1">
      <c r="A51" s="666" t="s">
        <v>796</v>
      </c>
      <c r="B51" s="666" t="s">
        <v>387</v>
      </c>
      <c r="C51" s="667" t="s">
        <v>1942</v>
      </c>
      <c r="D51" s="647">
        <v>52688.647934331639</v>
      </c>
    </row>
    <row r="52" spans="1:4" ht="16.5" thickTop="1" thickBot="1">
      <c r="A52" s="666" t="s">
        <v>802</v>
      </c>
      <c r="B52" s="666" t="s">
        <v>387</v>
      </c>
      <c r="C52" s="667" t="s">
        <v>803</v>
      </c>
      <c r="D52" s="647">
        <v>52688.647934331639</v>
      </c>
    </row>
    <row r="53" spans="1:4" ht="16.5" thickTop="1" thickBot="1">
      <c r="A53" s="666" t="s">
        <v>380</v>
      </c>
      <c r="B53" s="666" t="s">
        <v>144</v>
      </c>
      <c r="C53" s="667" t="s">
        <v>381</v>
      </c>
      <c r="D53" s="647">
        <v>6487.4514234527524</v>
      </c>
    </row>
    <row r="54" spans="1:4" ht="16.5" thickTop="1" thickBot="1">
      <c r="A54" s="666" t="s">
        <v>794</v>
      </c>
      <c r="B54" s="666" t="s">
        <v>377</v>
      </c>
      <c r="C54" s="667" t="s">
        <v>795</v>
      </c>
      <c r="D54" s="647">
        <v>6590.2754084323142</v>
      </c>
    </row>
    <row r="55" spans="1:4" ht="16.5" thickTop="1" thickBot="1">
      <c r="A55" s="666" t="s">
        <v>790</v>
      </c>
      <c r="B55" s="666" t="s">
        <v>422</v>
      </c>
      <c r="C55" s="667" t="s">
        <v>791</v>
      </c>
      <c r="D55" s="647">
        <v>4897.8665381103401</v>
      </c>
    </row>
    <row r="56" spans="1:4" ht="16.5" thickTop="1" thickBot="1">
      <c r="A56" s="666" t="s">
        <v>792</v>
      </c>
      <c r="B56" s="666" t="s">
        <v>606</v>
      </c>
      <c r="C56" s="667" t="s">
        <v>793</v>
      </c>
      <c r="D56" s="647">
        <v>8974.3078024429742</v>
      </c>
    </row>
    <row r="57" spans="1:4" ht="16.5" thickTop="1" thickBot="1">
      <c r="A57" s="666" t="s">
        <v>382</v>
      </c>
      <c r="B57" s="666" t="s">
        <v>377</v>
      </c>
      <c r="C57" s="667" t="s">
        <v>383</v>
      </c>
      <c r="D57" s="647">
        <v>3110.5845517940779</v>
      </c>
    </row>
    <row r="58" spans="1:4" ht="16.5" thickTop="1" thickBot="1">
      <c r="A58" s="666" t="s">
        <v>384</v>
      </c>
      <c r="B58" s="666" t="s">
        <v>377</v>
      </c>
      <c r="C58" s="667" t="s">
        <v>385</v>
      </c>
      <c r="D58" s="647">
        <v>2955.083429224449</v>
      </c>
    </row>
    <row r="59" spans="1:4" ht="16.5" thickTop="1" thickBot="1">
      <c r="A59" s="666" t="s">
        <v>386</v>
      </c>
      <c r="B59" s="666" t="s">
        <v>387</v>
      </c>
      <c r="C59" s="667" t="s">
        <v>2246</v>
      </c>
      <c r="D59" s="647">
        <v>55187.714239517329</v>
      </c>
    </row>
    <row r="60" spans="1:4" ht="16.5" thickTop="1" thickBot="1">
      <c r="A60" s="666" t="s">
        <v>388</v>
      </c>
      <c r="B60" s="666" t="s">
        <v>377</v>
      </c>
      <c r="C60" s="667" t="s">
        <v>389</v>
      </c>
      <c r="D60" s="647">
        <v>9823.4131346340837</v>
      </c>
    </row>
    <row r="61" spans="1:4" ht="16.5" thickTop="1" thickBot="1">
      <c r="A61" s="666" t="s">
        <v>390</v>
      </c>
      <c r="B61" s="666" t="s">
        <v>233</v>
      </c>
      <c r="C61" s="667" t="s">
        <v>391</v>
      </c>
      <c r="D61" s="647">
        <v>136215.27907086251</v>
      </c>
    </row>
    <row r="62" spans="1:4" ht="16.5" thickTop="1" thickBot="1">
      <c r="A62" s="666" t="s">
        <v>398</v>
      </c>
      <c r="B62" s="666" t="s">
        <v>233</v>
      </c>
      <c r="C62" s="667" t="s">
        <v>399</v>
      </c>
      <c r="D62" s="647">
        <v>7028.0723754071478</v>
      </c>
    </row>
    <row r="63" spans="1:4" ht="16.5" thickTop="1" thickBot="1">
      <c r="A63" s="666" t="s">
        <v>392</v>
      </c>
      <c r="B63" s="666" t="s">
        <v>387</v>
      </c>
      <c r="C63" s="667" t="s">
        <v>393</v>
      </c>
      <c r="D63" s="647">
        <v>28461.241383183529</v>
      </c>
    </row>
    <row r="64" spans="1:4" ht="16.5" thickTop="1" thickBot="1">
      <c r="A64" s="666" t="s">
        <v>400</v>
      </c>
      <c r="B64" s="666" t="s">
        <v>92</v>
      </c>
      <c r="C64" s="667" t="s">
        <v>401</v>
      </c>
      <c r="D64" s="647">
        <v>48910.295535638885</v>
      </c>
    </row>
    <row r="65" spans="1:6" ht="16.5" thickTop="1" thickBot="1">
      <c r="A65" s="666" t="s">
        <v>394</v>
      </c>
      <c r="B65" s="666" t="s">
        <v>92</v>
      </c>
      <c r="C65" s="667" t="s">
        <v>395</v>
      </c>
      <c r="D65" s="647">
        <v>64559.212883963664</v>
      </c>
    </row>
    <row r="66" spans="1:6" ht="16.5" thickTop="1" thickBot="1">
      <c r="A66" s="666" t="s">
        <v>396</v>
      </c>
      <c r="B66" s="666" t="s">
        <v>92</v>
      </c>
      <c r="C66" s="667" t="s">
        <v>397</v>
      </c>
      <c r="D66" s="647">
        <v>81741.887935504667</v>
      </c>
    </row>
    <row r="67" spans="1:6" ht="16.5" thickTop="1" thickBot="1">
      <c r="A67" s="666" t="s">
        <v>918</v>
      </c>
      <c r="B67" s="666" t="s">
        <v>144</v>
      </c>
      <c r="C67" s="667" t="s">
        <v>919</v>
      </c>
      <c r="D67" s="647">
        <v>10271.798087133526</v>
      </c>
      <c r="F67" s="106"/>
    </row>
    <row r="68" spans="1:6" ht="16.5" thickTop="1" thickBot="1">
      <c r="A68" s="666" t="s">
        <v>402</v>
      </c>
      <c r="B68" s="666" t="s">
        <v>377</v>
      </c>
      <c r="C68" s="667" t="s">
        <v>403</v>
      </c>
      <c r="D68" s="647">
        <v>1038.1335665634087</v>
      </c>
    </row>
    <row r="69" spans="1:6" ht="16.5" thickTop="1" thickBot="1">
      <c r="A69" s="666" t="s">
        <v>404</v>
      </c>
      <c r="B69" s="666" t="s">
        <v>377</v>
      </c>
      <c r="C69" s="667" t="s">
        <v>405</v>
      </c>
      <c r="D69" s="647">
        <v>2756.2976212799636</v>
      </c>
    </row>
    <row r="70" spans="1:6" ht="16.5" thickTop="1" thickBot="1">
      <c r="A70" s="666" t="s">
        <v>406</v>
      </c>
      <c r="B70" s="666" t="s">
        <v>144</v>
      </c>
      <c r="C70" s="667" t="s">
        <v>407</v>
      </c>
      <c r="D70" s="647">
        <v>9888.0632153541301</v>
      </c>
    </row>
    <row r="71" spans="1:6" ht="16.5" thickTop="1" thickBot="1">
      <c r="A71" s="666" t="s">
        <v>408</v>
      </c>
      <c r="B71" s="666" t="s">
        <v>92</v>
      </c>
      <c r="C71" s="667" t="s">
        <v>409</v>
      </c>
      <c r="D71" s="647">
        <v>11662.309424199888</v>
      </c>
      <c r="F71" s="106"/>
    </row>
    <row r="72" spans="1:6" ht="16.5" thickTop="1" thickBot="1">
      <c r="A72" s="666" t="s">
        <v>410</v>
      </c>
      <c r="B72" s="666" t="s">
        <v>92</v>
      </c>
      <c r="C72" s="667" t="s">
        <v>411</v>
      </c>
      <c r="D72" s="647">
        <v>21056212.960910209</v>
      </c>
    </row>
    <row r="73" spans="1:6" ht="16.5" thickTop="1" thickBot="1">
      <c r="A73" s="666" t="s">
        <v>810</v>
      </c>
      <c r="B73" s="666" t="s">
        <v>377</v>
      </c>
      <c r="C73" s="667" t="s">
        <v>811</v>
      </c>
      <c r="D73" s="647">
        <v>2378.7321885993424</v>
      </c>
    </row>
    <row r="74" spans="1:6" ht="16.5" thickTop="1" thickBot="1">
      <c r="A74" s="666" t="s">
        <v>805</v>
      </c>
      <c r="B74" s="666" t="s">
        <v>377</v>
      </c>
      <c r="C74" s="667" t="s">
        <v>806</v>
      </c>
      <c r="D74" s="647">
        <v>1405.6144750814296</v>
      </c>
    </row>
    <row r="75" spans="1:6" ht="16.5" thickTop="1" thickBot="1">
      <c r="A75" s="666" t="s">
        <v>808</v>
      </c>
      <c r="B75" s="666" t="s">
        <v>377</v>
      </c>
      <c r="C75" s="667" t="s">
        <v>809</v>
      </c>
      <c r="D75" s="647">
        <v>1405.6144750814296</v>
      </c>
    </row>
    <row r="76" spans="1:6" ht="16.5" thickTop="1" thickBot="1">
      <c r="A76" s="666" t="s">
        <v>822</v>
      </c>
      <c r="B76" s="666" t="s">
        <v>377</v>
      </c>
      <c r="C76" s="667" t="s">
        <v>823</v>
      </c>
      <c r="D76" s="647">
        <v>3027.4773309446177</v>
      </c>
    </row>
    <row r="77" spans="1:6" ht="16.5" thickTop="1" thickBot="1">
      <c r="A77" s="666" t="s">
        <v>807</v>
      </c>
      <c r="B77" s="666" t="s">
        <v>377</v>
      </c>
      <c r="C77" s="667" t="s">
        <v>2037</v>
      </c>
      <c r="D77" s="647">
        <v>2270.6079982084634</v>
      </c>
    </row>
    <row r="78" spans="1:6" ht="16.5" thickTop="1" thickBot="1">
      <c r="A78" s="666" t="s">
        <v>817</v>
      </c>
      <c r="B78" s="666" t="s">
        <v>377</v>
      </c>
      <c r="C78" s="667" t="s">
        <v>818</v>
      </c>
      <c r="D78" s="647">
        <v>2919.3531405537383</v>
      </c>
    </row>
    <row r="79" spans="1:6" ht="16.5" thickTop="1" thickBot="1">
      <c r="A79" s="666" t="s">
        <v>819</v>
      </c>
      <c r="B79" s="666" t="s">
        <v>377</v>
      </c>
      <c r="C79" s="667" t="s">
        <v>2023</v>
      </c>
      <c r="D79" s="647">
        <v>2919.3531405537383</v>
      </c>
    </row>
    <row r="80" spans="1:6" ht="16.5" thickTop="1" thickBot="1">
      <c r="A80" s="666" t="s">
        <v>820</v>
      </c>
      <c r="B80" s="666" t="s">
        <v>377</v>
      </c>
      <c r="C80" s="667" t="s">
        <v>2024</v>
      </c>
      <c r="D80" s="647">
        <v>2919.3531405537383</v>
      </c>
    </row>
    <row r="81" spans="1:4" ht="16.5" thickTop="1" thickBot="1">
      <c r="A81" s="666" t="s">
        <v>812</v>
      </c>
      <c r="B81" s="666" t="s">
        <v>377</v>
      </c>
      <c r="C81" s="667" t="s">
        <v>2247</v>
      </c>
      <c r="D81" s="647">
        <v>2703.1047597719798</v>
      </c>
    </row>
    <row r="82" spans="1:4" ht="16.5" thickTop="1" thickBot="1">
      <c r="A82" s="666" t="s">
        <v>813</v>
      </c>
      <c r="B82" s="666" t="s">
        <v>377</v>
      </c>
      <c r="C82" s="667" t="s">
        <v>2248</v>
      </c>
      <c r="D82" s="647">
        <v>3243.7257117263762</v>
      </c>
    </row>
    <row r="83" spans="1:4" ht="16.5" thickTop="1" thickBot="1">
      <c r="A83" s="666" t="s">
        <v>814</v>
      </c>
      <c r="B83" s="666" t="s">
        <v>377</v>
      </c>
      <c r="C83" s="667" t="s">
        <v>2249</v>
      </c>
      <c r="D83" s="647">
        <v>3784.3466636807721</v>
      </c>
    </row>
    <row r="84" spans="1:4" ht="16.5" thickTop="1" thickBot="1">
      <c r="A84" s="666" t="s">
        <v>815</v>
      </c>
      <c r="B84" s="666" t="s">
        <v>377</v>
      </c>
      <c r="C84" s="667" t="s">
        <v>2250</v>
      </c>
      <c r="D84" s="647">
        <v>3892.470854071651</v>
      </c>
    </row>
    <row r="85" spans="1:4" ht="16.5" thickTop="1" thickBot="1">
      <c r="A85" s="666" t="s">
        <v>821</v>
      </c>
      <c r="B85" s="666" t="s">
        <v>377</v>
      </c>
      <c r="C85" s="667" t="s">
        <v>1944</v>
      </c>
      <c r="D85" s="647">
        <v>3568.0982828990136</v>
      </c>
    </row>
    <row r="86" spans="1:4" ht="16.5" thickTop="1" thickBot="1">
      <c r="A86" s="666" t="s">
        <v>816</v>
      </c>
      <c r="B86" s="666" t="s">
        <v>377</v>
      </c>
      <c r="C86" s="667" t="s">
        <v>2251</v>
      </c>
      <c r="D86" s="647">
        <v>3568.0982828990136</v>
      </c>
    </row>
    <row r="87" spans="1:4" ht="16.5" thickTop="1" thickBot="1">
      <c r="A87" s="666" t="s">
        <v>804</v>
      </c>
      <c r="B87" s="666" t="s">
        <v>377</v>
      </c>
      <c r="C87" s="667" t="s">
        <v>2252</v>
      </c>
      <c r="D87" s="647">
        <v>483.45131858901954</v>
      </c>
    </row>
    <row r="88" spans="1:4" ht="16.5" thickTop="1" thickBot="1">
      <c r="A88" s="666" t="s">
        <v>826</v>
      </c>
      <c r="B88" s="666" t="s">
        <v>377</v>
      </c>
      <c r="C88" s="667" t="s">
        <v>1945</v>
      </c>
      <c r="D88" s="647">
        <v>977.35787784696686</v>
      </c>
    </row>
    <row r="89" spans="1:4" ht="16.5" thickTop="1" thickBot="1">
      <c r="A89" s="666" t="s">
        <v>824</v>
      </c>
      <c r="B89" s="666" t="s">
        <v>377</v>
      </c>
      <c r="C89" s="667" t="s">
        <v>825</v>
      </c>
      <c r="D89" s="647">
        <v>497.583284014497</v>
      </c>
    </row>
    <row r="90" spans="1:4" ht="16.5" thickTop="1" thickBot="1">
      <c r="A90" s="666" t="s">
        <v>915</v>
      </c>
      <c r="B90" s="666" t="s">
        <v>233</v>
      </c>
      <c r="C90" s="667" t="s">
        <v>916</v>
      </c>
      <c r="D90" s="647">
        <v>4165.110508642817</v>
      </c>
    </row>
    <row r="91" spans="1:4" ht="16.5" thickTop="1" thickBot="1">
      <c r="A91" s="666" t="s">
        <v>412</v>
      </c>
      <c r="B91" s="666" t="s">
        <v>377</v>
      </c>
      <c r="C91" s="667" t="s">
        <v>2253</v>
      </c>
      <c r="D91" s="647">
        <v>36444.71695062465</v>
      </c>
    </row>
    <row r="92" spans="1:4" ht="16.5" thickTop="1" thickBot="1">
      <c r="A92" s="666" t="s">
        <v>413</v>
      </c>
      <c r="B92" s="666" t="s">
        <v>144</v>
      </c>
      <c r="C92" s="667" t="s">
        <v>414</v>
      </c>
      <c r="D92" s="648">
        <v>35339.713132681711</v>
      </c>
    </row>
    <row r="93" spans="1:4" ht="16.5" thickTop="1" thickBot="1">
      <c r="A93" s="666" t="s">
        <v>415</v>
      </c>
      <c r="B93" s="666" t="s">
        <v>144</v>
      </c>
      <c r="C93" s="667" t="s">
        <v>416</v>
      </c>
      <c r="D93" s="648">
        <v>349.86928272599664</v>
      </c>
    </row>
    <row r="94" spans="1:4" ht="16.5" thickTop="1" thickBot="1">
      <c r="A94" s="666" t="s">
        <v>417</v>
      </c>
      <c r="B94" s="666" t="s">
        <v>144</v>
      </c>
      <c r="C94" s="667" t="s">
        <v>418</v>
      </c>
      <c r="D94" s="648">
        <v>266.56707255314029</v>
      </c>
    </row>
    <row r="95" spans="1:4" ht="16.5" thickTop="1" thickBot="1">
      <c r="A95" s="666" t="s">
        <v>419</v>
      </c>
      <c r="B95" s="666" t="s">
        <v>377</v>
      </c>
      <c r="C95" s="667" t="s">
        <v>420</v>
      </c>
      <c r="D95" s="647">
        <v>5514.3337099348391</v>
      </c>
    </row>
    <row r="96" spans="1:4" ht="16.5" thickTop="1" thickBot="1">
      <c r="A96" s="666" t="s">
        <v>436</v>
      </c>
      <c r="B96" s="666" t="s">
        <v>377</v>
      </c>
      <c r="C96" s="667" t="s">
        <v>437</v>
      </c>
      <c r="D96" s="647">
        <v>7676.8175177524236</v>
      </c>
    </row>
    <row r="97" spans="1:4" ht="16.5" thickTop="1" thickBot="1">
      <c r="A97" s="666" t="s">
        <v>434</v>
      </c>
      <c r="B97" s="666" t="s">
        <v>377</v>
      </c>
      <c r="C97" s="667" t="s">
        <v>435</v>
      </c>
      <c r="D97" s="647">
        <v>5514.3337099348391</v>
      </c>
    </row>
    <row r="98" spans="1:4" ht="16.5" thickTop="1" thickBot="1">
      <c r="A98" s="666" t="s">
        <v>421</v>
      </c>
      <c r="B98" s="666" t="s">
        <v>422</v>
      </c>
      <c r="C98" s="667" t="s">
        <v>423</v>
      </c>
      <c r="D98" s="647">
        <v>7676.8175177524236</v>
      </c>
    </row>
    <row r="99" spans="1:4" ht="16.5" thickTop="1" thickBot="1">
      <c r="A99" s="666" t="s">
        <v>835</v>
      </c>
      <c r="B99" s="666" t="s">
        <v>387</v>
      </c>
      <c r="C99" s="667" t="s">
        <v>2254</v>
      </c>
      <c r="D99" s="647">
        <v>427955.54556709988</v>
      </c>
    </row>
    <row r="100" spans="1:4" ht="16.5" thickTop="1" thickBot="1">
      <c r="A100" s="666" t="s">
        <v>836</v>
      </c>
      <c r="B100" s="666" t="s">
        <v>387</v>
      </c>
      <c r="C100" s="667" t="s">
        <v>2255</v>
      </c>
      <c r="D100" s="647">
        <v>439887.73359403951</v>
      </c>
    </row>
    <row r="101" spans="1:4" ht="16.5" thickTop="1" thickBot="1">
      <c r="A101" s="666" t="s">
        <v>837</v>
      </c>
      <c r="B101" s="666" t="s">
        <v>387</v>
      </c>
      <c r="C101" s="667" t="s">
        <v>2256</v>
      </c>
      <c r="D101" s="647">
        <v>637392.1023542328</v>
      </c>
    </row>
    <row r="102" spans="1:4" ht="16.5" thickTop="1" thickBot="1">
      <c r="A102" s="666" t="s">
        <v>838</v>
      </c>
      <c r="B102" s="666" t="s">
        <v>387</v>
      </c>
      <c r="C102" s="667" t="s">
        <v>2257</v>
      </c>
      <c r="D102" s="647">
        <v>486974.30789424654</v>
      </c>
    </row>
    <row r="103" spans="1:4" ht="16.5" thickTop="1" thickBot="1">
      <c r="A103" s="666" t="s">
        <v>839</v>
      </c>
      <c r="B103" s="666" t="s">
        <v>387</v>
      </c>
      <c r="C103" s="667" t="s">
        <v>2258</v>
      </c>
      <c r="D103" s="647">
        <v>504321.99316274392</v>
      </c>
    </row>
    <row r="104" spans="1:4" ht="16.5" thickTop="1" thickBot="1">
      <c r="A104" s="666" t="s">
        <v>833</v>
      </c>
      <c r="B104" s="666" t="s">
        <v>387</v>
      </c>
      <c r="C104" s="667" t="s">
        <v>2006</v>
      </c>
      <c r="D104" s="647">
        <v>377931.71477797761</v>
      </c>
    </row>
    <row r="105" spans="1:4" ht="16.5" thickTop="1" thickBot="1">
      <c r="A105" s="666" t="s">
        <v>832</v>
      </c>
      <c r="B105" s="666" t="s">
        <v>387</v>
      </c>
      <c r="C105" s="667" t="s">
        <v>2007</v>
      </c>
      <c r="D105" s="647">
        <v>406431.48343336611</v>
      </c>
    </row>
    <row r="106" spans="1:4" ht="16.5" thickTop="1" thickBot="1">
      <c r="A106" s="666" t="s">
        <v>1661</v>
      </c>
      <c r="B106" s="666" t="s">
        <v>387</v>
      </c>
      <c r="C106" s="667" t="s">
        <v>2005</v>
      </c>
      <c r="D106" s="647">
        <v>427496.52983082714</v>
      </c>
    </row>
    <row r="107" spans="1:4" ht="16.5" thickTop="1" thickBot="1">
      <c r="A107" s="666" t="s">
        <v>829</v>
      </c>
      <c r="B107" s="666" t="s">
        <v>387</v>
      </c>
      <c r="C107" s="667" t="s">
        <v>2005</v>
      </c>
      <c r="D107" s="647">
        <v>427496.52983082714</v>
      </c>
    </row>
    <row r="108" spans="1:4" ht="16.5" thickTop="1" thickBot="1">
      <c r="A108" s="666" t="s">
        <v>831</v>
      </c>
      <c r="B108" s="666" t="s">
        <v>387</v>
      </c>
      <c r="C108" s="667" t="s">
        <v>2008</v>
      </c>
      <c r="D108" s="647">
        <v>451039.81698093069</v>
      </c>
    </row>
    <row r="109" spans="1:4" ht="16.5" thickTop="1" thickBot="1">
      <c r="A109" s="666" t="s">
        <v>830</v>
      </c>
      <c r="B109" s="666" t="s">
        <v>387</v>
      </c>
      <c r="C109" s="667" t="s">
        <v>2009</v>
      </c>
      <c r="D109" s="647">
        <v>451039.81698093069</v>
      </c>
    </row>
    <row r="110" spans="1:4" ht="16.5" thickTop="1" thickBot="1">
      <c r="A110" s="666" t="s">
        <v>834</v>
      </c>
      <c r="B110" s="666" t="s">
        <v>387</v>
      </c>
      <c r="C110" s="667" t="s">
        <v>2010</v>
      </c>
      <c r="D110" s="647">
        <v>377931.71477797761</v>
      </c>
    </row>
    <row r="111" spans="1:4" ht="16.5" thickTop="1" thickBot="1">
      <c r="A111" s="666" t="s">
        <v>424</v>
      </c>
      <c r="B111" s="666" t="s">
        <v>144</v>
      </c>
      <c r="C111" s="667" t="s">
        <v>425</v>
      </c>
      <c r="D111" s="647">
        <v>2207.5085695806929</v>
      </c>
    </row>
    <row r="112" spans="1:4" ht="16.5" thickTop="1" thickBot="1">
      <c r="A112" s="666" t="s">
        <v>426</v>
      </c>
      <c r="B112" s="666" t="s">
        <v>233</v>
      </c>
      <c r="C112" s="667" t="s">
        <v>427</v>
      </c>
      <c r="D112" s="647">
        <v>1434.8805702274506</v>
      </c>
    </row>
    <row r="113" spans="1:4" ht="16.5" thickTop="1" thickBot="1">
      <c r="A113" s="666" t="s">
        <v>428</v>
      </c>
      <c r="B113" s="666" t="s">
        <v>92</v>
      </c>
      <c r="C113" s="667" t="s">
        <v>427</v>
      </c>
      <c r="D113" s="647">
        <v>331.12628543710395</v>
      </c>
    </row>
    <row r="114" spans="1:4" ht="16.5" thickTop="1" thickBot="1">
      <c r="A114" s="666" t="s">
        <v>429</v>
      </c>
      <c r="B114" s="666" t="s">
        <v>144</v>
      </c>
      <c r="C114" s="667" t="s">
        <v>2259</v>
      </c>
      <c r="D114" s="647">
        <v>58311.547120999436</v>
      </c>
    </row>
    <row r="115" spans="1:4" ht="16.5" thickTop="1" thickBot="1">
      <c r="A115" s="666" t="s">
        <v>430</v>
      </c>
      <c r="B115" s="666" t="s">
        <v>92</v>
      </c>
      <c r="C115" s="667" t="s">
        <v>431</v>
      </c>
      <c r="D115" s="647">
        <v>47199.684436118296</v>
      </c>
    </row>
    <row r="116" spans="1:4" ht="16.5" thickTop="1" thickBot="1">
      <c r="A116" s="666" t="s">
        <v>438</v>
      </c>
      <c r="B116" s="666" t="s">
        <v>92</v>
      </c>
      <c r="C116" s="667" t="s">
        <v>1913</v>
      </c>
      <c r="D116" s="647">
        <v>292494.88546944183</v>
      </c>
    </row>
    <row r="117" spans="1:4" ht="16.5" thickTop="1" thickBot="1">
      <c r="A117" s="666" t="s">
        <v>440</v>
      </c>
      <c r="B117" s="666" t="s">
        <v>92</v>
      </c>
      <c r="C117" s="667" t="s">
        <v>441</v>
      </c>
      <c r="D117" s="647">
        <v>58927.68376302917</v>
      </c>
    </row>
    <row r="118" spans="1:4" ht="16.5" thickTop="1" thickBot="1">
      <c r="A118" s="666" t="s">
        <v>439</v>
      </c>
      <c r="B118" s="666" t="s">
        <v>92</v>
      </c>
      <c r="C118" s="667" t="s">
        <v>2260</v>
      </c>
      <c r="D118" s="647">
        <v>227415.03377189781</v>
      </c>
    </row>
    <row r="119" spans="1:4" ht="16.5" thickTop="1" thickBot="1">
      <c r="A119" s="666" t="s">
        <v>443</v>
      </c>
      <c r="B119" s="666" t="s">
        <v>387</v>
      </c>
      <c r="C119" s="667" t="s">
        <v>2261</v>
      </c>
      <c r="D119" s="647">
        <v>4000.5950444625305</v>
      </c>
    </row>
    <row r="120" spans="1:4" ht="16.5" thickTop="1" thickBot="1">
      <c r="A120" s="666" t="s">
        <v>442</v>
      </c>
      <c r="B120" s="666" t="s">
        <v>387</v>
      </c>
      <c r="C120" s="667" t="s">
        <v>2262</v>
      </c>
      <c r="D120" s="647">
        <v>3892.470854071651</v>
      </c>
    </row>
    <row r="121" spans="1:4" ht="16.5" thickTop="1" thickBot="1">
      <c r="A121" s="666" t="s">
        <v>840</v>
      </c>
      <c r="B121" s="666" t="s">
        <v>606</v>
      </c>
      <c r="C121" s="667" t="s">
        <v>2263</v>
      </c>
      <c r="D121" s="647">
        <v>16660.442034571268</v>
      </c>
    </row>
    <row r="122" spans="1:4" ht="16.5" thickTop="1" thickBot="1">
      <c r="A122" s="666" t="s">
        <v>841</v>
      </c>
      <c r="B122" s="666" t="s">
        <v>606</v>
      </c>
      <c r="C122" s="667" t="s">
        <v>1946</v>
      </c>
      <c r="D122" s="647">
        <v>25066.166092602325</v>
      </c>
    </row>
    <row r="123" spans="1:4" ht="16.5" thickTop="1" thickBot="1">
      <c r="A123" s="666" t="s">
        <v>444</v>
      </c>
      <c r="B123" s="666" t="s">
        <v>387</v>
      </c>
      <c r="C123" s="667" t="s">
        <v>1914</v>
      </c>
      <c r="D123" s="647">
        <v>4118.6129516212031</v>
      </c>
    </row>
    <row r="124" spans="1:4" ht="16.5" thickTop="1" thickBot="1">
      <c r="A124" s="666" t="s">
        <v>445</v>
      </c>
      <c r="B124" s="666" t="s">
        <v>144</v>
      </c>
      <c r="C124" s="667" t="s">
        <v>446</v>
      </c>
      <c r="D124" s="647">
        <v>20198.680006920145</v>
      </c>
    </row>
    <row r="125" spans="1:4" ht="16.5" thickTop="1" thickBot="1">
      <c r="A125" s="666" t="s">
        <v>865</v>
      </c>
      <c r="B125" s="666" t="s">
        <v>422</v>
      </c>
      <c r="C125" s="667" t="s">
        <v>1947</v>
      </c>
      <c r="D125" s="647">
        <v>3633.2908094582199</v>
      </c>
    </row>
    <row r="126" spans="1:4" ht="16.5" thickTop="1" thickBot="1">
      <c r="A126" s="666" t="s">
        <v>866</v>
      </c>
      <c r="B126" s="666" t="s">
        <v>422</v>
      </c>
      <c r="C126" s="667" t="s">
        <v>1948</v>
      </c>
      <c r="D126" s="647">
        <v>4104.4790705243558</v>
      </c>
    </row>
    <row r="127" spans="1:4" ht="16.5" thickTop="1" thickBot="1">
      <c r="A127" s="666" t="s">
        <v>864</v>
      </c>
      <c r="B127" s="666" t="s">
        <v>422</v>
      </c>
      <c r="C127" s="667" t="s">
        <v>2264</v>
      </c>
      <c r="D127" s="647">
        <v>2486.8563789902219</v>
      </c>
    </row>
    <row r="128" spans="1:4" ht="16.5" thickTop="1" thickBot="1">
      <c r="A128" s="666" t="s">
        <v>846</v>
      </c>
      <c r="B128" s="666" t="s">
        <v>422</v>
      </c>
      <c r="C128" s="667" t="s">
        <v>847</v>
      </c>
      <c r="D128" s="647">
        <v>2270.6079982084634</v>
      </c>
    </row>
    <row r="129" spans="1:4" ht="16.5" thickTop="1" thickBot="1">
      <c r="A129" s="666" t="s">
        <v>848</v>
      </c>
      <c r="B129" s="666" t="s">
        <v>422</v>
      </c>
      <c r="C129" s="667" t="s">
        <v>849</v>
      </c>
      <c r="D129" s="647">
        <v>1405.6144750814296</v>
      </c>
    </row>
    <row r="130" spans="1:4" ht="16.5" thickTop="1" thickBot="1">
      <c r="A130" s="666" t="s">
        <v>850</v>
      </c>
      <c r="B130" s="666" t="s">
        <v>422</v>
      </c>
      <c r="C130" s="667" t="s">
        <v>851</v>
      </c>
      <c r="D130" s="647">
        <v>1946.2354270358255</v>
      </c>
    </row>
    <row r="131" spans="1:4" ht="16.5" thickTop="1" thickBot="1">
      <c r="A131" s="666" t="s">
        <v>852</v>
      </c>
      <c r="B131" s="666" t="s">
        <v>422</v>
      </c>
      <c r="C131" s="667" t="s">
        <v>853</v>
      </c>
      <c r="D131" s="647">
        <v>2594.9805693811008</v>
      </c>
    </row>
    <row r="132" spans="1:4" ht="16.5" thickTop="1" thickBot="1">
      <c r="A132" s="666" t="s">
        <v>854</v>
      </c>
      <c r="B132" s="666" t="s">
        <v>422</v>
      </c>
      <c r="C132" s="667" t="s">
        <v>855</v>
      </c>
      <c r="D132" s="647">
        <v>2270.6079982084634</v>
      </c>
    </row>
    <row r="133" spans="1:4" ht="16.5" thickTop="1" thickBot="1">
      <c r="A133" s="666" t="s">
        <v>858</v>
      </c>
      <c r="B133" s="666" t="s">
        <v>422</v>
      </c>
      <c r="C133" s="667" t="s">
        <v>859</v>
      </c>
      <c r="D133" s="647">
        <v>1838.1112366449465</v>
      </c>
    </row>
    <row r="134" spans="1:4" ht="16.5" thickTop="1" thickBot="1">
      <c r="A134" s="666" t="s">
        <v>856</v>
      </c>
      <c r="B134" s="666" t="s">
        <v>422</v>
      </c>
      <c r="C134" s="667" t="s">
        <v>857</v>
      </c>
      <c r="D134" s="647">
        <v>1838.1112366449465</v>
      </c>
    </row>
    <row r="135" spans="1:4" ht="16.5" thickTop="1" thickBot="1">
      <c r="A135" s="666" t="s">
        <v>860</v>
      </c>
      <c r="B135" s="666" t="s">
        <v>422</v>
      </c>
      <c r="C135" s="667" t="s">
        <v>861</v>
      </c>
      <c r="D135" s="647">
        <v>1729.9870462540673</v>
      </c>
    </row>
    <row r="136" spans="1:4" ht="16.5" thickTop="1" thickBot="1">
      <c r="A136" s="666" t="s">
        <v>862</v>
      </c>
      <c r="B136" s="666" t="s">
        <v>422</v>
      </c>
      <c r="C136" s="667" t="s">
        <v>863</v>
      </c>
      <c r="D136" s="647">
        <v>2270.6079982084634</v>
      </c>
    </row>
    <row r="137" spans="1:4" ht="16.5" thickTop="1" thickBot="1">
      <c r="A137" s="666" t="s">
        <v>845</v>
      </c>
      <c r="B137" s="666" t="s">
        <v>377</v>
      </c>
      <c r="C137" s="667" t="s">
        <v>2265</v>
      </c>
      <c r="D137" s="647">
        <v>10704.294848697042</v>
      </c>
    </row>
    <row r="138" spans="1:4" ht="31.5" thickTop="1" thickBot="1">
      <c r="A138" s="666" t="s">
        <v>842</v>
      </c>
      <c r="B138" s="666" t="s">
        <v>843</v>
      </c>
      <c r="C138" s="667" t="s">
        <v>844</v>
      </c>
      <c r="D138" s="647">
        <v>10704.294848697042</v>
      </c>
    </row>
    <row r="139" spans="1:4" ht="16.5" thickTop="1" thickBot="1">
      <c r="A139" s="666" t="s">
        <v>447</v>
      </c>
      <c r="B139" s="666" t="s">
        <v>377</v>
      </c>
      <c r="C139" s="667" t="s">
        <v>448</v>
      </c>
      <c r="D139" s="647">
        <v>5354.2495588603415</v>
      </c>
    </row>
    <row r="140" spans="1:4" ht="16.5" thickTop="1" thickBot="1">
      <c r="A140" s="666" t="s">
        <v>449</v>
      </c>
      <c r="B140" s="666" t="s">
        <v>450</v>
      </c>
      <c r="C140" s="667" t="s">
        <v>2266</v>
      </c>
      <c r="D140" s="647">
        <v>432.49676156351683</v>
      </c>
    </row>
    <row r="141" spans="1:4" ht="16.5" thickTop="1" thickBot="1">
      <c r="A141" s="666" t="s">
        <v>451</v>
      </c>
      <c r="B141" s="666" t="s">
        <v>144</v>
      </c>
      <c r="C141" s="667" t="s">
        <v>2267</v>
      </c>
      <c r="D141" s="647">
        <v>4054.6571396579702</v>
      </c>
    </row>
    <row r="142" spans="1:4" ht="16.5" thickTop="1" thickBot="1">
      <c r="A142" s="666" t="s">
        <v>452</v>
      </c>
      <c r="B142" s="666" t="s">
        <v>92</v>
      </c>
      <c r="C142" s="667" t="s">
        <v>2268</v>
      </c>
      <c r="D142" s="647">
        <v>4431.6775811959569</v>
      </c>
    </row>
    <row r="143" spans="1:4" ht="16.5" thickTop="1" thickBot="1">
      <c r="A143" s="666" t="s">
        <v>453</v>
      </c>
      <c r="B143" s="666" t="s">
        <v>454</v>
      </c>
      <c r="C143" s="667" t="s">
        <v>455</v>
      </c>
      <c r="D143" s="647">
        <v>11910.621600312928</v>
      </c>
    </row>
    <row r="144" spans="1:4" ht="16.5" thickTop="1" thickBot="1">
      <c r="A144" s="666" t="s">
        <v>456</v>
      </c>
      <c r="B144" s="666" t="s">
        <v>422</v>
      </c>
      <c r="C144" s="667" t="s">
        <v>457</v>
      </c>
      <c r="D144" s="647">
        <v>8330.2210172856339</v>
      </c>
    </row>
    <row r="145" spans="1:4" ht="16.5" thickTop="1" thickBot="1">
      <c r="A145" s="666" t="s">
        <v>873</v>
      </c>
      <c r="B145" s="666" t="s">
        <v>233</v>
      </c>
      <c r="C145" s="667" t="s">
        <v>875</v>
      </c>
      <c r="D145" s="647">
        <v>12542.406085341987</v>
      </c>
    </row>
    <row r="146" spans="1:4" ht="31.5" thickTop="1" thickBot="1">
      <c r="A146" s="666" t="s">
        <v>867</v>
      </c>
      <c r="B146" s="666" t="s">
        <v>233</v>
      </c>
      <c r="C146" s="667" t="s">
        <v>2269</v>
      </c>
      <c r="D146" s="647">
        <v>4685.7493222231687</v>
      </c>
    </row>
    <row r="147" spans="1:4" ht="16.5" thickTop="1" thickBot="1">
      <c r="A147" s="666" t="s">
        <v>868</v>
      </c>
      <c r="B147" s="666" t="s">
        <v>233</v>
      </c>
      <c r="C147" s="667" t="s">
        <v>2270</v>
      </c>
      <c r="D147" s="647">
        <v>29580.614832381289</v>
      </c>
    </row>
    <row r="148" spans="1:4" ht="16.5" thickTop="1" thickBot="1">
      <c r="A148" s="666" t="s">
        <v>1691</v>
      </c>
      <c r="B148" s="666" t="s">
        <v>233</v>
      </c>
      <c r="C148" s="667" t="s">
        <v>1949</v>
      </c>
      <c r="D148" s="647">
        <v>8719.6588498437377</v>
      </c>
    </row>
    <row r="149" spans="1:4" ht="16.5" thickTop="1" thickBot="1">
      <c r="A149" s="666" t="s">
        <v>869</v>
      </c>
      <c r="B149" s="666" t="s">
        <v>144</v>
      </c>
      <c r="C149" s="667" t="s">
        <v>2271</v>
      </c>
      <c r="D149" s="647">
        <v>9271.5359922389107</v>
      </c>
    </row>
    <row r="150" spans="1:4" ht="16.5" thickTop="1" thickBot="1">
      <c r="A150" s="666" t="s">
        <v>870</v>
      </c>
      <c r="B150" s="666" t="s">
        <v>233</v>
      </c>
      <c r="C150" s="667" t="s">
        <v>871</v>
      </c>
      <c r="D150" s="647">
        <v>10264.914848550223</v>
      </c>
    </row>
    <row r="151" spans="1:4" ht="16.5" thickTop="1" thickBot="1">
      <c r="A151" s="666" t="s">
        <v>872</v>
      </c>
      <c r="B151" s="666" t="s">
        <v>450</v>
      </c>
      <c r="C151" s="667" t="s">
        <v>2272</v>
      </c>
      <c r="D151" s="647">
        <v>186092.97241565242</v>
      </c>
    </row>
    <row r="152" spans="1:4" ht="16.5" thickTop="1" thickBot="1">
      <c r="A152" s="666" t="s">
        <v>458</v>
      </c>
      <c r="B152" s="666" t="s">
        <v>92</v>
      </c>
      <c r="C152" s="667" t="s">
        <v>459</v>
      </c>
      <c r="D152" s="647">
        <v>1189.3660942996712</v>
      </c>
    </row>
    <row r="153" spans="1:4" ht="16.5" thickTop="1" thickBot="1">
      <c r="A153" s="666" t="s">
        <v>460</v>
      </c>
      <c r="B153" s="666" t="s">
        <v>377</v>
      </c>
      <c r="C153" s="667" t="s">
        <v>461</v>
      </c>
      <c r="D153" s="647">
        <v>34491.616734690462</v>
      </c>
    </row>
    <row r="154" spans="1:4" ht="16.5" thickTop="1" thickBot="1">
      <c r="A154" s="666" t="s">
        <v>462</v>
      </c>
      <c r="B154" s="666" t="s">
        <v>377</v>
      </c>
      <c r="C154" s="667" t="s">
        <v>463</v>
      </c>
      <c r="D154" s="647">
        <v>3586.6229379979814</v>
      </c>
    </row>
    <row r="155" spans="1:4" ht="16.5" thickTop="1" thickBot="1">
      <c r="A155" s="666" t="s">
        <v>909</v>
      </c>
      <c r="B155" s="666" t="s">
        <v>144</v>
      </c>
      <c r="C155" s="667" t="s">
        <v>2273</v>
      </c>
      <c r="D155" s="647">
        <v>55108.358471551408</v>
      </c>
    </row>
    <row r="156" spans="1:4" ht="16.5" thickTop="1" thickBot="1">
      <c r="A156" s="666" t="s">
        <v>910</v>
      </c>
      <c r="B156" s="666" t="s">
        <v>144</v>
      </c>
      <c r="C156" s="667" t="s">
        <v>2274</v>
      </c>
      <c r="D156" s="647">
        <v>14019.761972091723</v>
      </c>
    </row>
    <row r="157" spans="1:4" ht="16.5" thickTop="1" thickBot="1">
      <c r="A157" s="666" t="s">
        <v>911</v>
      </c>
      <c r="B157" s="666" t="s">
        <v>144</v>
      </c>
      <c r="C157" s="667" t="s">
        <v>2275</v>
      </c>
      <c r="D157" s="647">
        <v>26414.089568185584</v>
      </c>
    </row>
    <row r="158" spans="1:4" ht="16.5" thickTop="1" thickBot="1">
      <c r="A158" s="666" t="s">
        <v>912</v>
      </c>
      <c r="B158" s="666" t="s">
        <v>144</v>
      </c>
      <c r="C158" s="667" t="s">
        <v>2276</v>
      </c>
      <c r="D158" s="647">
        <v>52136.770791936462</v>
      </c>
    </row>
    <row r="159" spans="1:4" ht="16.5" thickTop="1" thickBot="1">
      <c r="A159" s="666" t="s">
        <v>466</v>
      </c>
      <c r="B159" s="666" t="s">
        <v>233</v>
      </c>
      <c r="C159" s="667" t="s">
        <v>467</v>
      </c>
      <c r="D159" s="647">
        <v>9545.3920081821761</v>
      </c>
    </row>
    <row r="160" spans="1:4" ht="16.5" thickTop="1" thickBot="1">
      <c r="A160" s="666" t="s">
        <v>902</v>
      </c>
      <c r="B160" s="666" t="s">
        <v>233</v>
      </c>
      <c r="C160" s="667" t="s">
        <v>467</v>
      </c>
      <c r="D160" s="647">
        <v>9545.3920081821761</v>
      </c>
    </row>
    <row r="161" spans="1:4" ht="16.5" thickTop="1" thickBot="1">
      <c r="A161" s="666" t="s">
        <v>468</v>
      </c>
      <c r="B161" s="666" t="s">
        <v>233</v>
      </c>
      <c r="C161" s="667" t="s">
        <v>469</v>
      </c>
      <c r="D161" s="647">
        <v>12977.443067303857</v>
      </c>
    </row>
    <row r="162" spans="1:4" ht="16.5" thickTop="1" thickBot="1">
      <c r="A162" s="666" t="s">
        <v>903</v>
      </c>
      <c r="B162" s="666" t="s">
        <v>233</v>
      </c>
      <c r="C162" s="667" t="s">
        <v>469</v>
      </c>
      <c r="D162" s="647">
        <v>12977.443067303857</v>
      </c>
    </row>
    <row r="163" spans="1:4" ht="16.5" thickTop="1" thickBot="1">
      <c r="A163" s="666" t="s">
        <v>894</v>
      </c>
      <c r="B163" s="666" t="s">
        <v>233</v>
      </c>
      <c r="C163" s="667" t="s">
        <v>895</v>
      </c>
      <c r="D163" s="647">
        <v>7009.8809860458614</v>
      </c>
    </row>
    <row r="164" spans="1:4" ht="16.5" thickTop="1" thickBot="1">
      <c r="A164" s="666" t="s">
        <v>900</v>
      </c>
      <c r="B164" s="666" t="s">
        <v>233</v>
      </c>
      <c r="C164" s="667" t="s">
        <v>895</v>
      </c>
      <c r="D164" s="647">
        <v>7009.8809860458614</v>
      </c>
    </row>
    <row r="165" spans="1:4" ht="16.5" thickTop="1" thickBot="1">
      <c r="A165" s="666" t="s">
        <v>907</v>
      </c>
      <c r="B165" s="666" t="s">
        <v>874</v>
      </c>
      <c r="C165" s="667" t="s">
        <v>908</v>
      </c>
      <c r="D165" s="647">
        <v>10054.57676786376</v>
      </c>
    </row>
    <row r="166" spans="1:4" ht="16.5" thickTop="1" thickBot="1">
      <c r="A166" s="666" t="s">
        <v>905</v>
      </c>
      <c r="B166" s="666" t="s">
        <v>233</v>
      </c>
      <c r="C166" s="667" t="s">
        <v>906</v>
      </c>
      <c r="D166" s="647">
        <v>10054.57676786376</v>
      </c>
    </row>
    <row r="167" spans="1:4" ht="16.5" thickTop="1" thickBot="1">
      <c r="A167" s="666" t="s">
        <v>470</v>
      </c>
      <c r="B167" s="666" t="s">
        <v>233</v>
      </c>
      <c r="C167" s="667" t="s">
        <v>471</v>
      </c>
      <c r="D167" s="647">
        <v>10054.57676786376</v>
      </c>
    </row>
    <row r="168" spans="1:4" ht="16.5" thickTop="1" thickBot="1">
      <c r="A168" s="666" t="s">
        <v>904</v>
      </c>
      <c r="B168" s="666" t="s">
        <v>233</v>
      </c>
      <c r="C168" s="667" t="s">
        <v>471</v>
      </c>
      <c r="D168" s="647">
        <v>10054.57676786376</v>
      </c>
    </row>
    <row r="169" spans="1:4" ht="16.5" thickTop="1" thickBot="1">
      <c r="A169" s="666" t="s">
        <v>464</v>
      </c>
      <c r="B169" s="666" t="s">
        <v>233</v>
      </c>
      <c r="C169" s="667" t="s">
        <v>465</v>
      </c>
      <c r="D169" s="647">
        <v>12816.045035093948</v>
      </c>
    </row>
    <row r="170" spans="1:4" ht="16.5" thickTop="1" thickBot="1">
      <c r="A170" s="666" t="s">
        <v>901</v>
      </c>
      <c r="B170" s="666" t="s">
        <v>233</v>
      </c>
      <c r="C170" s="667" t="s">
        <v>465</v>
      </c>
      <c r="D170" s="647">
        <v>12816.045035093948</v>
      </c>
    </row>
    <row r="171" spans="1:4" ht="16.5" thickTop="1" thickBot="1">
      <c r="A171" s="666" t="s">
        <v>877</v>
      </c>
      <c r="B171" s="666" t="s">
        <v>233</v>
      </c>
      <c r="C171" s="667" t="s">
        <v>878</v>
      </c>
      <c r="D171" s="647">
        <v>14594.547222284431</v>
      </c>
    </row>
    <row r="172" spans="1:4" ht="16.5" thickTop="1" thickBot="1">
      <c r="A172" s="666" t="s">
        <v>890</v>
      </c>
      <c r="B172" s="666" t="s">
        <v>874</v>
      </c>
      <c r="C172" s="667" t="s">
        <v>891</v>
      </c>
      <c r="D172" s="647">
        <v>11000.056853325679</v>
      </c>
    </row>
    <row r="173" spans="1:4" ht="16.5" thickTop="1" thickBot="1">
      <c r="A173" s="666" t="s">
        <v>892</v>
      </c>
      <c r="B173" s="666" t="s">
        <v>874</v>
      </c>
      <c r="C173" s="667" t="s">
        <v>893</v>
      </c>
      <c r="D173" s="647">
        <v>11000.056853325679</v>
      </c>
    </row>
    <row r="174" spans="1:4" ht="16.5" thickTop="1" thickBot="1">
      <c r="A174" s="666" t="s">
        <v>879</v>
      </c>
      <c r="B174" s="666" t="s">
        <v>233</v>
      </c>
      <c r="C174" s="667" t="s">
        <v>880</v>
      </c>
      <c r="D174" s="647">
        <v>4062.0240235539072</v>
      </c>
    </row>
    <row r="175" spans="1:4" ht="16.5" thickTop="1" thickBot="1">
      <c r="A175" s="666" t="s">
        <v>881</v>
      </c>
      <c r="B175" s="666" t="s">
        <v>233</v>
      </c>
      <c r="C175" s="667" t="s">
        <v>882</v>
      </c>
      <c r="D175" s="647">
        <v>4062.0240235539072</v>
      </c>
    </row>
    <row r="176" spans="1:4" ht="31.5" thickTop="1" thickBot="1">
      <c r="A176" s="666" t="s">
        <v>887</v>
      </c>
      <c r="B176" s="666" t="s">
        <v>233</v>
      </c>
      <c r="C176" s="667" t="s">
        <v>1952</v>
      </c>
      <c r="D176" s="647">
        <v>6046.69918092221</v>
      </c>
    </row>
    <row r="177" spans="1:4" ht="31.5" thickTop="1" thickBot="1">
      <c r="A177" s="666" t="s">
        <v>883</v>
      </c>
      <c r="B177" s="666" t="s">
        <v>233</v>
      </c>
      <c r="C177" s="667" t="s">
        <v>1951</v>
      </c>
      <c r="D177" s="647">
        <v>6346.5871375444922</v>
      </c>
    </row>
    <row r="178" spans="1:4" ht="16.5" thickTop="1" thickBot="1">
      <c r="A178" s="666" t="s">
        <v>884</v>
      </c>
      <c r="B178" s="666" t="s">
        <v>233</v>
      </c>
      <c r="C178" s="667" t="s">
        <v>2277</v>
      </c>
      <c r="D178" s="647">
        <v>7942.8657399818521</v>
      </c>
    </row>
    <row r="179" spans="1:4" ht="31.5" thickTop="1" thickBot="1">
      <c r="A179" s="666" t="s">
        <v>889</v>
      </c>
      <c r="B179" s="666" t="s">
        <v>233</v>
      </c>
      <c r="C179" s="667" t="s">
        <v>1953</v>
      </c>
      <c r="D179" s="647">
        <v>5487.6683259975816</v>
      </c>
    </row>
    <row r="180" spans="1:4" ht="31.5" thickTop="1" thickBot="1">
      <c r="A180" s="666" t="s">
        <v>876</v>
      </c>
      <c r="B180" s="666" t="s">
        <v>233</v>
      </c>
      <c r="C180" s="667" t="s">
        <v>1950</v>
      </c>
      <c r="D180" s="647">
        <v>5261.5758500430384</v>
      </c>
    </row>
    <row r="181" spans="1:4" ht="16.5" thickTop="1" thickBot="1">
      <c r="A181" s="666" t="s">
        <v>885</v>
      </c>
      <c r="B181" s="666" t="s">
        <v>233</v>
      </c>
      <c r="C181" s="667" t="s">
        <v>886</v>
      </c>
      <c r="D181" s="647">
        <v>4531.3486756677803</v>
      </c>
    </row>
    <row r="182" spans="1:4" ht="16.5" thickTop="1" thickBot="1">
      <c r="A182" s="666" t="s">
        <v>888</v>
      </c>
      <c r="B182" s="666" t="s">
        <v>233</v>
      </c>
      <c r="C182" s="667" t="s">
        <v>886</v>
      </c>
      <c r="D182" s="647">
        <v>4531.3486756677803</v>
      </c>
    </row>
    <row r="183" spans="1:4" ht="16.5" thickTop="1" thickBot="1">
      <c r="A183" s="666" t="s">
        <v>472</v>
      </c>
      <c r="B183" s="666" t="s">
        <v>377</v>
      </c>
      <c r="C183" s="667" t="s">
        <v>473</v>
      </c>
      <c r="D183" s="647">
        <v>6183.6271888938427</v>
      </c>
    </row>
    <row r="184" spans="1:4" ht="16.5" thickTop="1" thickBot="1">
      <c r="A184" s="666" t="s">
        <v>476</v>
      </c>
      <c r="B184" s="666" t="s">
        <v>92</v>
      </c>
      <c r="C184" s="667" t="s">
        <v>477</v>
      </c>
      <c r="D184" s="647">
        <v>4072.8533108763786</v>
      </c>
    </row>
    <row r="185" spans="1:4" ht="16.5" thickTop="1" thickBot="1">
      <c r="A185" s="666" t="s">
        <v>474</v>
      </c>
      <c r="B185" s="666" t="s">
        <v>387</v>
      </c>
      <c r="C185" s="667" t="s">
        <v>475</v>
      </c>
      <c r="D185" s="647">
        <v>58167.850808451265</v>
      </c>
    </row>
    <row r="186" spans="1:4" ht="16.5" thickTop="1" thickBot="1">
      <c r="A186" s="666" t="s">
        <v>478</v>
      </c>
      <c r="B186" s="666" t="s">
        <v>144</v>
      </c>
      <c r="C186" s="667" t="s">
        <v>1915</v>
      </c>
      <c r="D186" s="647">
        <v>5206.3881358035214</v>
      </c>
    </row>
    <row r="187" spans="1:4" ht="16.5" thickTop="1" thickBot="1">
      <c r="A187" s="666" t="s">
        <v>1455</v>
      </c>
      <c r="B187" s="666" t="s">
        <v>377</v>
      </c>
      <c r="C187" s="667" t="s">
        <v>1454</v>
      </c>
      <c r="D187" s="647">
        <v>13102.441655503453</v>
      </c>
    </row>
    <row r="188" spans="1:4" ht="16.5" thickTop="1" thickBot="1">
      <c r="A188" s="666" t="s">
        <v>1709</v>
      </c>
      <c r="B188" s="666" t="s">
        <v>377</v>
      </c>
      <c r="C188" s="667" t="s">
        <v>1708</v>
      </c>
      <c r="D188" s="647">
        <v>13102.441655503453</v>
      </c>
    </row>
    <row r="189" spans="1:4" ht="16.5" thickTop="1" thickBot="1">
      <c r="A189" s="666" t="s">
        <v>479</v>
      </c>
      <c r="B189" s="666" t="s">
        <v>377</v>
      </c>
      <c r="C189" s="667" t="s">
        <v>480</v>
      </c>
      <c r="D189" s="647">
        <v>83517.986768837203</v>
      </c>
    </row>
    <row r="190" spans="1:4" ht="16.5" thickTop="1" thickBot="1">
      <c r="A190" s="666" t="s">
        <v>1666</v>
      </c>
      <c r="B190" s="666" t="s">
        <v>144</v>
      </c>
      <c r="C190" s="667" t="s">
        <v>1665</v>
      </c>
      <c r="D190" s="647">
        <v>1071402.6025832221</v>
      </c>
    </row>
    <row r="191" spans="1:4" ht="16.5" thickTop="1" thickBot="1">
      <c r="A191" s="666" t="s">
        <v>488</v>
      </c>
      <c r="B191" s="666" t="s">
        <v>92</v>
      </c>
      <c r="C191" s="667" t="s">
        <v>489</v>
      </c>
      <c r="D191" s="647">
        <v>972553.30376809777</v>
      </c>
    </row>
    <row r="192" spans="1:4" ht="16.5" thickTop="1" thickBot="1">
      <c r="A192" s="666" t="s">
        <v>490</v>
      </c>
      <c r="B192" s="666" t="s">
        <v>92</v>
      </c>
      <c r="C192" s="667" t="s">
        <v>491</v>
      </c>
      <c r="D192" s="647">
        <v>449831.93493342423</v>
      </c>
    </row>
    <row r="193" spans="1:4" ht="16.5" thickTop="1" thickBot="1">
      <c r="A193" s="666" t="s">
        <v>481</v>
      </c>
      <c r="B193" s="666" t="s">
        <v>233</v>
      </c>
      <c r="C193" s="667" t="s">
        <v>482</v>
      </c>
      <c r="D193" s="647">
        <v>1729.9870462540673</v>
      </c>
    </row>
    <row r="194" spans="1:4" ht="16.5" thickTop="1" thickBot="1">
      <c r="A194" s="666" t="s">
        <v>492</v>
      </c>
      <c r="B194" s="666" t="s">
        <v>92</v>
      </c>
      <c r="C194" s="667" t="s">
        <v>493</v>
      </c>
      <c r="D194" s="647">
        <v>1189.3660942996712</v>
      </c>
    </row>
    <row r="195" spans="1:4" ht="16.5" thickTop="1" thickBot="1">
      <c r="A195" s="666" t="s">
        <v>483</v>
      </c>
      <c r="B195" s="666" t="s">
        <v>422</v>
      </c>
      <c r="C195" s="667" t="s">
        <v>2278</v>
      </c>
      <c r="D195" s="647">
        <v>1081.241903908792</v>
      </c>
    </row>
    <row r="196" spans="1:4" ht="16.5" thickTop="1" thickBot="1">
      <c r="A196" s="666" t="s">
        <v>484</v>
      </c>
      <c r="B196" s="666" t="s">
        <v>92</v>
      </c>
      <c r="C196" s="667" t="s">
        <v>485</v>
      </c>
      <c r="D196" s="647">
        <v>42633.029888840712</v>
      </c>
    </row>
    <row r="197" spans="1:4" ht="16.5" thickTop="1" thickBot="1">
      <c r="A197" s="666" t="s">
        <v>486</v>
      </c>
      <c r="B197" s="666" t="s">
        <v>144</v>
      </c>
      <c r="C197" s="667" t="s">
        <v>487</v>
      </c>
      <c r="D197" s="647">
        <v>728.89433901249299</v>
      </c>
    </row>
    <row r="198" spans="1:4" ht="16.5" thickTop="1" thickBot="1">
      <c r="A198" s="666" t="s">
        <v>494</v>
      </c>
      <c r="B198" s="666" t="s">
        <v>92</v>
      </c>
      <c r="C198" s="667" t="s">
        <v>495</v>
      </c>
      <c r="D198" s="647">
        <v>19504.171234347152</v>
      </c>
    </row>
    <row r="199" spans="1:4" ht="16.5" thickTop="1" thickBot="1">
      <c r="A199" s="666" t="s">
        <v>925</v>
      </c>
      <c r="B199" s="666" t="s">
        <v>92</v>
      </c>
      <c r="C199" s="667" t="s">
        <v>926</v>
      </c>
      <c r="D199" s="647">
        <v>67683.045765445771</v>
      </c>
    </row>
    <row r="200" spans="1:4" ht="31.5" thickTop="1" thickBot="1">
      <c r="A200" s="666" t="s">
        <v>929</v>
      </c>
      <c r="B200" s="666" t="s">
        <v>92</v>
      </c>
      <c r="C200" s="667" t="s">
        <v>930</v>
      </c>
      <c r="D200" s="647">
        <v>67683.045765445771</v>
      </c>
    </row>
    <row r="201" spans="1:4" ht="16.5" thickTop="1" thickBot="1">
      <c r="A201" s="666" t="s">
        <v>927</v>
      </c>
      <c r="B201" s="666" t="s">
        <v>92</v>
      </c>
      <c r="C201" s="667" t="s">
        <v>928</v>
      </c>
      <c r="D201" s="647">
        <v>149016.44118438504</v>
      </c>
    </row>
    <row r="202" spans="1:4" ht="16.5" thickTop="1" thickBot="1">
      <c r="A202" s="666" t="s">
        <v>931</v>
      </c>
      <c r="B202" s="666" t="s">
        <v>233</v>
      </c>
      <c r="C202" s="667" t="s">
        <v>932</v>
      </c>
      <c r="D202" s="647">
        <v>21548.069902998319</v>
      </c>
    </row>
    <row r="203" spans="1:4" ht="16.5" thickTop="1" thickBot="1">
      <c r="A203" s="666" t="s">
        <v>920</v>
      </c>
      <c r="B203" s="666" t="s">
        <v>233</v>
      </c>
      <c r="C203" s="667" t="s">
        <v>2279</v>
      </c>
      <c r="D203" s="647">
        <v>14786.142305682</v>
      </c>
    </row>
    <row r="204" spans="1:4" ht="16.5" thickTop="1" thickBot="1">
      <c r="A204" s="666" t="s">
        <v>923</v>
      </c>
      <c r="B204" s="666" t="s">
        <v>92</v>
      </c>
      <c r="C204" s="667" t="s">
        <v>924</v>
      </c>
      <c r="D204" s="647">
        <v>105637.33401188898</v>
      </c>
    </row>
    <row r="205" spans="1:4" ht="16.5" thickTop="1" thickBot="1">
      <c r="A205" s="666" t="s">
        <v>921</v>
      </c>
      <c r="B205" s="666" t="s">
        <v>92</v>
      </c>
      <c r="C205" s="667" t="s">
        <v>922</v>
      </c>
      <c r="D205" s="647">
        <v>67683.045765445771</v>
      </c>
    </row>
    <row r="206" spans="1:4" ht="16.5" thickTop="1" thickBot="1">
      <c r="A206" s="666" t="s">
        <v>496</v>
      </c>
      <c r="B206" s="666" t="s">
        <v>144</v>
      </c>
      <c r="C206" s="667" t="s">
        <v>1916</v>
      </c>
      <c r="D206" s="647">
        <v>201110.99412703532</v>
      </c>
    </row>
    <row r="207" spans="1:4" ht="16.5" thickTop="1" thickBot="1">
      <c r="A207" s="666" t="s">
        <v>505</v>
      </c>
      <c r="B207" s="666" t="s">
        <v>144</v>
      </c>
      <c r="C207" s="667" t="s">
        <v>506</v>
      </c>
      <c r="D207" s="647">
        <v>144670.16674299637</v>
      </c>
    </row>
    <row r="208" spans="1:4" ht="16.5" thickTop="1" thickBot="1">
      <c r="A208" s="666" t="s">
        <v>507</v>
      </c>
      <c r="B208" s="666" t="s">
        <v>144</v>
      </c>
      <c r="C208" s="667" t="s">
        <v>508</v>
      </c>
      <c r="D208" s="647">
        <v>7676.8175177524236</v>
      </c>
    </row>
    <row r="209" spans="1:4" ht="16.5" thickTop="1" thickBot="1">
      <c r="A209" s="666" t="s">
        <v>509</v>
      </c>
      <c r="B209" s="666" t="s">
        <v>233</v>
      </c>
      <c r="C209" s="667" t="s">
        <v>510</v>
      </c>
      <c r="D209" s="647">
        <v>7288.9433901249295</v>
      </c>
    </row>
    <row r="210" spans="1:4" ht="16.5" thickTop="1" thickBot="1">
      <c r="A210" s="666" t="s">
        <v>512</v>
      </c>
      <c r="B210" s="666" t="s">
        <v>233</v>
      </c>
      <c r="C210" s="667" t="s">
        <v>1918</v>
      </c>
      <c r="D210" s="647">
        <v>7288.9433901249295</v>
      </c>
    </row>
    <row r="211" spans="1:4" ht="16.5" thickTop="1" thickBot="1">
      <c r="A211" s="666" t="s">
        <v>511</v>
      </c>
      <c r="B211" s="666" t="s">
        <v>233</v>
      </c>
      <c r="C211" s="667" t="s">
        <v>1917</v>
      </c>
      <c r="D211" s="647">
        <v>7288.9433901249295</v>
      </c>
    </row>
    <row r="212" spans="1:4" ht="16.5" thickTop="1" thickBot="1">
      <c r="A212" s="666" t="s">
        <v>519</v>
      </c>
      <c r="B212" s="666" t="s">
        <v>387</v>
      </c>
      <c r="C212" s="667" t="s">
        <v>520</v>
      </c>
      <c r="D212" s="647">
        <v>29409.779786319144</v>
      </c>
    </row>
    <row r="213" spans="1:4" ht="16.5" thickTop="1" thickBot="1">
      <c r="A213" s="666" t="s">
        <v>515</v>
      </c>
      <c r="B213" s="666" t="s">
        <v>387</v>
      </c>
      <c r="C213" s="667" t="s">
        <v>516</v>
      </c>
      <c r="D213" s="647">
        <v>48940.0484765531</v>
      </c>
    </row>
    <row r="214" spans="1:4" ht="16.5" thickTop="1" thickBot="1">
      <c r="A214" s="666" t="s">
        <v>513</v>
      </c>
      <c r="B214" s="666" t="s">
        <v>387</v>
      </c>
      <c r="C214" s="667" t="s">
        <v>514</v>
      </c>
      <c r="D214" s="647">
        <v>30022.116546297424</v>
      </c>
    </row>
    <row r="215" spans="1:4" ht="16.5" thickTop="1" thickBot="1">
      <c r="A215" s="666" t="s">
        <v>521</v>
      </c>
      <c r="B215" s="666" t="s">
        <v>387</v>
      </c>
      <c r="C215" s="667" t="s">
        <v>522</v>
      </c>
      <c r="D215" s="647">
        <v>74451.350341990357</v>
      </c>
    </row>
    <row r="216" spans="1:4" ht="16.5" thickTop="1" thickBot="1">
      <c r="A216" s="666" t="s">
        <v>525</v>
      </c>
      <c r="B216" s="666" t="s">
        <v>387</v>
      </c>
      <c r="C216" s="667" t="s">
        <v>526</v>
      </c>
      <c r="D216" s="647">
        <v>74451.350341990357</v>
      </c>
    </row>
    <row r="217" spans="1:4" ht="16.5" thickTop="1" thickBot="1">
      <c r="A217" s="666" t="s">
        <v>527</v>
      </c>
      <c r="B217" s="666" t="s">
        <v>387</v>
      </c>
      <c r="C217" s="667" t="s">
        <v>528</v>
      </c>
      <c r="D217" s="647">
        <v>74451.350341990357</v>
      </c>
    </row>
    <row r="218" spans="1:4" ht="16.5" thickTop="1" thickBot="1">
      <c r="A218" s="666" t="s">
        <v>529</v>
      </c>
      <c r="B218" s="666" t="s">
        <v>387</v>
      </c>
      <c r="C218" s="667" t="s">
        <v>530</v>
      </c>
      <c r="D218" s="647">
        <v>74451.350341990357</v>
      </c>
    </row>
    <row r="219" spans="1:4" ht="16.5" thickTop="1" thickBot="1">
      <c r="A219" s="666" t="s">
        <v>531</v>
      </c>
      <c r="B219" s="666" t="s">
        <v>387</v>
      </c>
      <c r="C219" s="667" t="s">
        <v>532</v>
      </c>
      <c r="D219" s="647">
        <v>74451.350341990357</v>
      </c>
    </row>
    <row r="220" spans="1:4" ht="16.5" thickTop="1" thickBot="1">
      <c r="A220" s="666" t="s">
        <v>523</v>
      </c>
      <c r="B220" s="666" t="s">
        <v>387</v>
      </c>
      <c r="C220" s="667" t="s">
        <v>524</v>
      </c>
      <c r="D220" s="647">
        <v>8758.0594216612171</v>
      </c>
    </row>
    <row r="221" spans="1:4" ht="16.5" thickTop="1" thickBot="1">
      <c r="A221" s="666" t="s">
        <v>533</v>
      </c>
      <c r="B221" s="666" t="s">
        <v>387</v>
      </c>
      <c r="C221" s="667" t="s">
        <v>534</v>
      </c>
      <c r="D221" s="647">
        <v>32437.257117263762</v>
      </c>
    </row>
    <row r="222" spans="1:4" ht="16.5" thickTop="1" thickBot="1">
      <c r="A222" s="666" t="s">
        <v>540</v>
      </c>
      <c r="B222" s="666" t="s">
        <v>387</v>
      </c>
      <c r="C222" s="667" t="s">
        <v>541</v>
      </c>
      <c r="D222" s="647">
        <v>29409.779786319144</v>
      </c>
    </row>
    <row r="223" spans="1:4" ht="16.5" thickTop="1" thickBot="1">
      <c r="A223" s="666" t="s">
        <v>551</v>
      </c>
      <c r="B223" s="666" t="s">
        <v>387</v>
      </c>
      <c r="C223" s="667" t="s">
        <v>1856</v>
      </c>
      <c r="D223" s="647">
        <v>1297.4902846905504</v>
      </c>
    </row>
    <row r="224" spans="1:4" ht="16.5" thickTop="1" thickBot="1">
      <c r="A224" s="666" t="s">
        <v>535</v>
      </c>
      <c r="B224" s="666" t="s">
        <v>387</v>
      </c>
      <c r="C224" s="667" t="s">
        <v>2280</v>
      </c>
      <c r="D224" s="647">
        <v>48940.0484765531</v>
      </c>
    </row>
    <row r="225" spans="1:4" ht="16.5" thickTop="1" thickBot="1">
      <c r="A225" s="666" t="s">
        <v>536</v>
      </c>
      <c r="B225" s="666" t="s">
        <v>387</v>
      </c>
      <c r="C225" s="667" t="s">
        <v>2281</v>
      </c>
      <c r="D225" s="647">
        <v>48940.0484765531</v>
      </c>
    </row>
    <row r="226" spans="1:4" ht="16.5" thickTop="1" thickBot="1">
      <c r="A226" s="666" t="s">
        <v>537</v>
      </c>
      <c r="B226" s="666" t="s">
        <v>387</v>
      </c>
      <c r="C226" s="667" t="s">
        <v>1919</v>
      </c>
      <c r="D226" s="647">
        <v>48940.0484765531</v>
      </c>
    </row>
    <row r="227" spans="1:4" ht="16.5" thickTop="1" thickBot="1">
      <c r="A227" s="666" t="s">
        <v>538</v>
      </c>
      <c r="B227" s="666" t="s">
        <v>387</v>
      </c>
      <c r="C227" s="667" t="s">
        <v>2282</v>
      </c>
      <c r="D227" s="647">
        <v>48940.0484765531</v>
      </c>
    </row>
    <row r="228" spans="1:4" ht="16.5" thickTop="1" thickBot="1">
      <c r="A228" s="666" t="s">
        <v>539</v>
      </c>
      <c r="B228" s="666" t="s">
        <v>387</v>
      </c>
      <c r="C228" s="667" t="s">
        <v>2283</v>
      </c>
      <c r="D228" s="647">
        <v>48940.0484765531</v>
      </c>
    </row>
    <row r="229" spans="1:4" ht="16.5" thickTop="1" thickBot="1">
      <c r="A229" s="666" t="s">
        <v>542</v>
      </c>
      <c r="B229" s="666" t="s">
        <v>387</v>
      </c>
      <c r="C229" s="667" t="s">
        <v>543</v>
      </c>
      <c r="D229" s="647">
        <v>51467.114626058501</v>
      </c>
    </row>
    <row r="230" spans="1:4" ht="16.5" thickTop="1" thickBot="1">
      <c r="A230" s="666" t="s">
        <v>544</v>
      </c>
      <c r="B230" s="666" t="s">
        <v>387</v>
      </c>
      <c r="C230" s="667" t="s">
        <v>545</v>
      </c>
      <c r="D230" s="647">
        <v>51467.114626058501</v>
      </c>
    </row>
    <row r="231" spans="1:4" ht="16.5" thickTop="1" thickBot="1">
      <c r="A231" s="666" t="s">
        <v>517</v>
      </c>
      <c r="B231" s="666" t="s">
        <v>387</v>
      </c>
      <c r="C231" s="667" t="s">
        <v>518</v>
      </c>
      <c r="D231" s="647">
        <v>55187.714239517329</v>
      </c>
    </row>
    <row r="232" spans="1:4" ht="16.5" thickTop="1" thickBot="1">
      <c r="A232" s="666" t="s">
        <v>546</v>
      </c>
      <c r="B232" s="666" t="s">
        <v>387</v>
      </c>
      <c r="C232" s="667" t="s">
        <v>547</v>
      </c>
      <c r="D232" s="647">
        <v>43465.92453713344</v>
      </c>
    </row>
    <row r="233" spans="1:4" ht="16.5" thickTop="1" thickBot="1">
      <c r="A233" s="666" t="s">
        <v>548</v>
      </c>
      <c r="B233" s="666" t="s">
        <v>387</v>
      </c>
      <c r="C233" s="667" t="s">
        <v>549</v>
      </c>
      <c r="D233" s="647">
        <v>42046.52952798258</v>
      </c>
    </row>
    <row r="234" spans="1:4" ht="16.5" thickTop="1" thickBot="1">
      <c r="A234" s="666" t="s">
        <v>550</v>
      </c>
      <c r="B234" s="666" t="s">
        <v>387</v>
      </c>
      <c r="C234" s="667" t="s">
        <v>2284</v>
      </c>
      <c r="D234" s="647">
        <v>14339.175719778657</v>
      </c>
    </row>
    <row r="235" spans="1:4" ht="16.5" thickTop="1" thickBot="1">
      <c r="A235" s="666" t="s">
        <v>552</v>
      </c>
      <c r="B235" s="666" t="s">
        <v>144</v>
      </c>
      <c r="C235" s="667" t="s">
        <v>553</v>
      </c>
      <c r="D235" s="647">
        <v>12542.406085341987</v>
      </c>
    </row>
    <row r="236" spans="1:4" ht="16.5" thickTop="1" thickBot="1">
      <c r="A236" s="666" t="s">
        <v>556</v>
      </c>
      <c r="B236" s="666" t="s">
        <v>387</v>
      </c>
      <c r="C236" s="667" t="s">
        <v>2285</v>
      </c>
      <c r="D236" s="647">
        <v>484072.00037996616</v>
      </c>
    </row>
    <row r="237" spans="1:4" ht="16.5" thickTop="1" thickBot="1">
      <c r="A237" s="666" t="s">
        <v>557</v>
      </c>
      <c r="B237" s="666" t="s">
        <v>387</v>
      </c>
      <c r="C237" s="667" t="s">
        <v>2286</v>
      </c>
      <c r="D237" s="647">
        <v>484072.00037996616</v>
      </c>
    </row>
    <row r="238" spans="1:4" ht="16.5" thickTop="1" thickBot="1">
      <c r="A238" s="666" t="s">
        <v>558</v>
      </c>
      <c r="B238" s="666" t="s">
        <v>387</v>
      </c>
      <c r="C238" s="667" t="s">
        <v>2287</v>
      </c>
      <c r="D238" s="647">
        <v>484072.00037996616</v>
      </c>
    </row>
    <row r="239" spans="1:4" ht="16.5" thickTop="1" thickBot="1">
      <c r="A239" s="666" t="s">
        <v>570</v>
      </c>
      <c r="B239" s="666" t="s">
        <v>571</v>
      </c>
      <c r="C239" s="667" t="s">
        <v>572</v>
      </c>
      <c r="D239" s="647">
        <v>396058.90940179053</v>
      </c>
    </row>
    <row r="240" spans="1:4" ht="16.5" thickTop="1" thickBot="1">
      <c r="A240" s="666" t="s">
        <v>559</v>
      </c>
      <c r="B240" s="666" t="s">
        <v>387</v>
      </c>
      <c r="C240" s="667" t="s">
        <v>1920</v>
      </c>
      <c r="D240" s="647">
        <v>457581.57373420079</v>
      </c>
    </row>
    <row r="241" spans="1:4" ht="16.5" thickTop="1" thickBot="1">
      <c r="A241" s="666" t="s">
        <v>560</v>
      </c>
      <c r="B241" s="666" t="s">
        <v>387</v>
      </c>
      <c r="C241" s="667" t="s">
        <v>2011</v>
      </c>
      <c r="D241" s="647">
        <v>457581.57373420079</v>
      </c>
    </row>
    <row r="242" spans="1:4" ht="16.5" thickTop="1" thickBot="1">
      <c r="A242" s="668" t="s">
        <v>2013</v>
      </c>
      <c r="B242" s="666" t="s">
        <v>387</v>
      </c>
      <c r="C242" s="667" t="s">
        <v>2012</v>
      </c>
      <c r="D242" s="649">
        <v>504291.22398306057</v>
      </c>
    </row>
    <row r="243" spans="1:4" ht="16.5" thickTop="1" thickBot="1">
      <c r="A243" s="666" t="s">
        <v>561</v>
      </c>
      <c r="B243" s="666" t="s">
        <v>387</v>
      </c>
      <c r="C243" s="667" t="s">
        <v>562</v>
      </c>
      <c r="D243" s="647">
        <v>425560.79472193541</v>
      </c>
    </row>
    <row r="244" spans="1:4" ht="16.5" thickTop="1" thickBot="1">
      <c r="A244" s="666" t="s">
        <v>563</v>
      </c>
      <c r="B244" s="666" t="s">
        <v>387</v>
      </c>
      <c r="C244" s="667" t="s">
        <v>564</v>
      </c>
      <c r="D244" s="647">
        <v>422685.82719334471</v>
      </c>
    </row>
    <row r="245" spans="1:4" ht="16.5" thickTop="1" thickBot="1">
      <c r="A245" s="666" t="s">
        <v>565</v>
      </c>
      <c r="B245" s="666" t="s">
        <v>387</v>
      </c>
      <c r="C245" s="667" t="s">
        <v>566</v>
      </c>
      <c r="D245" s="647">
        <v>403717.91393698531</v>
      </c>
    </row>
    <row r="246" spans="1:4" ht="16.5" thickTop="1" thickBot="1">
      <c r="A246" s="666" t="s">
        <v>567</v>
      </c>
      <c r="B246" s="666" t="s">
        <v>387</v>
      </c>
      <c r="C246" s="667" t="s">
        <v>2014</v>
      </c>
      <c r="D246" s="647">
        <v>409250.06062947778</v>
      </c>
    </row>
    <row r="247" spans="1:4" ht="16.5" thickTop="1" thickBot="1">
      <c r="A247" s="666" t="s">
        <v>568</v>
      </c>
      <c r="B247" s="666" t="s">
        <v>387</v>
      </c>
      <c r="C247" s="667" t="s">
        <v>569</v>
      </c>
      <c r="D247" s="647">
        <v>322101.96317442914</v>
      </c>
    </row>
    <row r="248" spans="1:4" ht="16.5" thickTop="1" thickBot="1">
      <c r="A248" s="666" t="s">
        <v>573</v>
      </c>
      <c r="B248" s="666" t="s">
        <v>387</v>
      </c>
      <c r="C248" s="667" t="s">
        <v>574</v>
      </c>
      <c r="D248" s="647">
        <v>322101.96317442914</v>
      </c>
    </row>
    <row r="249" spans="1:4" ht="16.5" thickTop="1" thickBot="1">
      <c r="A249" s="666" t="s">
        <v>575</v>
      </c>
      <c r="B249" s="666" t="s">
        <v>387</v>
      </c>
      <c r="C249" s="667" t="s">
        <v>576</v>
      </c>
      <c r="D249" s="647">
        <v>414872.51852980349</v>
      </c>
    </row>
    <row r="250" spans="1:4" ht="16.5" thickTop="1" thickBot="1">
      <c r="A250" s="666" t="s">
        <v>577</v>
      </c>
      <c r="B250" s="666" t="s">
        <v>387</v>
      </c>
      <c r="C250" s="667" t="s">
        <v>578</v>
      </c>
      <c r="D250" s="647">
        <v>377461.5486545593</v>
      </c>
    </row>
    <row r="251" spans="1:4" ht="16.5" thickTop="1" thickBot="1">
      <c r="A251" s="666" t="s">
        <v>579</v>
      </c>
      <c r="B251" s="666" t="s">
        <v>387</v>
      </c>
      <c r="C251" s="667" t="s">
        <v>580</v>
      </c>
      <c r="D251" s="647">
        <v>377461.5486545593</v>
      </c>
    </row>
    <row r="252" spans="1:4" ht="16.5" thickTop="1" thickBot="1">
      <c r="A252" s="666" t="s">
        <v>581</v>
      </c>
      <c r="B252" s="666" t="s">
        <v>387</v>
      </c>
      <c r="C252" s="667" t="s">
        <v>2288</v>
      </c>
      <c r="D252" s="647">
        <v>309235.18451791455</v>
      </c>
    </row>
    <row r="253" spans="1:4" ht="16.5" thickTop="1" thickBot="1">
      <c r="A253" s="666" t="s">
        <v>582</v>
      </c>
      <c r="B253" s="666" t="s">
        <v>387</v>
      </c>
      <c r="C253" s="667" t="s">
        <v>2289</v>
      </c>
      <c r="D253" s="647">
        <v>251388.74265879416</v>
      </c>
    </row>
    <row r="254" spans="1:4" ht="16.5" thickTop="1" thickBot="1">
      <c r="A254" s="666" t="s">
        <v>584</v>
      </c>
      <c r="B254" s="666" t="s">
        <v>233</v>
      </c>
      <c r="C254" s="667" t="s">
        <v>1921</v>
      </c>
      <c r="D254" s="647">
        <v>22922.328362866392</v>
      </c>
    </row>
    <row r="255" spans="1:4" ht="16.5" thickTop="1" thickBot="1">
      <c r="A255" s="666" t="s">
        <v>583</v>
      </c>
      <c r="B255" s="666" t="s">
        <v>387</v>
      </c>
      <c r="C255" s="667" t="s">
        <v>2290</v>
      </c>
      <c r="D255" s="647">
        <v>411628.79281807714</v>
      </c>
    </row>
    <row r="256" spans="1:4" ht="16.5" thickTop="1" thickBot="1">
      <c r="A256" s="666" t="s">
        <v>554</v>
      </c>
      <c r="B256" s="666" t="s">
        <v>387</v>
      </c>
      <c r="C256" s="667" t="s">
        <v>555</v>
      </c>
      <c r="D256" s="647">
        <v>393572.05302280025</v>
      </c>
    </row>
    <row r="257" spans="1:4" ht="16.5" thickTop="1" thickBot="1">
      <c r="A257" s="666" t="s">
        <v>585</v>
      </c>
      <c r="B257" s="666" t="s">
        <v>387</v>
      </c>
      <c r="C257" s="667" t="s">
        <v>586</v>
      </c>
      <c r="D257" s="647">
        <v>396058.90940179053</v>
      </c>
    </row>
    <row r="258" spans="1:4" ht="16.5" thickTop="1" thickBot="1">
      <c r="A258" s="666" t="s">
        <v>587</v>
      </c>
      <c r="B258" s="666" t="s">
        <v>387</v>
      </c>
      <c r="C258" s="667" t="s">
        <v>588</v>
      </c>
      <c r="D258" s="647">
        <v>393463.92883240944</v>
      </c>
    </row>
    <row r="259" spans="1:4" ht="16.5" thickTop="1" thickBot="1">
      <c r="A259" s="666" t="s">
        <v>497</v>
      </c>
      <c r="B259" s="666" t="s">
        <v>387</v>
      </c>
      <c r="C259" s="667" t="s">
        <v>498</v>
      </c>
      <c r="D259" s="647">
        <v>409250.06062947778</v>
      </c>
    </row>
    <row r="260" spans="1:4" ht="16.5" thickTop="1" thickBot="1">
      <c r="A260" s="666" t="s">
        <v>1669</v>
      </c>
      <c r="B260" s="666" t="s">
        <v>387</v>
      </c>
      <c r="C260" s="667" t="s">
        <v>1670</v>
      </c>
      <c r="D260" s="647">
        <v>137034.21828960301</v>
      </c>
    </row>
    <row r="261" spans="1:4" ht="16.5" thickTop="1" thickBot="1">
      <c r="A261" s="666" t="s">
        <v>499</v>
      </c>
      <c r="B261" s="666" t="s">
        <v>377</v>
      </c>
      <c r="C261" s="667" t="s">
        <v>500</v>
      </c>
      <c r="D261" s="647">
        <v>3135.6015213354967</v>
      </c>
    </row>
    <row r="262" spans="1:4" ht="31.5" thickTop="1" thickBot="1">
      <c r="A262" s="666" t="s">
        <v>589</v>
      </c>
      <c r="B262" s="666" t="s">
        <v>377</v>
      </c>
      <c r="C262" s="667" t="s">
        <v>2291</v>
      </c>
      <c r="D262" s="647">
        <v>1729.9870462540673</v>
      </c>
    </row>
    <row r="263" spans="1:4" ht="16.5" thickTop="1" thickBot="1">
      <c r="A263" s="666" t="s">
        <v>590</v>
      </c>
      <c r="B263" s="666" t="s">
        <v>233</v>
      </c>
      <c r="C263" s="667" t="s">
        <v>2292</v>
      </c>
      <c r="D263" s="647">
        <v>58062.690239902135</v>
      </c>
    </row>
    <row r="264" spans="1:4" ht="16.5" thickTop="1" thickBot="1">
      <c r="A264" s="666" t="s">
        <v>591</v>
      </c>
      <c r="B264" s="666" t="s">
        <v>377</v>
      </c>
      <c r="C264" s="667" t="s">
        <v>2293</v>
      </c>
      <c r="D264" s="647">
        <v>21693.283899181337</v>
      </c>
    </row>
    <row r="265" spans="1:4" ht="16.5" thickTop="1" thickBot="1">
      <c r="A265" s="666" t="s">
        <v>592</v>
      </c>
      <c r="B265" s="666" t="s">
        <v>144</v>
      </c>
      <c r="C265" s="667" t="s">
        <v>2294</v>
      </c>
      <c r="D265" s="647">
        <v>34362.161696303243</v>
      </c>
    </row>
    <row r="266" spans="1:4" ht="16.5" thickTop="1" thickBot="1">
      <c r="A266" s="666" t="s">
        <v>593</v>
      </c>
      <c r="B266" s="666" t="s">
        <v>92</v>
      </c>
      <c r="C266" s="667" t="s">
        <v>2295</v>
      </c>
      <c r="D266" s="647">
        <v>80212.672670231317</v>
      </c>
    </row>
    <row r="267" spans="1:4" ht="16.5" thickTop="1" thickBot="1">
      <c r="A267" s="666" t="s">
        <v>594</v>
      </c>
      <c r="B267" s="666" t="s">
        <v>92</v>
      </c>
      <c r="C267" s="667" t="s">
        <v>2296</v>
      </c>
      <c r="D267" s="647">
        <v>125264.41866643098</v>
      </c>
    </row>
    <row r="268" spans="1:4" ht="16.5" thickTop="1" thickBot="1">
      <c r="A268" s="666" t="s">
        <v>595</v>
      </c>
      <c r="B268" s="666" t="s">
        <v>92</v>
      </c>
      <c r="C268" s="667" t="s">
        <v>2297</v>
      </c>
      <c r="D268" s="647">
        <v>56182.177359966649</v>
      </c>
    </row>
    <row r="269" spans="1:4" ht="16.5" thickTop="1" thickBot="1">
      <c r="A269" s="666" t="s">
        <v>596</v>
      </c>
      <c r="B269" s="666" t="s">
        <v>377</v>
      </c>
      <c r="C269" s="667" t="s">
        <v>597</v>
      </c>
      <c r="D269" s="647">
        <v>27989.542618079729</v>
      </c>
    </row>
    <row r="270" spans="1:4" ht="16.5" thickTop="1" thickBot="1">
      <c r="A270" s="666" t="s">
        <v>599</v>
      </c>
      <c r="B270" s="666" t="s">
        <v>144</v>
      </c>
      <c r="C270" s="667" t="s">
        <v>600</v>
      </c>
      <c r="D270" s="647">
        <v>117146.99507283574</v>
      </c>
    </row>
    <row r="271" spans="1:4" ht="16.5" thickTop="1" thickBot="1">
      <c r="A271" s="666" t="s">
        <v>601</v>
      </c>
      <c r="B271" s="666" t="s">
        <v>387</v>
      </c>
      <c r="C271" s="667" t="s">
        <v>1922</v>
      </c>
      <c r="D271" s="647">
        <v>67683.045765445771</v>
      </c>
    </row>
    <row r="272" spans="1:4" ht="16.5" thickTop="1" thickBot="1">
      <c r="A272" s="666" t="s">
        <v>598</v>
      </c>
      <c r="B272" s="666" t="s">
        <v>387</v>
      </c>
      <c r="C272" s="667" t="s">
        <v>2298</v>
      </c>
      <c r="D272" s="647">
        <v>67683.045765445771</v>
      </c>
    </row>
    <row r="273" spans="1:4" ht="16.5" thickTop="1" thickBot="1">
      <c r="A273" s="666" t="s">
        <v>602</v>
      </c>
      <c r="B273" s="666" t="s">
        <v>387</v>
      </c>
      <c r="C273" s="667" t="s">
        <v>2299</v>
      </c>
      <c r="D273" s="647">
        <v>67683.045765445771</v>
      </c>
    </row>
    <row r="274" spans="1:4" ht="16.5" thickTop="1" thickBot="1">
      <c r="A274" s="666" t="s">
        <v>603</v>
      </c>
      <c r="B274" s="666" t="s">
        <v>144</v>
      </c>
      <c r="C274" s="667" t="s">
        <v>2300</v>
      </c>
      <c r="D274" s="647">
        <v>135366.09153089154</v>
      </c>
    </row>
    <row r="275" spans="1:4" ht="16.5" thickTop="1" thickBot="1">
      <c r="A275" s="666" t="s">
        <v>604</v>
      </c>
      <c r="B275" s="666" t="s">
        <v>144</v>
      </c>
      <c r="C275" s="667" t="s">
        <v>2301</v>
      </c>
      <c r="D275" s="647">
        <v>93714.986444463386</v>
      </c>
    </row>
    <row r="276" spans="1:4" ht="16.5" thickTop="1" thickBot="1">
      <c r="A276" s="666" t="s">
        <v>605</v>
      </c>
      <c r="B276" s="666" t="s">
        <v>606</v>
      </c>
      <c r="C276" s="667" t="s">
        <v>2302</v>
      </c>
      <c r="D276" s="647">
        <v>65308.932775519374</v>
      </c>
    </row>
    <row r="277" spans="1:4" ht="16.5" thickTop="1" thickBot="1">
      <c r="A277" s="666" t="s">
        <v>607</v>
      </c>
      <c r="B277" s="666" t="s">
        <v>606</v>
      </c>
      <c r="C277" s="667" t="s">
        <v>1923</v>
      </c>
      <c r="D277" s="647">
        <v>60644.00900583942</v>
      </c>
    </row>
    <row r="278" spans="1:4" ht="16.5" thickTop="1" thickBot="1">
      <c r="A278" s="666" t="s">
        <v>608</v>
      </c>
      <c r="B278" s="666" t="s">
        <v>606</v>
      </c>
      <c r="C278" s="667" t="s">
        <v>609</v>
      </c>
      <c r="D278" s="647">
        <v>40505.699696551397</v>
      </c>
    </row>
    <row r="279" spans="1:4" ht="16.5" thickTop="1" thickBot="1">
      <c r="A279" s="666" t="s">
        <v>501</v>
      </c>
      <c r="B279" s="666" t="s">
        <v>141</v>
      </c>
      <c r="C279" s="667" t="s">
        <v>502</v>
      </c>
      <c r="D279" s="647">
        <v>98817.24681755084</v>
      </c>
    </row>
    <row r="280" spans="1:4" ht="16.5" thickTop="1" thickBot="1">
      <c r="A280" s="666" t="s">
        <v>503</v>
      </c>
      <c r="B280" s="666" t="s">
        <v>141</v>
      </c>
      <c r="C280" s="667" t="s">
        <v>504</v>
      </c>
      <c r="D280" s="647">
        <v>37954.56951000767</v>
      </c>
    </row>
    <row r="281" spans="1:4" ht="16.5" thickTop="1" thickBot="1">
      <c r="A281" s="666" t="s">
        <v>610</v>
      </c>
      <c r="B281" s="666" t="s">
        <v>92</v>
      </c>
      <c r="C281" s="667" t="s">
        <v>2303</v>
      </c>
      <c r="D281" s="647">
        <v>141332.61233452239</v>
      </c>
    </row>
    <row r="282" spans="1:4" ht="16.5" thickTop="1" thickBot="1">
      <c r="A282" s="666" t="s">
        <v>611</v>
      </c>
      <c r="B282" s="666" t="s">
        <v>377</v>
      </c>
      <c r="C282" s="667" t="s">
        <v>2304</v>
      </c>
      <c r="D282" s="648">
        <v>13252.843645060742</v>
      </c>
    </row>
    <row r="283" spans="1:4" ht="16.5" thickTop="1" thickBot="1">
      <c r="A283" s="666" t="s">
        <v>612</v>
      </c>
      <c r="B283" s="666" t="s">
        <v>144</v>
      </c>
      <c r="C283" s="667" t="s">
        <v>2305</v>
      </c>
      <c r="D283" s="647">
        <v>18222.358475312325</v>
      </c>
    </row>
    <row r="284" spans="1:4" ht="16.5" thickTop="1" thickBot="1">
      <c r="A284" s="666" t="s">
        <v>613</v>
      </c>
      <c r="B284" s="666" t="s">
        <v>92</v>
      </c>
      <c r="C284" s="667" t="s">
        <v>614</v>
      </c>
      <c r="D284" s="647">
        <v>20825.552543214086</v>
      </c>
    </row>
    <row r="285" spans="1:4" ht="16.5" thickTop="1" thickBot="1">
      <c r="A285" s="666" t="s">
        <v>615</v>
      </c>
      <c r="B285" s="666" t="s">
        <v>92</v>
      </c>
      <c r="C285" s="667" t="s">
        <v>2306</v>
      </c>
      <c r="D285" s="647">
        <v>110791.93952989894</v>
      </c>
    </row>
    <row r="286" spans="1:4" ht="16.5" thickTop="1" thickBot="1">
      <c r="A286" s="666" t="s">
        <v>616</v>
      </c>
      <c r="B286" s="666" t="s">
        <v>92</v>
      </c>
      <c r="C286" s="667" t="s">
        <v>617</v>
      </c>
      <c r="D286" s="647">
        <v>110175.36988505912</v>
      </c>
    </row>
    <row r="287" spans="1:4" ht="16.5" thickTop="1" thickBot="1">
      <c r="A287" s="666" t="s">
        <v>620</v>
      </c>
      <c r="B287" s="666" t="s">
        <v>92</v>
      </c>
      <c r="C287" s="667" t="s">
        <v>621</v>
      </c>
      <c r="D287" s="647">
        <v>40016.550855447946</v>
      </c>
    </row>
    <row r="288" spans="1:4" ht="16.5" thickTop="1" thickBot="1">
      <c r="A288" s="666" t="s">
        <v>618</v>
      </c>
      <c r="B288" s="666" t="s">
        <v>92</v>
      </c>
      <c r="C288" s="667" t="s">
        <v>2307</v>
      </c>
      <c r="D288" s="647">
        <v>40016.550855447946</v>
      </c>
    </row>
    <row r="289" spans="1:4" ht="16.5" thickTop="1" thickBot="1">
      <c r="A289" s="666" t="s">
        <v>619</v>
      </c>
      <c r="B289" s="666" t="s">
        <v>92</v>
      </c>
      <c r="C289" s="667" t="s">
        <v>2308</v>
      </c>
      <c r="D289" s="647">
        <v>158618.18730341978</v>
      </c>
    </row>
    <row r="290" spans="1:4" ht="16.5" thickTop="1" thickBot="1">
      <c r="A290" s="666" t="s">
        <v>622</v>
      </c>
      <c r="B290" s="666" t="s">
        <v>454</v>
      </c>
      <c r="C290" s="667" t="s">
        <v>623</v>
      </c>
      <c r="D290" s="647">
        <v>3532.5343501426892</v>
      </c>
    </row>
    <row r="291" spans="1:4" ht="16.5" thickTop="1" thickBot="1">
      <c r="A291" s="666" t="s">
        <v>624</v>
      </c>
      <c r="B291" s="666" t="s">
        <v>422</v>
      </c>
      <c r="C291" s="667" t="s">
        <v>1924</v>
      </c>
      <c r="D291" s="647">
        <v>79471.279937296204</v>
      </c>
    </row>
    <row r="292" spans="1:4" ht="16.5" thickTop="1" thickBot="1">
      <c r="A292" s="666" t="s">
        <v>625</v>
      </c>
      <c r="B292" s="666" t="s">
        <v>377</v>
      </c>
      <c r="C292" s="667" t="s">
        <v>2309</v>
      </c>
      <c r="D292" s="647">
        <v>2936.4029085931861</v>
      </c>
    </row>
    <row r="293" spans="1:4" ht="16.5" thickTop="1" thickBot="1">
      <c r="A293" s="666" t="s">
        <v>626</v>
      </c>
      <c r="B293" s="666" t="s">
        <v>377</v>
      </c>
      <c r="C293" s="667" t="s">
        <v>1925</v>
      </c>
      <c r="D293" s="647">
        <v>8746.732068149915</v>
      </c>
    </row>
    <row r="294" spans="1:4" ht="16.5" thickTop="1" thickBot="1">
      <c r="A294" s="666" t="s">
        <v>627</v>
      </c>
      <c r="B294" s="666" t="s">
        <v>92</v>
      </c>
      <c r="C294" s="667" t="s">
        <v>628</v>
      </c>
      <c r="D294" s="647">
        <v>4126.4749229813233</v>
      </c>
    </row>
    <row r="295" spans="1:4" ht="16.5" thickTop="1" thickBot="1">
      <c r="A295" s="666" t="s">
        <v>633</v>
      </c>
      <c r="B295" s="666" t="s">
        <v>92</v>
      </c>
      <c r="C295" s="667" t="s">
        <v>1926</v>
      </c>
      <c r="D295" s="647">
        <v>55620.355586366975</v>
      </c>
    </row>
    <row r="296" spans="1:4" ht="16.5" thickTop="1" thickBot="1">
      <c r="A296" s="666" t="s">
        <v>629</v>
      </c>
      <c r="B296" s="666" t="s">
        <v>92</v>
      </c>
      <c r="C296" s="667" t="s">
        <v>630</v>
      </c>
      <c r="D296" s="647">
        <v>58311.547120999436</v>
      </c>
    </row>
    <row r="297" spans="1:4" ht="16.5" thickTop="1" thickBot="1">
      <c r="A297" s="666" t="s">
        <v>631</v>
      </c>
      <c r="B297" s="666" t="s">
        <v>92</v>
      </c>
      <c r="C297" s="667" t="s">
        <v>632</v>
      </c>
      <c r="D297" s="647">
        <v>57728.431649789447</v>
      </c>
    </row>
    <row r="298" spans="1:4" ht="16.5" thickTop="1" thickBot="1">
      <c r="A298" s="666" t="s">
        <v>646</v>
      </c>
      <c r="B298" s="666" t="s">
        <v>144</v>
      </c>
      <c r="C298" s="667" t="s">
        <v>647</v>
      </c>
      <c r="D298" s="647">
        <v>6384.5648465573267</v>
      </c>
    </row>
    <row r="299" spans="1:4" ht="16.5" thickTop="1" thickBot="1">
      <c r="A299" s="666" t="s">
        <v>634</v>
      </c>
      <c r="B299" s="666" t="s">
        <v>377</v>
      </c>
      <c r="C299" s="667" t="s">
        <v>635</v>
      </c>
      <c r="D299" s="647">
        <v>7288.9433901249295</v>
      </c>
    </row>
    <row r="300" spans="1:4" ht="16.5" thickTop="1" thickBot="1">
      <c r="A300" s="666" t="s">
        <v>650</v>
      </c>
      <c r="B300" s="666" t="s">
        <v>377</v>
      </c>
      <c r="C300" s="667" t="s">
        <v>651</v>
      </c>
      <c r="D300" s="647">
        <v>15619.164407410564</v>
      </c>
    </row>
    <row r="301" spans="1:4" ht="31.5" thickTop="1" thickBot="1">
      <c r="A301" s="666" t="s">
        <v>652</v>
      </c>
      <c r="B301" s="666" t="s">
        <v>92</v>
      </c>
      <c r="C301" s="667" t="s">
        <v>2310</v>
      </c>
      <c r="D301" s="647">
        <v>384856.21099859627</v>
      </c>
    </row>
    <row r="302" spans="1:4" ht="31.5" thickTop="1" thickBot="1">
      <c r="A302" s="666" t="s">
        <v>653</v>
      </c>
      <c r="B302" s="666" t="s">
        <v>92</v>
      </c>
      <c r="C302" s="667" t="s">
        <v>2311</v>
      </c>
      <c r="D302" s="647">
        <v>287475.92730652721</v>
      </c>
    </row>
    <row r="303" spans="1:4" ht="31.5" thickTop="1" thickBot="1">
      <c r="A303" s="666" t="s">
        <v>654</v>
      </c>
      <c r="B303" s="666" t="s">
        <v>92</v>
      </c>
      <c r="C303" s="667" t="s">
        <v>2312</v>
      </c>
      <c r="D303" s="647">
        <v>281061.6571232173</v>
      </c>
    </row>
    <row r="304" spans="1:4" ht="31.5" thickTop="1" thickBot="1">
      <c r="A304" s="666" t="s">
        <v>655</v>
      </c>
      <c r="B304" s="666" t="s">
        <v>92</v>
      </c>
      <c r="C304" s="667" t="s">
        <v>2313</v>
      </c>
      <c r="D304" s="647">
        <v>375526.3634592364</v>
      </c>
    </row>
    <row r="305" spans="1:4" ht="31.5" thickTop="1" thickBot="1">
      <c r="A305" s="666" t="s">
        <v>656</v>
      </c>
      <c r="B305" s="666" t="s">
        <v>92</v>
      </c>
      <c r="C305" s="667" t="s">
        <v>2314</v>
      </c>
      <c r="D305" s="647">
        <v>254704.83782452554</v>
      </c>
    </row>
    <row r="306" spans="1:4" ht="31.5" thickTop="1" thickBot="1">
      <c r="A306" s="666" t="s">
        <v>657</v>
      </c>
      <c r="B306" s="666" t="s">
        <v>233</v>
      </c>
      <c r="C306" s="667" t="s">
        <v>2315</v>
      </c>
      <c r="D306" s="647">
        <v>577284.31649789447</v>
      </c>
    </row>
    <row r="307" spans="1:4" ht="16.5" thickTop="1" thickBot="1">
      <c r="A307" s="666" t="s">
        <v>658</v>
      </c>
      <c r="B307" s="666" t="s">
        <v>92</v>
      </c>
      <c r="C307" s="667" t="s">
        <v>659</v>
      </c>
      <c r="D307" s="647">
        <v>228581.2647143178</v>
      </c>
    </row>
    <row r="308" spans="1:4" ht="16.5" thickTop="1" thickBot="1">
      <c r="A308" s="666" t="s">
        <v>636</v>
      </c>
      <c r="B308" s="666" t="s">
        <v>377</v>
      </c>
      <c r="C308" s="667" t="s">
        <v>637</v>
      </c>
      <c r="D308" s="648">
        <v>24347.40848503742</v>
      </c>
    </row>
    <row r="309" spans="1:4" ht="16.5" thickTop="1" thickBot="1">
      <c r="A309" s="666" t="s">
        <v>642</v>
      </c>
      <c r="B309" s="666" t="s">
        <v>377</v>
      </c>
      <c r="C309" s="667" t="s">
        <v>643</v>
      </c>
      <c r="D309" s="648">
        <v>6928.6613311273259</v>
      </c>
    </row>
    <row r="310" spans="1:4" ht="16.5" thickTop="1" thickBot="1">
      <c r="A310" s="666" t="s">
        <v>640</v>
      </c>
      <c r="B310" s="666" t="s">
        <v>377</v>
      </c>
      <c r="C310" s="667" t="s">
        <v>641</v>
      </c>
      <c r="D310" s="648">
        <v>17818.603075380761</v>
      </c>
    </row>
    <row r="311" spans="1:4" ht="16.5" thickTop="1" thickBot="1">
      <c r="A311" s="666" t="s">
        <v>638</v>
      </c>
      <c r="B311" s="666" t="s">
        <v>377</v>
      </c>
      <c r="C311" s="667" t="s">
        <v>639</v>
      </c>
      <c r="D311" s="648">
        <v>95313.34760215506</v>
      </c>
    </row>
    <row r="312" spans="1:4" ht="16.5" thickTop="1" thickBot="1">
      <c r="A312" s="666" t="s">
        <v>644</v>
      </c>
      <c r="B312" s="666" t="s">
        <v>377</v>
      </c>
      <c r="C312" s="667" t="s">
        <v>645</v>
      </c>
      <c r="D312" s="648">
        <v>17404.747282465738</v>
      </c>
    </row>
    <row r="313" spans="1:4" ht="16.5" thickTop="1" thickBot="1">
      <c r="A313" s="666" t="s">
        <v>660</v>
      </c>
      <c r="B313" s="666" t="s">
        <v>377</v>
      </c>
      <c r="C313" s="667" t="s">
        <v>661</v>
      </c>
      <c r="D313" s="647">
        <v>11295.779699439319</v>
      </c>
    </row>
    <row r="314" spans="1:4" ht="16.5" thickTop="1" thickBot="1">
      <c r="A314" s="666" t="s">
        <v>662</v>
      </c>
      <c r="B314" s="666" t="s">
        <v>377</v>
      </c>
      <c r="C314" s="667" t="s">
        <v>663</v>
      </c>
      <c r="D314" s="647">
        <v>11438.434734360337</v>
      </c>
    </row>
    <row r="315" spans="1:4" ht="16.5" thickTop="1" thickBot="1">
      <c r="A315" s="666" t="s">
        <v>667</v>
      </c>
      <c r="B315" s="666" t="s">
        <v>377</v>
      </c>
      <c r="C315" s="667" t="s">
        <v>2316</v>
      </c>
      <c r="D315" s="647">
        <v>11438.434734360337</v>
      </c>
    </row>
    <row r="316" spans="1:4" ht="16.5" thickTop="1" thickBot="1">
      <c r="A316" s="666" t="s">
        <v>664</v>
      </c>
      <c r="B316" s="666" t="s">
        <v>92</v>
      </c>
      <c r="C316" s="667" t="s">
        <v>2317</v>
      </c>
      <c r="D316" s="647">
        <v>47973.63871078525</v>
      </c>
    </row>
    <row r="317" spans="1:4" ht="16.5" thickTop="1" thickBot="1">
      <c r="A317" s="666" t="s">
        <v>665</v>
      </c>
      <c r="B317" s="666" t="s">
        <v>377</v>
      </c>
      <c r="C317" s="667" t="s">
        <v>666</v>
      </c>
      <c r="D317" s="647">
        <v>17191.746272149794</v>
      </c>
    </row>
    <row r="318" spans="1:4" ht="16.5" thickTop="1" thickBot="1">
      <c r="A318" s="666" t="s">
        <v>668</v>
      </c>
      <c r="B318" s="666" t="s">
        <v>606</v>
      </c>
      <c r="C318" s="667" t="s">
        <v>2318</v>
      </c>
      <c r="D318" s="648">
        <v>6488.5721329489015</v>
      </c>
    </row>
    <row r="319" spans="1:4" ht="16.5" thickTop="1" thickBot="1">
      <c r="A319" s="666" t="s">
        <v>669</v>
      </c>
      <c r="B319" s="666" t="s">
        <v>92</v>
      </c>
      <c r="C319" s="667" t="s">
        <v>2319</v>
      </c>
      <c r="D319" s="647">
        <v>20478.460000827185</v>
      </c>
    </row>
    <row r="320" spans="1:4" ht="16.5" thickTop="1" thickBot="1">
      <c r="A320" s="666" t="s">
        <v>673</v>
      </c>
      <c r="B320" s="666" t="s">
        <v>92</v>
      </c>
      <c r="C320" s="667" t="s">
        <v>2320</v>
      </c>
      <c r="D320" s="647">
        <v>281061.6571232173</v>
      </c>
    </row>
    <row r="321" spans="1:4" ht="16.5" thickTop="1" thickBot="1">
      <c r="A321" s="666" t="s">
        <v>674</v>
      </c>
      <c r="B321" s="666" t="s">
        <v>92</v>
      </c>
      <c r="C321" s="667" t="s">
        <v>2321</v>
      </c>
      <c r="D321" s="647">
        <v>375526.3634592364</v>
      </c>
    </row>
    <row r="322" spans="1:4" ht="16.5" thickTop="1" thickBot="1">
      <c r="A322" s="666" t="s">
        <v>672</v>
      </c>
      <c r="B322" s="666" t="s">
        <v>92</v>
      </c>
      <c r="C322" s="667" t="s">
        <v>2322</v>
      </c>
      <c r="D322" s="647">
        <v>163602.07645578994</v>
      </c>
    </row>
    <row r="323" spans="1:4" ht="31.5" thickTop="1" thickBot="1">
      <c r="A323" s="666" t="s">
        <v>671</v>
      </c>
      <c r="B323" s="666" t="s">
        <v>92</v>
      </c>
      <c r="C323" s="667" t="s">
        <v>2323</v>
      </c>
      <c r="D323" s="647">
        <v>288059.04277773725</v>
      </c>
    </row>
    <row r="324" spans="1:4" ht="16.5" thickTop="1" thickBot="1">
      <c r="A324" s="666" t="s">
        <v>675</v>
      </c>
      <c r="B324" s="666" t="s">
        <v>92</v>
      </c>
      <c r="C324" s="667" t="s">
        <v>676</v>
      </c>
      <c r="D324" s="647">
        <v>340539.43518663675</v>
      </c>
    </row>
    <row r="325" spans="1:4" ht="16.5" thickTop="1" thickBot="1">
      <c r="A325" s="666" t="s">
        <v>678</v>
      </c>
      <c r="B325" s="666" t="s">
        <v>92</v>
      </c>
      <c r="C325" s="667" t="s">
        <v>679</v>
      </c>
      <c r="D325" s="647">
        <v>17701.719661731971</v>
      </c>
    </row>
    <row r="326" spans="1:4" ht="16.5" thickTop="1" thickBot="1">
      <c r="A326" s="666" t="s">
        <v>670</v>
      </c>
      <c r="B326" s="666" t="s">
        <v>92</v>
      </c>
      <c r="C326" s="667" t="s">
        <v>2324</v>
      </c>
      <c r="D326" s="647">
        <v>26031.940679017607</v>
      </c>
    </row>
    <row r="327" spans="1:4" ht="16.5" thickTop="1" thickBot="1">
      <c r="A327" s="666" t="s">
        <v>677</v>
      </c>
      <c r="B327" s="666" t="s">
        <v>92</v>
      </c>
      <c r="C327" s="667" t="s">
        <v>2325</v>
      </c>
      <c r="D327" s="647">
        <v>1874.2997288892677</v>
      </c>
    </row>
    <row r="328" spans="1:4" ht="16.5" thickTop="1" thickBot="1">
      <c r="A328" s="666" t="s">
        <v>680</v>
      </c>
      <c r="B328" s="666" t="s">
        <v>92</v>
      </c>
      <c r="C328" s="667" t="s">
        <v>2326</v>
      </c>
      <c r="D328" s="647">
        <v>110935.41934104207</v>
      </c>
    </row>
    <row r="329" spans="1:4" ht="16.5" thickTop="1" thickBot="1">
      <c r="A329" s="666" t="s">
        <v>681</v>
      </c>
      <c r="B329" s="666" t="s">
        <v>92</v>
      </c>
      <c r="C329" s="667" t="s">
        <v>682</v>
      </c>
      <c r="D329" s="647">
        <v>6297.6470890679393</v>
      </c>
    </row>
    <row r="330" spans="1:4" ht="16.5" thickTop="1" thickBot="1">
      <c r="A330" s="666" t="s">
        <v>683</v>
      </c>
      <c r="B330" s="666" t="s">
        <v>92</v>
      </c>
      <c r="C330" s="667" t="s">
        <v>2327</v>
      </c>
      <c r="D330" s="647">
        <v>65308.932775519374</v>
      </c>
    </row>
    <row r="331" spans="1:4" ht="16.5" thickTop="1" thickBot="1">
      <c r="A331" s="666" t="s">
        <v>684</v>
      </c>
      <c r="B331" s="666" t="s">
        <v>92</v>
      </c>
      <c r="C331" s="667" t="s">
        <v>2328</v>
      </c>
      <c r="D331" s="647">
        <v>1029.8235732619364</v>
      </c>
    </row>
    <row r="332" spans="1:4" ht="16.5" thickTop="1" thickBot="1">
      <c r="A332" s="666" t="s">
        <v>686</v>
      </c>
      <c r="B332" s="666" t="s">
        <v>387</v>
      </c>
      <c r="C332" s="667" t="s">
        <v>687</v>
      </c>
      <c r="D332" s="647">
        <v>46857.493222231693</v>
      </c>
    </row>
    <row r="333" spans="1:4" ht="16.5" thickTop="1" thickBot="1">
      <c r="A333" s="666" t="s">
        <v>685</v>
      </c>
      <c r="B333" s="666" t="s">
        <v>387</v>
      </c>
      <c r="C333" s="667" t="s">
        <v>2329</v>
      </c>
      <c r="D333" s="647">
        <v>31134.201052105058</v>
      </c>
    </row>
    <row r="334" spans="1:4" ht="16.5" thickTop="1" thickBot="1">
      <c r="A334" s="666" t="s">
        <v>690</v>
      </c>
      <c r="B334" s="666" t="s">
        <v>92</v>
      </c>
      <c r="C334" s="667" t="s">
        <v>1929</v>
      </c>
      <c r="D334" s="647">
        <v>973.11771351791276</v>
      </c>
    </row>
    <row r="335" spans="1:4" ht="16.5" thickTop="1" thickBot="1">
      <c r="A335" s="666" t="s">
        <v>688</v>
      </c>
      <c r="B335" s="666" t="s">
        <v>92</v>
      </c>
      <c r="C335" s="667" t="s">
        <v>689</v>
      </c>
      <c r="D335" s="647">
        <v>4000.5950444625305</v>
      </c>
    </row>
    <row r="336" spans="1:4" ht="16.5" thickTop="1" thickBot="1">
      <c r="A336" s="666" t="s">
        <v>691</v>
      </c>
      <c r="B336" s="666" t="s">
        <v>377</v>
      </c>
      <c r="C336" s="667" t="s">
        <v>692</v>
      </c>
      <c r="D336" s="647">
        <v>6163.0788522801149</v>
      </c>
    </row>
    <row r="337" spans="1:4" ht="16.5" thickTop="1" thickBot="1">
      <c r="A337" s="666" t="s">
        <v>696</v>
      </c>
      <c r="B337" s="666" t="s">
        <v>92</v>
      </c>
      <c r="C337" s="667" t="s">
        <v>697</v>
      </c>
      <c r="D337" s="647">
        <v>377933.47894438298</v>
      </c>
    </row>
    <row r="338" spans="1:4" ht="16.5" thickTop="1" thickBot="1">
      <c r="A338" s="666" t="s">
        <v>694</v>
      </c>
      <c r="B338" s="666" t="s">
        <v>92</v>
      </c>
      <c r="C338" s="667" t="s">
        <v>695</v>
      </c>
      <c r="D338" s="647">
        <v>61810.239948259405</v>
      </c>
    </row>
    <row r="339" spans="1:4" ht="16.5" thickTop="1" thickBot="1">
      <c r="A339" s="666" t="s">
        <v>693</v>
      </c>
      <c r="B339" s="666" t="s">
        <v>144</v>
      </c>
      <c r="C339" s="667" t="s">
        <v>2330</v>
      </c>
      <c r="D339" s="647">
        <v>292494.88546944183</v>
      </c>
    </row>
    <row r="340" spans="1:4" ht="31.5" thickTop="1" thickBot="1">
      <c r="A340" s="666" t="s">
        <v>648</v>
      </c>
      <c r="B340" s="666" t="s">
        <v>92</v>
      </c>
      <c r="C340" s="667" t="s">
        <v>1927</v>
      </c>
      <c r="D340" s="647">
        <v>2467718.3972910359</v>
      </c>
    </row>
    <row r="341" spans="1:4" ht="31.5" thickTop="1" thickBot="1">
      <c r="A341" s="666" t="s">
        <v>698</v>
      </c>
      <c r="B341" s="666" t="s">
        <v>92</v>
      </c>
      <c r="C341" s="667" t="s">
        <v>699</v>
      </c>
      <c r="D341" s="647">
        <v>2467718.3972910359</v>
      </c>
    </row>
    <row r="342" spans="1:4" ht="31.5" thickTop="1" thickBot="1">
      <c r="A342" s="666" t="s">
        <v>649</v>
      </c>
      <c r="B342" s="666" t="s">
        <v>92</v>
      </c>
      <c r="C342" s="667" t="s">
        <v>1928</v>
      </c>
      <c r="D342" s="647">
        <v>1451999.7527591167</v>
      </c>
    </row>
    <row r="343" spans="1:4" ht="31.5" thickTop="1" thickBot="1">
      <c r="A343" s="666" t="s">
        <v>700</v>
      </c>
      <c r="B343" s="666" t="s">
        <v>92</v>
      </c>
      <c r="C343" s="667" t="s">
        <v>701</v>
      </c>
      <c r="D343" s="647">
        <v>1451999.7527591167</v>
      </c>
    </row>
    <row r="344" spans="1:4" ht="16.5" thickTop="1" thickBot="1">
      <c r="A344" s="666" t="s">
        <v>737</v>
      </c>
      <c r="B344" s="666" t="s">
        <v>387</v>
      </c>
      <c r="C344" s="667" t="s">
        <v>2331</v>
      </c>
      <c r="D344" s="647">
        <v>56228.991866678029</v>
      </c>
    </row>
    <row r="345" spans="1:4" ht="16.5" thickTop="1" thickBot="1">
      <c r="A345" s="666" t="s">
        <v>702</v>
      </c>
      <c r="B345" s="666" t="s">
        <v>377</v>
      </c>
      <c r="C345" s="667" t="s">
        <v>2332</v>
      </c>
      <c r="D345" s="647">
        <v>65307.010996091041</v>
      </c>
    </row>
    <row r="346" spans="1:4" ht="16.5" thickTop="1" thickBot="1">
      <c r="A346" s="666" t="s">
        <v>703</v>
      </c>
      <c r="B346" s="666" t="s">
        <v>144</v>
      </c>
      <c r="C346" s="667" t="s">
        <v>2333</v>
      </c>
      <c r="D346" s="647">
        <v>32833.21904708894</v>
      </c>
    </row>
    <row r="347" spans="1:4" ht="16.5" thickTop="1" thickBot="1">
      <c r="A347" s="666" t="s">
        <v>708</v>
      </c>
      <c r="B347" s="666" t="s">
        <v>92</v>
      </c>
      <c r="C347" s="667" t="s">
        <v>2334</v>
      </c>
      <c r="D347" s="647">
        <v>56812.107337888025</v>
      </c>
    </row>
    <row r="348" spans="1:4" ht="16.5" thickTop="1" thickBot="1">
      <c r="A348" s="666" t="s">
        <v>713</v>
      </c>
      <c r="B348" s="666" t="s">
        <v>144</v>
      </c>
      <c r="C348" s="667" t="s">
        <v>1931</v>
      </c>
      <c r="D348" s="647">
        <v>10753.274055688593</v>
      </c>
    </row>
    <row r="349" spans="1:4" ht="16.5" thickTop="1" thickBot="1">
      <c r="A349" s="666" t="s">
        <v>704</v>
      </c>
      <c r="B349" s="666" t="s">
        <v>144</v>
      </c>
      <c r="C349" s="667" t="s">
        <v>2335</v>
      </c>
      <c r="D349" s="647">
        <v>94392.418211237542</v>
      </c>
    </row>
    <row r="350" spans="1:4" ht="16.5" thickTop="1" thickBot="1">
      <c r="A350" s="666" t="s">
        <v>705</v>
      </c>
      <c r="B350" s="666" t="s">
        <v>144</v>
      </c>
      <c r="C350" s="667" t="s">
        <v>2336</v>
      </c>
      <c r="D350" s="647">
        <v>9458.9347267990215</v>
      </c>
    </row>
    <row r="351" spans="1:4" ht="16.5" thickTop="1" thickBot="1">
      <c r="A351" s="666" t="s">
        <v>736</v>
      </c>
      <c r="B351" s="666" t="s">
        <v>144</v>
      </c>
      <c r="C351" s="667" t="s">
        <v>1933</v>
      </c>
      <c r="D351" s="647">
        <v>224249.57087068347</v>
      </c>
    </row>
    <row r="352" spans="1:4" ht="16.5" thickTop="1" thickBot="1">
      <c r="A352" s="666" t="s">
        <v>709</v>
      </c>
      <c r="B352" s="666" t="s">
        <v>144</v>
      </c>
      <c r="C352" s="667" t="s">
        <v>710</v>
      </c>
      <c r="D352" s="647">
        <v>394345.06964145158</v>
      </c>
    </row>
    <row r="353" spans="1:4" ht="16.5" thickTop="1" thickBot="1">
      <c r="A353" s="666" t="s">
        <v>711</v>
      </c>
      <c r="B353" s="666" t="s">
        <v>144</v>
      </c>
      <c r="C353" s="667" t="s">
        <v>712</v>
      </c>
      <c r="D353" s="647">
        <v>1093690.8731823077</v>
      </c>
    </row>
    <row r="354" spans="1:4" ht="16.5" thickTop="1" thickBot="1">
      <c r="A354" s="666" t="s">
        <v>707</v>
      </c>
      <c r="B354" s="666" t="s">
        <v>144</v>
      </c>
      <c r="C354" s="667" t="s">
        <v>2337</v>
      </c>
      <c r="D354" s="647">
        <v>4015.7324311172538</v>
      </c>
    </row>
    <row r="355" spans="1:4" ht="16.5" thickTop="1" thickBot="1">
      <c r="A355" s="666" t="s">
        <v>706</v>
      </c>
      <c r="B355" s="666" t="s">
        <v>144</v>
      </c>
      <c r="C355" s="667" t="s">
        <v>1930</v>
      </c>
      <c r="D355" s="647">
        <v>4011.4074635016186</v>
      </c>
    </row>
    <row r="356" spans="1:4" ht="16.5" thickTop="1" thickBot="1">
      <c r="A356" s="666" t="s">
        <v>716</v>
      </c>
      <c r="B356" s="666" t="s">
        <v>144</v>
      </c>
      <c r="C356" s="667" t="s">
        <v>717</v>
      </c>
      <c r="D356" s="647">
        <v>56657.075764820707</v>
      </c>
    </row>
    <row r="357" spans="1:4" ht="16.5" thickTop="1" thickBot="1">
      <c r="A357" s="666" t="s">
        <v>714</v>
      </c>
      <c r="B357" s="666" t="s">
        <v>144</v>
      </c>
      <c r="C357" s="667" t="s">
        <v>2338</v>
      </c>
      <c r="D357" s="647">
        <v>951727.75122488372</v>
      </c>
    </row>
    <row r="358" spans="1:4" ht="16.5" thickTop="1" thickBot="1">
      <c r="A358" s="666" t="s">
        <v>715</v>
      </c>
      <c r="B358" s="666" t="s">
        <v>144</v>
      </c>
      <c r="C358" s="667" t="s">
        <v>2339</v>
      </c>
      <c r="D358" s="647">
        <v>951727.75122488372</v>
      </c>
    </row>
    <row r="359" spans="1:4" ht="16.5" thickTop="1" thickBot="1">
      <c r="A359" s="666" t="s">
        <v>718</v>
      </c>
      <c r="B359" s="666" t="s">
        <v>144</v>
      </c>
      <c r="C359" s="667" t="s">
        <v>719</v>
      </c>
      <c r="D359" s="647">
        <v>175541.70621963299</v>
      </c>
    </row>
    <row r="360" spans="1:4" ht="16.5" thickTop="1" thickBot="1">
      <c r="A360" s="666" t="s">
        <v>720</v>
      </c>
      <c r="B360" s="666" t="s">
        <v>144</v>
      </c>
      <c r="C360" s="667" t="s">
        <v>721</v>
      </c>
      <c r="D360" s="647">
        <v>222052.45399202019</v>
      </c>
    </row>
    <row r="361" spans="1:4" ht="16.5" thickTop="1" thickBot="1">
      <c r="A361" s="666" t="s">
        <v>722</v>
      </c>
      <c r="B361" s="666" t="s">
        <v>144</v>
      </c>
      <c r="C361" s="667" t="s">
        <v>723</v>
      </c>
      <c r="D361" s="647">
        <v>306742.68724188174</v>
      </c>
    </row>
    <row r="362" spans="1:4" ht="16.5" thickTop="1" thickBot="1">
      <c r="A362" s="666" t="s">
        <v>724</v>
      </c>
      <c r="B362" s="666" t="s">
        <v>144</v>
      </c>
      <c r="C362" s="667" t="s">
        <v>725</v>
      </c>
      <c r="D362" s="647">
        <v>383428.3590523522</v>
      </c>
    </row>
    <row r="363" spans="1:4" ht="16.5" thickTop="1" thickBot="1">
      <c r="A363" s="666" t="s">
        <v>726</v>
      </c>
      <c r="B363" s="666" t="s">
        <v>144</v>
      </c>
      <c r="C363" s="667" t="s">
        <v>2340</v>
      </c>
      <c r="D363" s="647">
        <v>163375.65168061847</v>
      </c>
    </row>
    <row r="364" spans="1:4" ht="16.5" thickTop="1" thickBot="1">
      <c r="A364" s="666" t="s">
        <v>738</v>
      </c>
      <c r="B364" s="666" t="s">
        <v>144</v>
      </c>
      <c r="C364" s="667" t="s">
        <v>2341</v>
      </c>
      <c r="D364" s="647">
        <v>252361.86037231205</v>
      </c>
    </row>
    <row r="365" spans="1:4" ht="16.5" thickTop="1" thickBot="1">
      <c r="A365" s="666" t="s">
        <v>727</v>
      </c>
      <c r="B365" s="666" t="s">
        <v>144</v>
      </c>
      <c r="C365" s="667" t="s">
        <v>728</v>
      </c>
      <c r="D365" s="647">
        <v>82204.065847371559</v>
      </c>
    </row>
    <row r="366" spans="1:4" ht="16.5" thickTop="1" thickBot="1">
      <c r="A366" s="666" t="s">
        <v>729</v>
      </c>
      <c r="B366" s="666" t="s">
        <v>144</v>
      </c>
      <c r="C366" s="667" t="s">
        <v>1932</v>
      </c>
      <c r="D366" s="647">
        <v>82204.065847371559</v>
      </c>
    </row>
    <row r="367" spans="1:4" ht="16.5" thickTop="1" thickBot="1">
      <c r="A367" s="666" t="s">
        <v>730</v>
      </c>
      <c r="B367" s="666" t="s">
        <v>92</v>
      </c>
      <c r="C367" s="667" t="s">
        <v>2342</v>
      </c>
      <c r="D367" s="647">
        <v>133226.26600707631</v>
      </c>
    </row>
    <row r="368" spans="1:4" ht="16.5" thickTop="1" thickBot="1">
      <c r="A368" s="666" t="s">
        <v>732</v>
      </c>
      <c r="B368" s="666" t="s">
        <v>92</v>
      </c>
      <c r="C368" s="667" t="s">
        <v>733</v>
      </c>
      <c r="D368" s="647">
        <v>3774.6313984575531</v>
      </c>
    </row>
    <row r="369" spans="1:4" ht="16.5" thickTop="1" thickBot="1">
      <c r="A369" s="666" t="s">
        <v>731</v>
      </c>
      <c r="B369" s="666" t="s">
        <v>92</v>
      </c>
      <c r="C369" s="667" t="s">
        <v>2343</v>
      </c>
      <c r="D369" s="647">
        <v>920.48942241006262</v>
      </c>
    </row>
    <row r="370" spans="1:4" ht="16.5" thickTop="1" thickBot="1">
      <c r="A370" s="666" t="s">
        <v>734</v>
      </c>
      <c r="B370" s="666" t="s">
        <v>92</v>
      </c>
      <c r="C370" s="667" t="s">
        <v>735</v>
      </c>
      <c r="D370" s="647">
        <v>61522.66433241027</v>
      </c>
    </row>
    <row r="371" spans="1:4" ht="16.5" thickTop="1" thickBot="1">
      <c r="A371" s="666" t="s">
        <v>741</v>
      </c>
      <c r="B371" s="666" t="s">
        <v>92</v>
      </c>
      <c r="C371" s="667" t="s">
        <v>1934</v>
      </c>
      <c r="D371" s="647">
        <v>60873.919190064989</v>
      </c>
    </row>
    <row r="372" spans="1:4" ht="16.5" thickTop="1" thickBot="1">
      <c r="A372" s="666" t="s">
        <v>739</v>
      </c>
      <c r="B372" s="666" t="s">
        <v>377</v>
      </c>
      <c r="C372" s="667" t="s">
        <v>740</v>
      </c>
      <c r="D372" s="647">
        <v>2912.4535231684899</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 min="5" max="5" width="13.5703125"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9"/>
      <c r="B5" s="100"/>
      <c r="C5" s="101"/>
      <c r="D5" s="187"/>
    </row>
    <row r="6" spans="1:5" ht="30" customHeight="1" thickTop="1" thickBot="1">
      <c r="A6" s="200" t="s">
        <v>1266</v>
      </c>
      <c r="B6" s="100" t="s">
        <v>339</v>
      </c>
      <c r="C6" s="102" t="s">
        <v>2026</v>
      </c>
      <c r="D6" s="652">
        <v>1388.967249884229</v>
      </c>
    </row>
    <row r="7" spans="1:5" ht="30" customHeight="1" thickTop="1" thickBot="1">
      <c r="A7" s="200" t="s">
        <v>1352</v>
      </c>
      <c r="B7" s="100" t="s">
        <v>339</v>
      </c>
      <c r="C7" s="102" t="s">
        <v>2025</v>
      </c>
      <c r="D7" s="652">
        <v>1388.967249884229</v>
      </c>
      <c r="E7" s="103"/>
    </row>
    <row r="8" spans="1:5" ht="30" customHeight="1" thickTop="1" thickBot="1">
      <c r="A8" s="200" t="s">
        <v>1364</v>
      </c>
      <c r="B8" s="100" t="s">
        <v>339</v>
      </c>
      <c r="C8" s="102" t="s">
        <v>2027</v>
      </c>
      <c r="D8" s="652">
        <v>1388.967249884229</v>
      </c>
    </row>
    <row r="9" spans="1:5" ht="30" customHeight="1" thickTop="1" thickBot="1">
      <c r="A9" s="200" t="s">
        <v>1225</v>
      </c>
      <c r="B9" s="100" t="s">
        <v>1223</v>
      </c>
      <c r="C9" s="102" t="s">
        <v>1226</v>
      </c>
      <c r="D9" s="652">
        <v>1388.967249884229</v>
      </c>
    </row>
    <row r="10" spans="1:5" ht="30" customHeight="1" thickTop="1" thickBot="1">
      <c r="A10" s="200" t="s">
        <v>1388</v>
      </c>
      <c r="B10" s="100" t="s">
        <v>339</v>
      </c>
      <c r="C10" s="102" t="s">
        <v>1389</v>
      </c>
      <c r="D10" s="652">
        <v>1388.967249884229</v>
      </c>
    </row>
    <row r="11" spans="1:5" ht="30" customHeight="1" thickTop="1" thickBot="1">
      <c r="A11" s="200" t="s">
        <v>1329</v>
      </c>
      <c r="B11" s="100" t="s">
        <v>339</v>
      </c>
      <c r="C11" s="102" t="s">
        <v>1330</v>
      </c>
      <c r="D11" s="652">
        <v>1388.967249884229</v>
      </c>
    </row>
    <row r="12" spans="1:5" ht="30" customHeight="1" thickTop="1" thickBot="1">
      <c r="A12" s="200" t="s">
        <v>1331</v>
      </c>
      <c r="B12" s="100" t="s">
        <v>339</v>
      </c>
      <c r="C12" s="102" t="s">
        <v>1332</v>
      </c>
      <c r="D12" s="652">
        <v>1388.967249884229</v>
      </c>
    </row>
    <row r="13" spans="1:5" ht="30" customHeight="1" thickTop="1" thickBot="1">
      <c r="A13" s="200" t="s">
        <v>1333</v>
      </c>
      <c r="B13" s="100" t="s">
        <v>339</v>
      </c>
      <c r="C13" s="102" t="s">
        <v>1334</v>
      </c>
      <c r="D13" s="652">
        <v>1388.967249884229</v>
      </c>
    </row>
    <row r="14" spans="1:5" ht="30" customHeight="1" thickTop="1" thickBot="1">
      <c r="A14" s="200" t="s">
        <v>1335</v>
      </c>
      <c r="B14" s="100" t="s">
        <v>339</v>
      </c>
      <c r="C14" s="102" t="s">
        <v>1336</v>
      </c>
      <c r="D14" s="652">
        <v>1388.967249884229</v>
      </c>
    </row>
    <row r="15" spans="1:5" ht="30" customHeight="1" thickTop="1" thickBot="1">
      <c r="A15" s="200" t="s">
        <v>1317</v>
      </c>
      <c r="B15" s="100" t="s">
        <v>339</v>
      </c>
      <c r="C15" s="102" t="s">
        <v>1860</v>
      </c>
      <c r="D15" s="652">
        <v>1388.967249884229</v>
      </c>
    </row>
    <row r="16" spans="1:5" ht="30" customHeight="1" thickTop="1" thickBot="1">
      <c r="A16" s="200" t="s">
        <v>1227</v>
      </c>
      <c r="B16" s="100" t="s">
        <v>339</v>
      </c>
      <c r="C16" s="102" t="s">
        <v>1228</v>
      </c>
      <c r="D16" s="652">
        <v>1388.967249884229</v>
      </c>
    </row>
    <row r="17" spans="1:4" ht="30" customHeight="1" thickTop="1" thickBot="1">
      <c r="A17" s="200" t="s">
        <v>1229</v>
      </c>
      <c r="B17" s="100" t="s">
        <v>339</v>
      </c>
      <c r="C17" s="102" t="s">
        <v>1230</v>
      </c>
      <c r="D17" s="652">
        <v>1388.967249884229</v>
      </c>
    </row>
    <row r="18" spans="1:4" ht="30" customHeight="1" thickTop="1" thickBot="1">
      <c r="A18" s="200" t="s">
        <v>1231</v>
      </c>
      <c r="B18" s="100" t="s">
        <v>339</v>
      </c>
      <c r="C18" s="102" t="s">
        <v>1232</v>
      </c>
      <c r="D18" s="652">
        <v>1388.967249884229</v>
      </c>
    </row>
    <row r="19" spans="1:4" ht="30" customHeight="1" thickTop="1" thickBot="1">
      <c r="A19" s="200" t="s">
        <v>1235</v>
      </c>
      <c r="B19" s="100" t="s">
        <v>339</v>
      </c>
      <c r="C19" s="102" t="s">
        <v>1236</v>
      </c>
      <c r="D19" s="652">
        <v>1388.967249884229</v>
      </c>
    </row>
    <row r="20" spans="1:4" ht="30" customHeight="1" thickTop="1" thickBot="1">
      <c r="A20" s="200" t="s">
        <v>1407</v>
      </c>
      <c r="B20" s="100" t="s">
        <v>339</v>
      </c>
      <c r="C20" s="102" t="s">
        <v>1869</v>
      </c>
      <c r="D20" s="652">
        <v>1388.967249884229</v>
      </c>
    </row>
    <row r="21" spans="1:4" ht="30" customHeight="1" thickTop="1" thickBot="1">
      <c r="A21" s="200" t="s">
        <v>1239</v>
      </c>
      <c r="B21" s="100" t="s">
        <v>339</v>
      </c>
      <c r="C21" s="102" t="s">
        <v>1240</v>
      </c>
      <c r="D21" s="652">
        <v>1388.967249884229</v>
      </c>
    </row>
    <row r="22" spans="1:4" ht="30" customHeight="1" thickTop="1" thickBot="1">
      <c r="A22" s="200" t="s">
        <v>1390</v>
      </c>
      <c r="B22" s="100" t="s">
        <v>339</v>
      </c>
      <c r="C22" s="102" t="s">
        <v>1391</v>
      </c>
      <c r="D22" s="652">
        <v>1388.967249884229</v>
      </c>
    </row>
    <row r="23" spans="1:4" ht="30" customHeight="1" thickTop="1" thickBot="1">
      <c r="A23" s="200" t="s">
        <v>1247</v>
      </c>
      <c r="B23" s="100" t="s">
        <v>339</v>
      </c>
      <c r="C23" s="102" t="s">
        <v>1248</v>
      </c>
      <c r="D23" s="652">
        <v>1388.967249884229</v>
      </c>
    </row>
    <row r="24" spans="1:4" ht="30" customHeight="1" thickTop="1" thickBot="1">
      <c r="A24" s="200" t="s">
        <v>1269</v>
      </c>
      <c r="B24" s="100" t="s">
        <v>339</v>
      </c>
      <c r="C24" s="102" t="s">
        <v>1270</v>
      </c>
      <c r="D24" s="652">
        <v>1388.967249884229</v>
      </c>
    </row>
    <row r="25" spans="1:4" ht="30" customHeight="1" thickTop="1" thickBot="1">
      <c r="A25" s="200" t="s">
        <v>1241</v>
      </c>
      <c r="B25" s="100" t="s">
        <v>339</v>
      </c>
      <c r="C25" s="102" t="s">
        <v>1242</v>
      </c>
      <c r="D25" s="652">
        <v>1388.967249884229</v>
      </c>
    </row>
    <row r="26" spans="1:4" ht="30" customHeight="1" thickTop="1" thickBot="1">
      <c r="A26" s="200" t="s">
        <v>1246</v>
      </c>
      <c r="B26" s="100" t="s">
        <v>339</v>
      </c>
      <c r="C26" s="102" t="s">
        <v>1242</v>
      </c>
      <c r="D26" s="652">
        <v>1388.967249884229</v>
      </c>
    </row>
    <row r="27" spans="1:4" ht="30" customHeight="1" thickTop="1" thickBot="1">
      <c r="A27" s="200" t="s">
        <v>1303</v>
      </c>
      <c r="B27" s="100" t="s">
        <v>339</v>
      </c>
      <c r="C27" s="102" t="s">
        <v>1304</v>
      </c>
      <c r="D27" s="652">
        <v>1388.967249884229</v>
      </c>
    </row>
    <row r="28" spans="1:4" ht="30" customHeight="1" thickTop="1" thickBot="1">
      <c r="A28" s="200" t="s">
        <v>1249</v>
      </c>
      <c r="B28" s="100" t="s">
        <v>339</v>
      </c>
      <c r="C28" s="102" t="s">
        <v>1250</v>
      </c>
      <c r="D28" s="652">
        <v>1388.967249884229</v>
      </c>
    </row>
    <row r="29" spans="1:4" ht="30" customHeight="1" thickTop="1" thickBot="1">
      <c r="A29" s="200" t="s">
        <v>1254</v>
      </c>
      <c r="B29" s="100" t="s">
        <v>339</v>
      </c>
      <c r="C29" s="102" t="s">
        <v>1255</v>
      </c>
      <c r="D29" s="652">
        <v>1388.967249884229</v>
      </c>
    </row>
    <row r="30" spans="1:4" ht="30" customHeight="1" thickTop="1" thickBot="1">
      <c r="A30" s="200" t="s">
        <v>1252</v>
      </c>
      <c r="B30" s="100" t="s">
        <v>339</v>
      </c>
      <c r="C30" s="102" t="s">
        <v>1253</v>
      </c>
      <c r="D30" s="652">
        <v>1388.967249884229</v>
      </c>
    </row>
    <row r="31" spans="1:4" ht="30" customHeight="1" thickTop="1" thickBot="1">
      <c r="A31" s="200" t="s">
        <v>1267</v>
      </c>
      <c r="B31" s="100" t="s">
        <v>339</v>
      </c>
      <c r="C31" s="102" t="s">
        <v>1268</v>
      </c>
      <c r="D31" s="652">
        <v>1388.967249884229</v>
      </c>
    </row>
    <row r="32" spans="1:4" ht="30" customHeight="1" thickTop="1" thickBot="1">
      <c r="A32" s="200" t="s">
        <v>1256</v>
      </c>
      <c r="B32" s="100" t="s">
        <v>339</v>
      </c>
      <c r="C32" s="102" t="s">
        <v>1257</v>
      </c>
      <c r="D32" s="652">
        <v>1388.967249884229</v>
      </c>
    </row>
    <row r="33" spans="1:4" ht="30" customHeight="1" thickTop="1" thickBot="1">
      <c r="A33" s="200" t="s">
        <v>1272</v>
      </c>
      <c r="B33" s="100" t="s">
        <v>339</v>
      </c>
      <c r="C33" s="102" t="s">
        <v>1257</v>
      </c>
      <c r="D33" s="652">
        <v>1388.967249884229</v>
      </c>
    </row>
    <row r="34" spans="1:4" ht="30" customHeight="1" thickTop="1" thickBot="1">
      <c r="A34" s="200" t="s">
        <v>1273</v>
      </c>
      <c r="B34" s="100" t="s">
        <v>339</v>
      </c>
      <c r="C34" s="102" t="s">
        <v>1274</v>
      </c>
      <c r="D34" s="652">
        <v>1388.967249884229</v>
      </c>
    </row>
    <row r="35" spans="1:4" ht="30" customHeight="1" thickTop="1" thickBot="1">
      <c r="A35" s="200" t="s">
        <v>1323</v>
      </c>
      <c r="B35" s="100" t="s">
        <v>339</v>
      </c>
      <c r="C35" s="102" t="s">
        <v>1864</v>
      </c>
      <c r="D35" s="652">
        <v>1388.967249884229</v>
      </c>
    </row>
    <row r="36" spans="1:4" ht="30" customHeight="1" thickTop="1" thickBot="1">
      <c r="A36" s="200" t="s">
        <v>1404</v>
      </c>
      <c r="B36" s="100" t="s">
        <v>339</v>
      </c>
      <c r="C36" s="102" t="s">
        <v>1405</v>
      </c>
      <c r="D36" s="652">
        <v>1388.967249884229</v>
      </c>
    </row>
    <row r="37" spans="1:4" ht="30" customHeight="1" thickTop="1" thickBot="1">
      <c r="A37" s="200" t="s">
        <v>1385</v>
      </c>
      <c r="B37" s="100" t="s">
        <v>339</v>
      </c>
      <c r="C37" s="102" t="s">
        <v>1386</v>
      </c>
      <c r="D37" s="652">
        <v>1388.967249884229</v>
      </c>
    </row>
    <row r="38" spans="1:4" ht="30" customHeight="1" thickTop="1" thickBot="1">
      <c r="A38" s="200" t="s">
        <v>1264</v>
      </c>
      <c r="B38" s="100" t="s">
        <v>339</v>
      </c>
      <c r="C38" s="102" t="s">
        <v>1265</v>
      </c>
      <c r="D38" s="652">
        <v>1388.967249884229</v>
      </c>
    </row>
    <row r="39" spans="1:4" ht="30" customHeight="1" thickTop="1" thickBot="1">
      <c r="A39" s="200" t="s">
        <v>1221</v>
      </c>
      <c r="B39" s="100" t="s">
        <v>1223</v>
      </c>
      <c r="C39" s="102" t="s">
        <v>1280</v>
      </c>
      <c r="D39" s="652">
        <v>1388.967249884229</v>
      </c>
    </row>
    <row r="40" spans="1:4" ht="30" customHeight="1" thickTop="1" thickBot="1">
      <c r="A40" s="200" t="s">
        <v>1261</v>
      </c>
      <c r="B40" s="100" t="s">
        <v>339</v>
      </c>
      <c r="C40" s="102" t="s">
        <v>1262</v>
      </c>
      <c r="D40" s="652">
        <v>1388.967249884229</v>
      </c>
    </row>
    <row r="41" spans="1:4" ht="30" customHeight="1" thickTop="1" thickBot="1">
      <c r="A41" s="200" t="s">
        <v>1259</v>
      </c>
      <c r="B41" s="100" t="s">
        <v>339</v>
      </c>
      <c r="C41" s="102" t="s">
        <v>1260</v>
      </c>
      <c r="D41" s="652">
        <v>1388.967249884229</v>
      </c>
    </row>
    <row r="42" spans="1:4" ht="30" customHeight="1" thickTop="1" thickBot="1">
      <c r="A42" s="200" t="s">
        <v>1392</v>
      </c>
      <c r="B42" s="100" t="s">
        <v>339</v>
      </c>
      <c r="C42" s="102" t="s">
        <v>1260</v>
      </c>
      <c r="D42" s="652">
        <v>1388.967249884229</v>
      </c>
    </row>
    <row r="43" spans="1:4" ht="30" customHeight="1" thickTop="1" thickBot="1">
      <c r="A43" s="200" t="s">
        <v>1233</v>
      </c>
      <c r="B43" s="100" t="s">
        <v>339</v>
      </c>
      <c r="C43" s="102" t="s">
        <v>1234</v>
      </c>
      <c r="D43" s="652">
        <v>1388.967249884229</v>
      </c>
    </row>
    <row r="44" spans="1:4" ht="30" customHeight="1" thickTop="1" thickBot="1">
      <c r="A44" s="200" t="s">
        <v>1387</v>
      </c>
      <c r="B44" s="100" t="s">
        <v>339</v>
      </c>
      <c r="C44" s="102" t="s">
        <v>1234</v>
      </c>
      <c r="D44" s="652">
        <v>1388.967249884229</v>
      </c>
    </row>
    <row r="45" spans="1:4" ht="30" customHeight="1" thickTop="1" thickBot="1">
      <c r="A45" s="200" t="s">
        <v>1278</v>
      </c>
      <c r="B45" s="100" t="s">
        <v>339</v>
      </c>
      <c r="C45" s="102" t="s">
        <v>1279</v>
      </c>
      <c r="D45" s="652">
        <v>1388.967249884229</v>
      </c>
    </row>
    <row r="46" spans="1:4" ht="30" customHeight="1" thickTop="1" thickBot="1">
      <c r="A46" s="200" t="s">
        <v>1287</v>
      </c>
      <c r="B46" s="100" t="s">
        <v>339</v>
      </c>
      <c r="C46" s="102" t="s">
        <v>1288</v>
      </c>
      <c r="D46" s="652">
        <v>1388.967249884229</v>
      </c>
    </row>
    <row r="47" spans="1:4" ht="30" customHeight="1" thickTop="1" thickBot="1">
      <c r="A47" s="200" t="s">
        <v>1291</v>
      </c>
      <c r="B47" s="100" t="s">
        <v>339</v>
      </c>
      <c r="C47" s="102" t="s">
        <v>1292</v>
      </c>
      <c r="D47" s="652">
        <v>1388.967249884229</v>
      </c>
    </row>
    <row r="48" spans="1:4" ht="30" customHeight="1" thickTop="1" thickBot="1">
      <c r="A48" s="200" t="s">
        <v>1283</v>
      </c>
      <c r="B48" s="100" t="s">
        <v>1223</v>
      </c>
      <c r="C48" s="102" t="s">
        <v>1284</v>
      </c>
      <c r="D48" s="652">
        <v>1388.967249884229</v>
      </c>
    </row>
    <row r="49" spans="1:4" ht="30" customHeight="1" thickTop="1" thickBot="1">
      <c r="A49" s="200" t="s">
        <v>1281</v>
      </c>
      <c r="B49" s="100" t="s">
        <v>339</v>
      </c>
      <c r="C49" s="102" t="s">
        <v>1282</v>
      </c>
      <c r="D49" s="652">
        <v>1388.967249884229</v>
      </c>
    </row>
    <row r="50" spans="1:4" ht="30" customHeight="1" thickTop="1" thickBot="1">
      <c r="A50" s="200" t="s">
        <v>1285</v>
      </c>
      <c r="B50" s="100" t="s">
        <v>339</v>
      </c>
      <c r="C50" s="102" t="s">
        <v>1286</v>
      </c>
      <c r="D50" s="652">
        <v>1388.967249884229</v>
      </c>
    </row>
    <row r="51" spans="1:4" ht="30" customHeight="1" thickTop="1" thickBot="1">
      <c r="A51" s="200" t="s">
        <v>1314</v>
      </c>
      <c r="B51" s="100" t="s">
        <v>1306</v>
      </c>
      <c r="C51" s="102" t="s">
        <v>1315</v>
      </c>
      <c r="D51" s="652">
        <v>1388.967249884229</v>
      </c>
    </row>
    <row r="52" spans="1:4" ht="30" customHeight="1" thickTop="1" thickBot="1">
      <c r="A52" s="200" t="s">
        <v>1316</v>
      </c>
      <c r="B52" s="100" t="s">
        <v>1306</v>
      </c>
      <c r="C52" s="102" t="s">
        <v>1315</v>
      </c>
      <c r="D52" s="652">
        <v>1388.967249884229</v>
      </c>
    </row>
    <row r="53" spans="1:4" ht="30" customHeight="1" thickTop="1" thickBot="1">
      <c r="A53" s="200" t="s">
        <v>1289</v>
      </c>
      <c r="B53" s="100" t="s">
        <v>339</v>
      </c>
      <c r="C53" s="102" t="s">
        <v>1290</v>
      </c>
      <c r="D53" s="652">
        <v>1388.967249884229</v>
      </c>
    </row>
    <row r="54" spans="1:4" ht="30" customHeight="1" thickTop="1" thickBot="1">
      <c r="A54" s="200" t="s">
        <v>1293</v>
      </c>
      <c r="B54" s="100" t="s">
        <v>339</v>
      </c>
      <c r="C54" s="102" t="s">
        <v>1294</v>
      </c>
      <c r="D54" s="652">
        <v>1524.4481352973307</v>
      </c>
    </row>
    <row r="55" spans="1:4" ht="30" customHeight="1" thickTop="1" thickBot="1">
      <c r="A55" s="200" t="s">
        <v>1378</v>
      </c>
      <c r="B55" s="100" t="s">
        <v>339</v>
      </c>
      <c r="C55" s="102" t="s">
        <v>2029</v>
      </c>
      <c r="D55" s="652">
        <v>1524.4481352973307</v>
      </c>
    </row>
    <row r="56" spans="1:4" ht="30" customHeight="1" thickTop="1" thickBot="1">
      <c r="A56" s="200" t="s">
        <v>1379</v>
      </c>
      <c r="B56" s="100" t="s">
        <v>339</v>
      </c>
      <c r="C56" s="102" t="s">
        <v>2030</v>
      </c>
      <c r="D56" s="652">
        <v>1524.4481352973307</v>
      </c>
    </row>
    <row r="57" spans="1:4" ht="30" customHeight="1" thickTop="1" thickBot="1">
      <c r="A57" s="200" t="s">
        <v>1380</v>
      </c>
      <c r="B57" s="100" t="s">
        <v>339</v>
      </c>
      <c r="C57" s="102" t="s">
        <v>2031</v>
      </c>
      <c r="D57" s="652">
        <v>1524.4481352973307</v>
      </c>
    </row>
    <row r="58" spans="1:4" ht="30" customHeight="1" thickTop="1" thickBot="1">
      <c r="A58" s="200" t="s">
        <v>1357</v>
      </c>
      <c r="B58" s="100" t="s">
        <v>339</v>
      </c>
      <c r="C58" s="102" t="s">
        <v>1867</v>
      </c>
      <c r="D58" s="652">
        <v>1524.4481352973307</v>
      </c>
    </row>
    <row r="59" spans="1:4" ht="30" customHeight="1" thickTop="1" thickBot="1">
      <c r="A59" s="200" t="s">
        <v>1295</v>
      </c>
      <c r="B59" s="100" t="s">
        <v>339</v>
      </c>
      <c r="C59" s="102" t="s">
        <v>1296</v>
      </c>
      <c r="D59" s="652">
        <v>1549.9948885122553</v>
      </c>
    </row>
    <row r="60" spans="1:4" ht="30" customHeight="1" thickTop="1" thickBot="1">
      <c r="A60" s="200" t="s">
        <v>1376</v>
      </c>
      <c r="B60" s="100" t="s">
        <v>339</v>
      </c>
      <c r="C60" s="102" t="s">
        <v>1377</v>
      </c>
      <c r="D60" s="652">
        <v>1524.4481352973307</v>
      </c>
    </row>
    <row r="61" spans="1:4" ht="30" customHeight="1" thickTop="1" thickBot="1">
      <c r="A61" s="200" t="s">
        <v>1362</v>
      </c>
      <c r="B61" s="100" t="s">
        <v>339</v>
      </c>
      <c r="C61" s="102" t="s">
        <v>1363</v>
      </c>
      <c r="D61" s="652">
        <v>1524.4481352973307</v>
      </c>
    </row>
    <row r="62" spans="1:4" ht="30" customHeight="1" thickTop="1" thickBot="1">
      <c r="A62" s="200" t="s">
        <v>1369</v>
      </c>
      <c r="B62" s="100" t="s">
        <v>339</v>
      </c>
      <c r="C62" s="102" t="s">
        <v>1370</v>
      </c>
      <c r="D62" s="652">
        <v>1524.4481352973307</v>
      </c>
    </row>
    <row r="63" spans="1:4" ht="30" customHeight="1" thickTop="1" thickBot="1">
      <c r="A63" s="200" t="s">
        <v>1373</v>
      </c>
      <c r="B63" s="100" t="s">
        <v>339</v>
      </c>
      <c r="C63" s="102" t="s">
        <v>1374</v>
      </c>
      <c r="D63" s="652">
        <v>1524.4481352973307</v>
      </c>
    </row>
    <row r="64" spans="1:4" ht="30" customHeight="1" thickTop="1" thickBot="1">
      <c r="A64" s="200" t="s">
        <v>1360</v>
      </c>
      <c r="B64" s="100" t="s">
        <v>339</v>
      </c>
      <c r="C64" s="102" t="s">
        <v>1361</v>
      </c>
      <c r="D64" s="652">
        <v>1524.4481352973307</v>
      </c>
    </row>
    <row r="65" spans="1:4" ht="30" customHeight="1" thickTop="1" thickBot="1">
      <c r="A65" s="200" t="s">
        <v>1297</v>
      </c>
      <c r="B65" s="100" t="s">
        <v>339</v>
      </c>
      <c r="C65" s="102" t="s">
        <v>1298</v>
      </c>
      <c r="D65" s="652">
        <v>1524.4481352973307</v>
      </c>
    </row>
    <row r="66" spans="1:4" ht="30" customHeight="1" thickTop="1" thickBot="1">
      <c r="A66" s="200" t="s">
        <v>1367</v>
      </c>
      <c r="B66" s="100" t="s">
        <v>339</v>
      </c>
      <c r="C66" s="102" t="s">
        <v>1368</v>
      </c>
      <c r="D66" s="652">
        <v>1524.4481352973307</v>
      </c>
    </row>
    <row r="67" spans="1:4" ht="30" customHeight="1" thickTop="1" thickBot="1">
      <c r="A67" s="200" t="s">
        <v>1371</v>
      </c>
      <c r="B67" s="100" t="s">
        <v>339</v>
      </c>
      <c r="C67" s="102" t="s">
        <v>1372</v>
      </c>
      <c r="D67" s="652">
        <v>1524.4481352973307</v>
      </c>
    </row>
    <row r="68" spans="1:4" ht="30" customHeight="1" thickTop="1" thickBot="1">
      <c r="A68" s="200" t="s">
        <v>1343</v>
      </c>
      <c r="B68" s="100" t="s">
        <v>339</v>
      </c>
      <c r="C68" s="102" t="s">
        <v>1344</v>
      </c>
      <c r="D68" s="652">
        <v>1524.4481352973307</v>
      </c>
    </row>
    <row r="69" spans="1:4" ht="30" customHeight="1" thickTop="1" thickBot="1">
      <c r="A69" s="200" t="s">
        <v>1383</v>
      </c>
      <c r="B69" s="100" t="s">
        <v>339</v>
      </c>
      <c r="C69" s="102" t="s">
        <v>2033</v>
      </c>
      <c r="D69" s="652">
        <v>1524.4481352973307</v>
      </c>
    </row>
    <row r="70" spans="1:4" ht="30" customHeight="1" thickTop="1" thickBot="1">
      <c r="A70" s="200" t="s">
        <v>1384</v>
      </c>
      <c r="B70" s="100" t="s">
        <v>339</v>
      </c>
      <c r="C70" s="102" t="s">
        <v>2034</v>
      </c>
      <c r="D70" s="652">
        <v>1524.4481352973307</v>
      </c>
    </row>
    <row r="71" spans="1:4" ht="30" customHeight="1" thickTop="1" thickBot="1">
      <c r="A71" s="200" t="s">
        <v>1381</v>
      </c>
      <c r="B71" s="100" t="s">
        <v>339</v>
      </c>
      <c r="C71" s="102" t="s">
        <v>2035</v>
      </c>
      <c r="D71" s="652">
        <v>1524.4481352973307</v>
      </c>
    </row>
    <row r="72" spans="1:4" ht="30" customHeight="1" thickTop="1" thickBot="1">
      <c r="A72" s="200" t="s">
        <v>1382</v>
      </c>
      <c r="B72" s="100" t="s">
        <v>339</v>
      </c>
      <c r="C72" s="102" t="s">
        <v>2036</v>
      </c>
      <c r="D72" s="652">
        <v>1524.4481352973307</v>
      </c>
    </row>
    <row r="73" spans="1:4" ht="30" customHeight="1" thickTop="1" thickBot="1">
      <c r="A73" s="200" t="s">
        <v>1350</v>
      </c>
      <c r="B73" s="100" t="s">
        <v>339</v>
      </c>
      <c r="C73" s="102" t="s">
        <v>1351</v>
      </c>
      <c r="D73" s="652">
        <v>1524.4481352973307</v>
      </c>
    </row>
    <row r="74" spans="1:4" ht="30" customHeight="1" thickTop="1" thickBot="1">
      <c r="A74" s="200" t="s">
        <v>1349</v>
      </c>
      <c r="B74" s="100" t="s">
        <v>339</v>
      </c>
      <c r="C74" s="102" t="s">
        <v>1866</v>
      </c>
      <c r="D74" s="652">
        <v>1524.4481352973307</v>
      </c>
    </row>
    <row r="75" spans="1:4" ht="30" customHeight="1" thickTop="1" thickBot="1">
      <c r="A75" s="200" t="s">
        <v>1347</v>
      </c>
      <c r="B75" s="100" t="s">
        <v>339</v>
      </c>
      <c r="C75" s="102" t="s">
        <v>1348</v>
      </c>
      <c r="D75" s="652">
        <v>1524.4481352973307</v>
      </c>
    </row>
    <row r="76" spans="1:4" ht="30" customHeight="1" thickTop="1" thickBot="1">
      <c r="A76" s="200" t="s">
        <v>1375</v>
      </c>
      <c r="B76" s="100" t="s">
        <v>339</v>
      </c>
      <c r="C76" s="102" t="s">
        <v>2028</v>
      </c>
      <c r="D76" s="652">
        <v>1524.4481352973307</v>
      </c>
    </row>
    <row r="77" spans="1:4" ht="30" customHeight="1" thickTop="1" thickBot="1">
      <c r="A77" s="200" t="s">
        <v>1353</v>
      </c>
      <c r="B77" s="100" t="s">
        <v>339</v>
      </c>
      <c r="C77" s="102" t="s">
        <v>1354</v>
      </c>
      <c r="D77" s="652">
        <v>1524.4481352973307</v>
      </c>
    </row>
    <row r="78" spans="1:4" ht="30" customHeight="1" thickTop="1" thickBot="1">
      <c r="A78" s="200" t="s">
        <v>1355</v>
      </c>
      <c r="B78" s="100" t="s">
        <v>339</v>
      </c>
      <c r="C78" s="102" t="s">
        <v>1356</v>
      </c>
      <c r="D78" s="652">
        <v>1524.4481352973307</v>
      </c>
    </row>
    <row r="79" spans="1:4" ht="30" customHeight="1" thickTop="1" thickBot="1">
      <c r="A79" s="200" t="s">
        <v>1358</v>
      </c>
      <c r="B79" s="100" t="s">
        <v>339</v>
      </c>
      <c r="C79" s="102" t="s">
        <v>1359</v>
      </c>
      <c r="D79" s="652">
        <v>1524.4481352973307</v>
      </c>
    </row>
    <row r="80" spans="1:4" ht="30" customHeight="1" thickTop="1" thickBot="1">
      <c r="A80" s="200" t="s">
        <v>1337</v>
      </c>
      <c r="B80" s="100" t="s">
        <v>339</v>
      </c>
      <c r="C80" s="102" t="s">
        <v>1338</v>
      </c>
      <c r="D80" s="652">
        <v>1524.4481352973307</v>
      </c>
    </row>
    <row r="81" spans="1:4" ht="30" customHeight="1" thickTop="1" thickBot="1">
      <c r="A81" s="200" t="s">
        <v>1341</v>
      </c>
      <c r="B81" s="100" t="s">
        <v>339</v>
      </c>
      <c r="C81" s="102" t="s">
        <v>1342</v>
      </c>
      <c r="D81" s="652">
        <v>1524.4481352973307</v>
      </c>
    </row>
    <row r="82" spans="1:4" ht="30" customHeight="1" thickTop="1" thickBot="1">
      <c r="A82" s="200" t="s">
        <v>1345</v>
      </c>
      <c r="B82" s="100" t="s">
        <v>339</v>
      </c>
      <c r="C82" s="102" t="s">
        <v>1346</v>
      </c>
      <c r="D82" s="652">
        <v>1524.4481352973307</v>
      </c>
    </row>
    <row r="83" spans="1:4" ht="30" customHeight="1" thickTop="1" thickBot="1">
      <c r="A83" s="200" t="s">
        <v>1339</v>
      </c>
      <c r="B83" s="100" t="s">
        <v>339</v>
      </c>
      <c r="C83" s="102" t="s">
        <v>1340</v>
      </c>
      <c r="D83" s="652">
        <v>1524.4481352973307</v>
      </c>
    </row>
    <row r="84" spans="1:4" ht="30" customHeight="1" thickTop="1" thickBot="1">
      <c r="A84" s="200" t="s">
        <v>1305</v>
      </c>
      <c r="B84" s="100" t="s">
        <v>339</v>
      </c>
      <c r="C84" s="102" t="s">
        <v>1307</v>
      </c>
      <c r="D84" s="652">
        <v>1388.967249884229</v>
      </c>
    </row>
    <row r="85" spans="1:4" ht="30" customHeight="1" thickTop="1" thickBot="1">
      <c r="A85" s="200" t="s">
        <v>1308</v>
      </c>
      <c r="B85" s="100" t="s">
        <v>339</v>
      </c>
      <c r="C85" s="102" t="s">
        <v>1859</v>
      </c>
      <c r="D85" s="652">
        <v>1388.967249884229</v>
      </c>
    </row>
    <row r="86" spans="1:4" ht="30" customHeight="1" thickTop="1" thickBot="1">
      <c r="A86" s="200" t="s">
        <v>1309</v>
      </c>
      <c r="B86" s="100" t="s">
        <v>1306</v>
      </c>
      <c r="C86" s="102" t="s">
        <v>1310</v>
      </c>
      <c r="D86" s="652">
        <v>1388.967249884229</v>
      </c>
    </row>
    <row r="87" spans="1:4" ht="30" customHeight="1" thickTop="1" thickBot="1">
      <c r="A87" s="200" t="s">
        <v>1311</v>
      </c>
      <c r="B87" s="100" t="s">
        <v>339</v>
      </c>
      <c r="C87" s="102" t="s">
        <v>1312</v>
      </c>
      <c r="D87" s="652">
        <v>1388.967249884229</v>
      </c>
    </row>
    <row r="88" spans="1:4" ht="30" customHeight="1" thickTop="1" thickBot="1">
      <c r="A88" s="200" t="s">
        <v>1313</v>
      </c>
      <c r="B88" s="100" t="s">
        <v>339</v>
      </c>
      <c r="C88" s="102" t="s">
        <v>1312</v>
      </c>
      <c r="D88" s="652">
        <v>1388.967249884229</v>
      </c>
    </row>
    <row r="89" spans="1:4" ht="30" customHeight="1" thickTop="1" thickBot="1">
      <c r="A89" s="200" t="s">
        <v>1243</v>
      </c>
      <c r="B89" s="100" t="s">
        <v>339</v>
      </c>
      <c r="C89" s="102" t="s">
        <v>1852</v>
      </c>
      <c r="D89" s="652">
        <v>1388.967249884229</v>
      </c>
    </row>
    <row r="90" spans="1:4" ht="30" customHeight="1" thickTop="1" thickBot="1">
      <c r="A90" s="200" t="s">
        <v>1365</v>
      </c>
      <c r="B90" s="100" t="s">
        <v>339</v>
      </c>
      <c r="C90" s="102" t="s">
        <v>1366</v>
      </c>
      <c r="D90" s="652">
        <v>1388.967249884229</v>
      </c>
    </row>
    <row r="91" spans="1:4" ht="30" customHeight="1" thickTop="1" thickBot="1">
      <c r="A91" s="200" t="s">
        <v>1244</v>
      </c>
      <c r="B91" s="100" t="s">
        <v>339</v>
      </c>
      <c r="C91" s="102" t="s">
        <v>1245</v>
      </c>
      <c r="D91" s="652">
        <v>1388.967249884229</v>
      </c>
    </row>
    <row r="92" spans="1:4" ht="30" customHeight="1" thickTop="1" thickBot="1">
      <c r="A92" s="200" t="s">
        <v>1277</v>
      </c>
      <c r="B92" s="100" t="s">
        <v>339</v>
      </c>
      <c r="C92" s="102" t="s">
        <v>1858</v>
      </c>
      <c r="D92" s="652">
        <v>1388.967249884229</v>
      </c>
    </row>
    <row r="93" spans="1:4" ht="30" customHeight="1" thickTop="1" thickBot="1">
      <c r="A93" s="200" t="s">
        <v>1408</v>
      </c>
      <c r="B93" s="100" t="s">
        <v>1406</v>
      </c>
      <c r="C93" s="102" t="s">
        <v>1870</v>
      </c>
      <c r="D93" s="652">
        <v>65.367053933826725</v>
      </c>
    </row>
    <row r="94" spans="1:4" ht="30" customHeight="1" thickTop="1" thickBot="1">
      <c r="A94" s="200" t="s">
        <v>1399</v>
      </c>
      <c r="B94" s="100" t="s">
        <v>92</v>
      </c>
      <c r="C94" s="102" t="s">
        <v>1868</v>
      </c>
      <c r="D94" s="652">
        <v>339607.88599305681</v>
      </c>
    </row>
    <row r="95" spans="1:4" ht="30" customHeight="1" thickTop="1" thickBot="1">
      <c r="A95" s="200" t="s">
        <v>1222</v>
      </c>
      <c r="B95" s="100" t="s">
        <v>1223</v>
      </c>
      <c r="C95" s="102" t="s">
        <v>1224</v>
      </c>
      <c r="D95" s="652">
        <v>0.37035853750405529</v>
      </c>
    </row>
    <row r="96" spans="1:4" ht="30" customHeight="1" thickTop="1" thickBot="1">
      <c r="A96" s="200" t="s">
        <v>1631</v>
      </c>
      <c r="B96" s="100" t="s">
        <v>339</v>
      </c>
      <c r="C96" s="102" t="s">
        <v>1851</v>
      </c>
      <c r="D96" s="652">
        <v>1419.1391757964107</v>
      </c>
    </row>
    <row r="97" spans="1:4" ht="30" customHeight="1" thickTop="1" thickBot="1">
      <c r="A97" s="200" t="s">
        <v>1412</v>
      </c>
      <c r="B97" s="100" t="s">
        <v>339</v>
      </c>
      <c r="C97" s="102" t="s">
        <v>1411</v>
      </c>
      <c r="D97" s="652">
        <v>1419.1391757964107</v>
      </c>
    </row>
    <row r="98" spans="1:4" ht="30" customHeight="1" thickTop="1" thickBot="1">
      <c r="A98" s="200" t="s">
        <v>1237</v>
      </c>
      <c r="B98" s="100" t="s">
        <v>92</v>
      </c>
      <c r="C98" s="102" t="s">
        <v>1238</v>
      </c>
      <c r="D98" s="652">
        <v>22967.573011142162</v>
      </c>
    </row>
    <row r="99" spans="1:4" ht="30" customHeight="1" thickTop="1" thickBot="1">
      <c r="A99" s="200" t="s">
        <v>1251</v>
      </c>
      <c r="B99" s="100" t="s">
        <v>339</v>
      </c>
      <c r="C99" s="102" t="s">
        <v>1853</v>
      </c>
      <c r="D99" s="652">
        <v>1438.6846628903365</v>
      </c>
    </row>
    <row r="100" spans="1:4" ht="30" customHeight="1" thickTop="1" thickBot="1">
      <c r="A100" s="200" t="s">
        <v>1320</v>
      </c>
      <c r="B100" s="100" t="s">
        <v>1306</v>
      </c>
      <c r="C100" s="102" t="s">
        <v>1863</v>
      </c>
      <c r="D100" s="652">
        <v>1397.5793868077558</v>
      </c>
    </row>
    <row r="101" spans="1:4" ht="30" customHeight="1" thickTop="1" thickBot="1">
      <c r="A101" s="200" t="s">
        <v>1393</v>
      </c>
      <c r="B101" s="100" t="s">
        <v>339</v>
      </c>
      <c r="C101" s="102" t="s">
        <v>1394</v>
      </c>
      <c r="D101" s="652">
        <v>5497.830676045216</v>
      </c>
    </row>
    <row r="102" spans="1:4" ht="30" customHeight="1" thickTop="1" thickBot="1">
      <c r="A102" s="200" t="s">
        <v>1395</v>
      </c>
      <c r="B102" s="100" t="s">
        <v>141</v>
      </c>
      <c r="C102" s="102" t="s">
        <v>1396</v>
      </c>
      <c r="D102" s="652">
        <v>134475.91070416392</v>
      </c>
    </row>
    <row r="103" spans="1:4" ht="30" customHeight="1" thickTop="1" thickBot="1">
      <c r="A103" s="200" t="s">
        <v>1327</v>
      </c>
      <c r="B103" s="100" t="s">
        <v>344</v>
      </c>
      <c r="C103" s="102" t="s">
        <v>1328</v>
      </c>
      <c r="D103" s="652">
        <v>0.65768441732129679</v>
      </c>
    </row>
    <row r="104" spans="1:4" ht="30" customHeight="1" thickTop="1" thickBot="1">
      <c r="A104" s="200" t="s">
        <v>1325</v>
      </c>
      <c r="B104" s="100" t="s">
        <v>344</v>
      </c>
      <c r="C104" s="102" t="s">
        <v>1326</v>
      </c>
      <c r="D104" s="652">
        <v>0.34939484670193893</v>
      </c>
    </row>
    <row r="105" spans="1:4" ht="30" customHeight="1" thickTop="1" thickBot="1">
      <c r="A105" s="200" t="s">
        <v>1275</v>
      </c>
      <c r="B105" s="100" t="s">
        <v>339</v>
      </c>
      <c r="C105" s="102" t="s">
        <v>1276</v>
      </c>
      <c r="D105" s="652">
        <v>2589.6323932026062</v>
      </c>
    </row>
    <row r="106" spans="1:4" ht="30" customHeight="1" thickTop="1" thickBot="1">
      <c r="A106" s="200" t="s">
        <v>1402</v>
      </c>
      <c r="B106" s="100" t="s">
        <v>92</v>
      </c>
      <c r="C106" s="102" t="s">
        <v>1403</v>
      </c>
      <c r="D106" s="652">
        <v>148573.66462848219</v>
      </c>
    </row>
    <row r="107" spans="1:4" ht="30" customHeight="1" thickTop="1" thickBot="1">
      <c r="A107" s="200" t="s">
        <v>1301</v>
      </c>
      <c r="B107" s="100" t="s">
        <v>339</v>
      </c>
      <c r="C107" s="102" t="s">
        <v>1302</v>
      </c>
      <c r="D107" s="652">
        <v>1546.222987685057</v>
      </c>
    </row>
    <row r="108" spans="1:4" ht="30" customHeight="1" thickTop="1" thickBot="1">
      <c r="A108" s="200" t="s">
        <v>1263</v>
      </c>
      <c r="B108" s="100" t="s">
        <v>339</v>
      </c>
      <c r="C108" s="102" t="s">
        <v>1855</v>
      </c>
      <c r="D108" s="652">
        <v>1491.7584968756371</v>
      </c>
    </row>
    <row r="109" spans="1:4" ht="30" customHeight="1" thickTop="1" thickBot="1">
      <c r="A109" s="200" t="s">
        <v>1258</v>
      </c>
      <c r="B109" s="100" t="s">
        <v>339</v>
      </c>
      <c r="C109" s="102" t="s">
        <v>1854</v>
      </c>
      <c r="D109" s="652">
        <v>1506.2823610914827</v>
      </c>
    </row>
    <row r="110" spans="1:4" ht="30" customHeight="1" thickTop="1" thickBot="1">
      <c r="A110" s="200" t="s">
        <v>1397</v>
      </c>
      <c r="B110" s="100" t="s">
        <v>339</v>
      </c>
      <c r="C110" s="102" t="s">
        <v>1398</v>
      </c>
      <c r="D110" s="652">
        <v>1495.3894629295987</v>
      </c>
    </row>
    <row r="111" spans="1:4" ht="30" customHeight="1" thickTop="1" thickBot="1">
      <c r="A111" s="200" t="s">
        <v>1318</v>
      </c>
      <c r="B111" s="100" t="s">
        <v>1306</v>
      </c>
      <c r="C111" s="102" t="s">
        <v>1861</v>
      </c>
      <c r="D111" s="652">
        <v>1020.4305031441629</v>
      </c>
    </row>
    <row r="112" spans="1:4" ht="30" customHeight="1" thickTop="1" thickBot="1">
      <c r="A112" s="200" t="s">
        <v>1319</v>
      </c>
      <c r="B112" s="100" t="s">
        <v>344</v>
      </c>
      <c r="C112" s="102" t="s">
        <v>1862</v>
      </c>
      <c r="D112" s="652">
        <v>2.9455304816004459</v>
      </c>
    </row>
    <row r="113" spans="1:4" ht="30" customHeight="1" thickTop="1" thickBot="1">
      <c r="A113" s="200" t="s">
        <v>1324</v>
      </c>
      <c r="B113" s="100" t="s">
        <v>1306</v>
      </c>
      <c r="C113" s="102" t="s">
        <v>1865</v>
      </c>
      <c r="D113" s="652">
        <v>698.78969340387789</v>
      </c>
    </row>
    <row r="114" spans="1:4" ht="30" customHeight="1" thickTop="1" thickBot="1">
      <c r="A114" s="200" t="s">
        <v>1400</v>
      </c>
      <c r="B114" s="100" t="s">
        <v>92</v>
      </c>
      <c r="C114" s="102" t="s">
        <v>1401</v>
      </c>
      <c r="D114" s="652">
        <v>1155263.7843009403</v>
      </c>
    </row>
    <row r="115" spans="1:4" ht="30" customHeight="1" thickTop="1" thickBot="1">
      <c r="A115" s="200" t="s">
        <v>1321</v>
      </c>
      <c r="B115" s="100" t="s">
        <v>92</v>
      </c>
      <c r="C115" s="102" t="s">
        <v>1322</v>
      </c>
      <c r="D115" s="652">
        <v>1079.0134971677526</v>
      </c>
    </row>
    <row r="116" spans="1:4" ht="30" customHeight="1" thickTop="1" thickBot="1">
      <c r="A116" s="200" t="s">
        <v>1271</v>
      </c>
      <c r="B116" s="100" t="s">
        <v>339</v>
      </c>
      <c r="C116" s="102" t="s">
        <v>1857</v>
      </c>
      <c r="D116" s="652">
        <v>1045.1132713469756</v>
      </c>
    </row>
    <row r="117" spans="1:4" ht="30" customHeight="1" thickTop="1" thickBot="1">
      <c r="A117" s="200" t="s">
        <v>1299</v>
      </c>
      <c r="B117" s="100" t="s">
        <v>92</v>
      </c>
      <c r="C117" s="102" t="s">
        <v>1300</v>
      </c>
      <c r="D117" s="652">
        <v>523393.48035950447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2"/>
      <c r="B1" s="795"/>
      <c r="C1" s="796"/>
      <c r="D1" s="796"/>
      <c r="E1" s="796"/>
      <c r="F1" s="796"/>
      <c r="G1" s="796"/>
      <c r="H1" s="796"/>
      <c r="I1" s="797"/>
      <c r="J1" s="758" t="s">
        <v>933</v>
      </c>
      <c r="K1" s="765" t="s">
        <v>2198</v>
      </c>
      <c r="L1" s="766"/>
      <c r="M1" s="767"/>
    </row>
    <row r="2" spans="1:13" s="489" customFormat="1">
      <c r="A2" s="793"/>
      <c r="B2" s="771" t="s">
        <v>934</v>
      </c>
      <c r="C2" s="772"/>
      <c r="D2" s="772"/>
      <c r="E2" s="772"/>
      <c r="F2" s="772"/>
      <c r="G2" s="772"/>
      <c r="H2" s="772"/>
      <c r="I2" s="773"/>
      <c r="J2" s="759"/>
      <c r="K2" s="768"/>
      <c r="L2" s="769"/>
      <c r="M2" s="770"/>
    </row>
    <row r="3" spans="1:13" s="489" customFormat="1">
      <c r="A3" s="793"/>
      <c r="B3" s="774" t="s">
        <v>2199</v>
      </c>
      <c r="C3" s="775"/>
      <c r="D3" s="775"/>
      <c r="E3" s="775"/>
      <c r="F3" s="775"/>
      <c r="G3" s="775"/>
      <c r="H3" s="775"/>
      <c r="I3" s="776"/>
      <c r="J3" s="763" t="s">
        <v>935</v>
      </c>
      <c r="K3" s="778">
        <v>1</v>
      </c>
      <c r="L3" s="779"/>
      <c r="M3" s="780"/>
    </row>
    <row r="4" spans="1:13" s="489" customFormat="1">
      <c r="A4" s="793"/>
      <c r="B4" s="774" t="s">
        <v>2200</v>
      </c>
      <c r="C4" s="775"/>
      <c r="D4" s="775"/>
      <c r="E4" s="775"/>
      <c r="F4" s="775"/>
      <c r="G4" s="775"/>
      <c r="H4" s="775"/>
      <c r="I4" s="776"/>
      <c r="J4" s="777"/>
      <c r="K4" s="781"/>
      <c r="L4" s="782"/>
      <c r="M4" s="783"/>
    </row>
    <row r="5" spans="1:13" s="489" customFormat="1">
      <c r="A5" s="793"/>
      <c r="B5" s="760" t="s">
        <v>2201</v>
      </c>
      <c r="C5" s="761"/>
      <c r="D5" s="761"/>
      <c r="E5" s="761"/>
      <c r="F5" s="761"/>
      <c r="G5" s="761"/>
      <c r="H5" s="761"/>
      <c r="I5" s="762"/>
      <c r="J5" s="763" t="s">
        <v>936</v>
      </c>
      <c r="K5" s="784"/>
      <c r="L5" s="784" t="s">
        <v>937</v>
      </c>
      <c r="M5" s="786"/>
    </row>
    <row r="6" spans="1:13" s="489" customFormat="1" ht="13.5" customHeight="1" thickBot="1">
      <c r="A6" s="794"/>
      <c r="B6" s="798"/>
      <c r="C6" s="799"/>
      <c r="D6" s="799"/>
      <c r="E6" s="799"/>
      <c r="F6" s="799"/>
      <c r="G6" s="799"/>
      <c r="H6" s="799"/>
      <c r="I6" s="800"/>
      <c r="J6" s="764"/>
      <c r="K6" s="785"/>
      <c r="L6" s="785"/>
      <c r="M6" s="78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9" t="s">
        <v>2205</v>
      </c>
      <c r="B10" s="790"/>
      <c r="C10" s="790"/>
      <c r="D10" s="790"/>
      <c r="E10" s="508" t="s">
        <v>2206</v>
      </c>
      <c r="F10" s="509"/>
      <c r="H10" s="791" t="s">
        <v>2207</v>
      </c>
      <c r="I10" s="791"/>
      <c r="J10" s="510" t="s">
        <v>2206</v>
      </c>
      <c r="K10" s="511"/>
      <c r="L10" s="511"/>
      <c r="M10" s="512"/>
    </row>
    <row r="11" spans="1:13" s="489" customFormat="1" ht="24" customHeight="1">
      <c r="A11" s="513" t="s">
        <v>939</v>
      </c>
      <c r="B11" s="514"/>
      <c r="C11" s="788"/>
      <c r="D11" s="788"/>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7"/>
      <c r="L12" s="747"/>
      <c r="M12" s="748"/>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9" t="s">
        <v>2202</v>
      </c>
      <c r="F25" s="749"/>
      <c r="G25" s="749"/>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50" t="s">
        <v>942</v>
      </c>
      <c r="B27" s="751"/>
      <c r="C27" s="751"/>
      <c r="D27" s="751"/>
      <c r="E27" s="751"/>
      <c r="F27" s="751"/>
      <c r="G27" s="751"/>
      <c r="H27" s="751"/>
      <c r="I27" s="751"/>
      <c r="J27" s="751"/>
      <c r="K27" s="751"/>
      <c r="L27" s="751"/>
      <c r="M27" s="752"/>
    </row>
    <row r="28" spans="1:13" ht="13.5" thickBot="1">
      <c r="A28" s="555"/>
      <c r="B28" s="556"/>
      <c r="C28" s="556"/>
      <c r="D28" s="556"/>
      <c r="E28" s="556"/>
      <c r="F28" s="556"/>
      <c r="G28" s="556"/>
      <c r="H28" s="556"/>
      <c r="I28" s="556"/>
      <c r="J28" s="556"/>
      <c r="K28" s="556"/>
      <c r="L28" s="556"/>
      <c r="M28" s="557"/>
    </row>
    <row r="29" spans="1:13" ht="25.5">
      <c r="A29" s="558" t="s">
        <v>943</v>
      </c>
      <c r="B29" s="753" t="s">
        <v>944</v>
      </c>
      <c r="C29" s="754"/>
      <c r="D29" s="754"/>
      <c r="E29" s="754"/>
      <c r="F29" s="754"/>
      <c r="G29" s="754"/>
      <c r="H29" s="754"/>
      <c r="I29" s="755"/>
      <c r="J29" s="559" t="s">
        <v>2215</v>
      </c>
      <c r="K29" s="756" t="s">
        <v>945</v>
      </c>
      <c r="L29" s="757"/>
      <c r="M29" s="558" t="s">
        <v>946</v>
      </c>
    </row>
    <row r="30" spans="1:13" ht="13.5" thickBot="1">
      <c r="A30" s="560"/>
      <c r="B30" s="561"/>
      <c r="C30" s="562"/>
      <c r="D30" s="562"/>
      <c r="E30" s="562"/>
      <c r="F30" s="562"/>
      <c r="G30" s="562"/>
      <c r="H30" s="562"/>
      <c r="I30" s="562"/>
      <c r="J30" s="563"/>
      <c r="K30" s="740"/>
      <c r="L30" s="741"/>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8" t="s">
        <v>944</v>
      </c>
      <c r="B34" s="719"/>
      <c r="C34" s="719"/>
      <c r="D34" s="719"/>
      <c r="E34" s="719"/>
      <c r="F34" s="719"/>
      <c r="G34" s="738"/>
      <c r="H34" s="742" t="s">
        <v>948</v>
      </c>
      <c r="I34" s="743"/>
      <c r="J34" s="571" t="s">
        <v>949</v>
      </c>
      <c r="K34" s="739" t="s">
        <v>950</v>
      </c>
      <c r="L34" s="738"/>
      <c r="M34" s="572" t="s">
        <v>951</v>
      </c>
    </row>
    <row r="35" spans="1:13" s="573" customFormat="1" ht="12">
      <c r="A35" s="744"/>
      <c r="B35" s="745"/>
      <c r="C35" s="745"/>
      <c r="D35" s="745"/>
      <c r="E35" s="745"/>
      <c r="F35" s="745"/>
      <c r="G35" s="723"/>
      <c r="H35" s="746"/>
      <c r="I35" s="724"/>
      <c r="J35" s="574"/>
      <c r="K35" s="722"/>
      <c r="L35" s="723"/>
      <c r="M35" s="575"/>
    </row>
    <row r="36" spans="1:13" s="573" customFormat="1" thickBot="1">
      <c r="A36" s="735"/>
      <c r="B36" s="736"/>
      <c r="C36" s="736"/>
      <c r="D36" s="736"/>
      <c r="E36" s="736"/>
      <c r="F36" s="736"/>
      <c r="G36" s="717"/>
      <c r="H36" s="737"/>
      <c r="I36" s="725"/>
      <c r="J36" s="576"/>
      <c r="K36" s="716"/>
      <c r="L36" s="717"/>
      <c r="M36" s="577"/>
    </row>
    <row r="37" spans="1:13" s="573" customFormat="1" thickBot="1">
      <c r="A37" s="711" t="s">
        <v>953</v>
      </c>
      <c r="B37" s="712"/>
      <c r="C37" s="712"/>
      <c r="D37" s="712"/>
      <c r="E37" s="712"/>
      <c r="F37" s="712"/>
      <c r="G37" s="712"/>
      <c r="H37" s="712"/>
      <c r="I37" s="712"/>
      <c r="J37" s="712"/>
      <c r="K37" s="712"/>
      <c r="L37" s="713"/>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8" t="s">
        <v>944</v>
      </c>
      <c r="B41" s="719"/>
      <c r="C41" s="719"/>
      <c r="D41" s="719"/>
      <c r="E41" s="719"/>
      <c r="F41" s="719"/>
      <c r="G41" s="719"/>
      <c r="H41" s="738"/>
      <c r="I41" s="587" t="s">
        <v>945</v>
      </c>
      <c r="J41" s="571" t="s">
        <v>946</v>
      </c>
      <c r="K41" s="739" t="s">
        <v>955</v>
      </c>
      <c r="L41" s="738"/>
      <c r="M41" s="572" t="s">
        <v>951</v>
      </c>
    </row>
    <row r="42" spans="1:13" s="573" customFormat="1" ht="12">
      <c r="A42" s="705"/>
      <c r="B42" s="706"/>
      <c r="C42" s="706"/>
      <c r="D42" s="706"/>
      <c r="E42" s="706"/>
      <c r="F42" s="706"/>
      <c r="G42" s="706"/>
      <c r="H42" s="724"/>
      <c r="I42" s="588"/>
      <c r="J42" s="574"/>
      <c r="K42" s="722"/>
      <c r="L42" s="723"/>
      <c r="M42" s="575"/>
    </row>
    <row r="43" spans="1:13" s="573" customFormat="1" thickBot="1">
      <c r="A43" s="714"/>
      <c r="B43" s="715"/>
      <c r="C43" s="715"/>
      <c r="D43" s="715"/>
      <c r="E43" s="715"/>
      <c r="F43" s="715"/>
      <c r="G43" s="715"/>
      <c r="H43" s="725"/>
      <c r="I43" s="589"/>
      <c r="J43" s="590"/>
      <c r="K43" s="716"/>
      <c r="L43" s="717"/>
      <c r="M43" s="591"/>
    </row>
    <row r="44" spans="1:13" s="573" customFormat="1" thickBot="1">
      <c r="A44" s="711" t="s">
        <v>953</v>
      </c>
      <c r="B44" s="712"/>
      <c r="C44" s="712"/>
      <c r="D44" s="712"/>
      <c r="E44" s="712"/>
      <c r="F44" s="712"/>
      <c r="G44" s="712"/>
      <c r="H44" s="712"/>
      <c r="I44" s="712"/>
      <c r="J44" s="712"/>
      <c r="K44" s="712"/>
      <c r="L44" s="713"/>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6" t="s">
        <v>957</v>
      </c>
      <c r="B48" s="727"/>
      <c r="C48" s="727"/>
      <c r="D48" s="727"/>
      <c r="E48" s="728"/>
      <c r="F48" s="594"/>
      <c r="G48" s="595" t="s">
        <v>945</v>
      </c>
      <c r="H48" s="596" t="s">
        <v>958</v>
      </c>
      <c r="I48" s="597" t="s">
        <v>2233</v>
      </c>
      <c r="J48" s="596" t="s">
        <v>2234</v>
      </c>
      <c r="K48" s="729" t="s">
        <v>961</v>
      </c>
      <c r="L48" s="728"/>
      <c r="M48" s="598" t="s">
        <v>951</v>
      </c>
    </row>
    <row r="49" spans="1:13" s="573" customFormat="1" ht="12">
      <c r="A49" s="599"/>
      <c r="B49" s="600"/>
      <c r="C49" s="600"/>
      <c r="D49" s="600"/>
      <c r="E49" s="600"/>
      <c r="F49" s="600"/>
      <c r="G49" s="601"/>
      <c r="H49" s="574"/>
      <c r="I49" s="588"/>
      <c r="J49" s="574"/>
      <c r="K49" s="722"/>
      <c r="L49" s="723"/>
      <c r="M49" s="575"/>
    </row>
    <row r="50" spans="1:13" s="573" customFormat="1" thickBot="1">
      <c r="A50" s="602"/>
      <c r="B50" s="603"/>
      <c r="C50" s="603"/>
      <c r="D50" s="603"/>
      <c r="E50" s="603"/>
      <c r="F50" s="603"/>
      <c r="G50" s="604"/>
      <c r="H50" s="576"/>
      <c r="I50" s="586"/>
      <c r="J50" s="576"/>
      <c r="K50" s="716"/>
      <c r="L50" s="717"/>
      <c r="M50" s="577"/>
    </row>
    <row r="51" spans="1:13" s="573" customFormat="1" thickBot="1">
      <c r="A51" s="730" t="s">
        <v>953</v>
      </c>
      <c r="B51" s="731"/>
      <c r="C51" s="731"/>
      <c r="D51" s="731"/>
      <c r="E51" s="731"/>
      <c r="F51" s="731"/>
      <c r="G51" s="731"/>
      <c r="H51" s="731"/>
      <c r="I51" s="731"/>
      <c r="J51" s="731"/>
      <c r="K51" s="731"/>
      <c r="L51" s="73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6" t="s">
        <v>944</v>
      </c>
      <c r="B55" s="727"/>
      <c r="C55" s="727"/>
      <c r="D55" s="727"/>
      <c r="E55" s="727"/>
      <c r="F55" s="727"/>
      <c r="G55" s="728"/>
      <c r="H55" s="595" t="s">
        <v>964</v>
      </c>
      <c r="I55" s="597" t="s">
        <v>965</v>
      </c>
      <c r="J55" s="596" t="s">
        <v>966</v>
      </c>
      <c r="K55" s="733" t="s">
        <v>950</v>
      </c>
      <c r="L55" s="734"/>
      <c r="M55" s="606" t="s">
        <v>951</v>
      </c>
    </row>
    <row r="56" spans="1:13" s="573" customFormat="1" ht="12">
      <c r="A56" s="705"/>
      <c r="B56" s="706"/>
      <c r="C56" s="706"/>
      <c r="D56" s="706"/>
      <c r="E56" s="706"/>
      <c r="F56" s="706"/>
      <c r="G56" s="706"/>
      <c r="H56" s="574"/>
      <c r="I56" s="588"/>
      <c r="J56" s="574"/>
      <c r="K56" s="722"/>
      <c r="L56" s="723"/>
      <c r="M56" s="575"/>
    </row>
    <row r="57" spans="1:13" s="573" customFormat="1" thickBot="1">
      <c r="A57" s="714"/>
      <c r="B57" s="715"/>
      <c r="C57" s="715"/>
      <c r="D57" s="715"/>
      <c r="E57" s="715"/>
      <c r="F57" s="715"/>
      <c r="G57" s="715"/>
      <c r="H57" s="576"/>
      <c r="I57" s="586"/>
      <c r="J57" s="576"/>
      <c r="K57" s="716"/>
      <c r="L57" s="717"/>
      <c r="M57" s="577"/>
    </row>
    <row r="58" spans="1:13" s="573" customFormat="1" thickBot="1">
      <c r="A58" s="711" t="s">
        <v>953</v>
      </c>
      <c r="B58" s="712"/>
      <c r="C58" s="712"/>
      <c r="D58" s="712"/>
      <c r="E58" s="712"/>
      <c r="F58" s="712"/>
      <c r="G58" s="712"/>
      <c r="H58" s="712"/>
      <c r="I58" s="712"/>
      <c r="J58" s="712"/>
      <c r="K58" s="712"/>
      <c r="L58" s="713"/>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11" t="s">
        <v>967</v>
      </c>
      <c r="B60" s="712"/>
      <c r="C60" s="712"/>
      <c r="D60" s="712"/>
      <c r="E60" s="712"/>
      <c r="F60" s="712"/>
      <c r="G60" s="712"/>
      <c r="H60" s="712"/>
      <c r="I60" s="712"/>
      <c r="J60" s="712"/>
      <c r="K60" s="712"/>
      <c r="L60" s="713"/>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8" t="s">
        <v>944</v>
      </c>
      <c r="B64" s="719"/>
      <c r="C64" s="719"/>
      <c r="D64" s="719"/>
      <c r="E64" s="719"/>
      <c r="F64" s="719"/>
      <c r="G64" s="719"/>
      <c r="H64" s="607"/>
      <c r="I64" s="608"/>
      <c r="J64" s="609" t="s">
        <v>970</v>
      </c>
      <c r="K64" s="720" t="s">
        <v>971</v>
      </c>
      <c r="L64" s="721"/>
      <c r="M64" s="610"/>
    </row>
    <row r="65" spans="1:13" s="573" customFormat="1" ht="12">
      <c r="A65" s="705" t="s">
        <v>2235</v>
      </c>
      <c r="B65" s="706"/>
      <c r="C65" s="706"/>
      <c r="D65" s="706"/>
      <c r="E65" s="706"/>
      <c r="F65" s="706"/>
      <c r="G65" s="706"/>
      <c r="H65" s="611"/>
      <c r="I65" s="612"/>
      <c r="J65" s="613"/>
      <c r="K65" s="707"/>
      <c r="L65" s="708"/>
      <c r="M65" s="614"/>
    </row>
    <row r="66" spans="1:13" s="573" customFormat="1" ht="12">
      <c r="A66" s="615" t="s">
        <v>973</v>
      </c>
      <c r="B66" s="616"/>
      <c r="C66" s="616"/>
      <c r="D66" s="616"/>
      <c r="E66" s="616"/>
      <c r="F66" s="616"/>
      <c r="G66" s="616"/>
      <c r="H66" s="611"/>
      <c r="I66" s="612"/>
      <c r="J66" s="613"/>
      <c r="K66" s="707"/>
      <c r="L66" s="708"/>
      <c r="M66" s="614"/>
    </row>
    <row r="67" spans="1:13" s="573" customFormat="1" thickBot="1">
      <c r="A67" s="602" t="s">
        <v>974</v>
      </c>
      <c r="B67" s="603"/>
      <c r="C67" s="603"/>
      <c r="D67" s="603"/>
      <c r="E67" s="603"/>
      <c r="F67" s="603"/>
      <c r="G67" s="603"/>
      <c r="H67" s="617"/>
      <c r="I67" s="618"/>
      <c r="J67" s="613"/>
      <c r="K67" s="709"/>
      <c r="L67" s="710"/>
      <c r="M67" s="614"/>
    </row>
    <row r="68" spans="1:13" s="573" customFormat="1" thickBot="1">
      <c r="A68" s="711" t="s">
        <v>953</v>
      </c>
      <c r="B68" s="712"/>
      <c r="C68" s="712"/>
      <c r="D68" s="712"/>
      <c r="E68" s="712"/>
      <c r="F68" s="712"/>
      <c r="G68" s="712"/>
      <c r="H68" s="712"/>
      <c r="I68" s="712"/>
      <c r="J68" s="712"/>
      <c r="K68" s="712"/>
      <c r="L68" s="713"/>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11" t="s">
        <v>2236</v>
      </c>
      <c r="B70" s="712"/>
      <c r="C70" s="712"/>
      <c r="D70" s="712"/>
      <c r="E70" s="712"/>
      <c r="F70" s="712"/>
      <c r="G70" s="712"/>
      <c r="H70" s="712"/>
      <c r="I70" s="712"/>
      <c r="J70" s="712"/>
      <c r="K70" s="712"/>
      <c r="L70" s="713"/>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5" t="s">
        <v>2218</v>
      </c>
      <c r="B87" s="696"/>
      <c r="C87" s="696"/>
      <c r="D87" s="696"/>
      <c r="E87" s="696"/>
      <c r="F87" s="696"/>
      <c r="G87" s="696"/>
      <c r="H87" s="696"/>
      <c r="I87" s="696"/>
      <c r="J87" s="696"/>
      <c r="K87" s="696"/>
      <c r="L87" s="696"/>
      <c r="M87" s="697"/>
    </row>
    <row r="88" spans="1:13" ht="17.25" customHeight="1">
      <c r="A88" s="695"/>
      <c r="B88" s="696"/>
      <c r="C88" s="696"/>
      <c r="D88" s="696"/>
      <c r="E88" s="696"/>
      <c r="F88" s="696"/>
      <c r="G88" s="696"/>
      <c r="H88" s="696"/>
      <c r="I88" s="696"/>
      <c r="J88" s="696"/>
      <c r="K88" s="696"/>
      <c r="L88" s="696"/>
      <c r="M88" s="697"/>
    </row>
    <row r="89" spans="1:13" ht="18.75" customHeight="1">
      <c r="A89" s="698" t="s">
        <v>2219</v>
      </c>
      <c r="B89" s="699"/>
      <c r="C89" s="699"/>
      <c r="D89" s="699"/>
      <c r="E89" s="699"/>
      <c r="F89" s="699"/>
      <c r="G89" s="699"/>
      <c r="H89" s="699"/>
      <c r="I89" s="699"/>
      <c r="J89" s="699"/>
      <c r="K89" s="699"/>
      <c r="L89" s="699"/>
      <c r="M89" s="700"/>
    </row>
    <row r="90" spans="1:13" ht="21.75" customHeight="1">
      <c r="A90" s="698"/>
      <c r="B90" s="699"/>
      <c r="C90" s="699"/>
      <c r="D90" s="699"/>
      <c r="E90" s="699"/>
      <c r="F90" s="699"/>
      <c r="G90" s="699"/>
      <c r="H90" s="699"/>
      <c r="I90" s="699"/>
      <c r="J90" s="699"/>
      <c r="K90" s="699"/>
      <c r="L90" s="699"/>
      <c r="M90" s="70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01"/>
      <c r="J100" s="701"/>
      <c r="K100" s="701"/>
      <c r="L100" s="701"/>
      <c r="M100" s="702"/>
    </row>
    <row r="101" spans="1:13" ht="13.5" thickBot="1">
      <c r="A101" s="643" t="s">
        <v>2221</v>
      </c>
      <c r="B101" s="644"/>
      <c r="C101" s="644"/>
      <c r="D101" s="645"/>
      <c r="E101" s="645"/>
      <c r="F101" s="645"/>
      <c r="G101" s="645"/>
      <c r="H101" s="645"/>
      <c r="I101" s="703"/>
      <c r="J101" s="703"/>
      <c r="K101" s="703"/>
      <c r="L101" s="703"/>
      <c r="M101" s="70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5" t="s">
        <v>2205</v>
      </c>
      <c r="C10" s="906"/>
      <c r="D10" s="906"/>
      <c r="E10" s="906"/>
      <c r="F10" s="358" t="s">
        <v>2206</v>
      </c>
      <c r="G10" s="79"/>
      <c r="H10" s="359"/>
      <c r="I10" s="907" t="s">
        <v>2207</v>
      </c>
      <c r="J10" s="907"/>
      <c r="K10" s="360"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8" t="s">
        <v>2222</v>
      </c>
      <c r="G25" s="909"/>
      <c r="H25" s="90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VLOOKUP(A36,EQUIPOS!A6:D161,4,FALSE)</f>
        <v>196119.15231626923</v>
      </c>
      <c r="L36" s="270"/>
      <c r="M36" s="271">
        <v>0.15</v>
      </c>
      <c r="N36" s="272">
        <f>K36/M36</f>
        <v>1307461.0154417949</v>
      </c>
    </row>
    <row r="37" spans="1:14">
      <c r="A37" t="s">
        <v>150</v>
      </c>
      <c r="B37" s="840" t="str">
        <f>VLOOKUP(A37,EQUIPOS!A7:D154,3,FALSE)</f>
        <v>Cargador : Potencia en el volante 125 hp, Clasificación de RPM del motor 2300.</v>
      </c>
      <c r="C37" s="841"/>
      <c r="D37" s="841"/>
      <c r="E37" s="841"/>
      <c r="F37" s="841"/>
      <c r="G37" s="841"/>
      <c r="H37" s="842"/>
      <c r="I37" s="267"/>
      <c r="J37" s="268"/>
      <c r="K37" s="269">
        <f>VLOOKUP(A37,EQUIPOS!A7:D162,4,FALSE)</f>
        <v>132540.92659177646</v>
      </c>
      <c r="L37" s="270"/>
      <c r="M37" s="271">
        <v>0.15</v>
      </c>
      <c r="N37" s="272">
        <f>K37/M37</f>
        <v>883606.17727850971</v>
      </c>
    </row>
    <row r="38" spans="1:14">
      <c r="A38" t="s">
        <v>273</v>
      </c>
      <c r="B38" s="840" t="str">
        <f>VLOOKUP(A38,EQUIPOS!A8:D154,3,FALSE)</f>
        <v>Motosierra, 93.6 cm3 - 7.1 HP, 45-90 cm - 7.9 kg</v>
      </c>
      <c r="C38" s="841"/>
      <c r="D38" s="841"/>
      <c r="E38" s="841"/>
      <c r="F38" s="841"/>
      <c r="G38" s="841"/>
      <c r="H38" s="842"/>
      <c r="I38" s="267"/>
      <c r="J38" s="268"/>
      <c r="K38" s="269">
        <f>VLOOKUP(A38,EQUIPOS!A8:D163,4,FALSE)</f>
        <v>8096.7045773403061</v>
      </c>
      <c r="L38" s="270"/>
      <c r="M38" s="271">
        <v>0.15</v>
      </c>
      <c r="N38" s="273">
        <f>K38/M38</f>
        <v>53978.03051560204</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99">
        <f>SUM(N36:N42)</f>
        <v>2254067.0565692401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1" t="s">
        <v>957</v>
      </c>
      <c r="C58" s="802"/>
      <c r="D58" s="802"/>
      <c r="E58" s="802"/>
      <c r="F58" s="802"/>
      <c r="G58" s="80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31">
        <v>983.54</v>
      </c>
      <c r="M59" s="832"/>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6"/>
      <c r="M64" s="817"/>
      <c r="N64" s="296"/>
    </row>
    <row r="65" spans="1:15" ht="15.75" thickBot="1">
      <c r="B65" s="833" t="s">
        <v>953</v>
      </c>
      <c r="C65" s="834"/>
      <c r="D65" s="834"/>
      <c r="E65" s="834"/>
      <c r="F65" s="834"/>
      <c r="G65" s="834"/>
      <c r="H65" s="834"/>
      <c r="I65" s="834"/>
      <c r="J65" s="834"/>
      <c r="K65" s="834"/>
      <c r="L65" s="834"/>
      <c r="M65" s="835"/>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48"/>
      <c r="J75" s="48"/>
      <c r="K75" s="48"/>
      <c r="L75" s="816"/>
      <c r="M75" s="817"/>
      <c r="N75" s="296"/>
    </row>
    <row r="76" spans="1:15" ht="15.75" thickBot="1">
      <c r="B76" s="827" t="s">
        <v>953</v>
      </c>
      <c r="C76" s="828"/>
      <c r="D76" s="828"/>
      <c r="E76" s="828"/>
      <c r="F76" s="828"/>
      <c r="G76" s="828"/>
      <c r="H76" s="828"/>
      <c r="I76" s="834"/>
      <c r="J76" s="834"/>
      <c r="K76" s="834"/>
      <c r="L76" s="834"/>
      <c r="M76" s="835"/>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2468927.6232359065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493785.52464718133</v>
      </c>
      <c r="M83" s="862"/>
      <c r="N83" s="51"/>
    </row>
    <row r="84" spans="1:14">
      <c r="B84" s="89" t="s">
        <v>973</v>
      </c>
      <c r="C84" s="90"/>
      <c r="D84" s="90"/>
      <c r="E84" s="90"/>
      <c r="F84" s="90"/>
      <c r="G84" s="90"/>
      <c r="H84" s="90"/>
      <c r="I84" s="87"/>
      <c r="J84" s="88"/>
      <c r="K84" s="304">
        <v>0.05</v>
      </c>
      <c r="L84" s="861">
        <f>N78*K84</f>
        <v>123446.38116179533</v>
      </c>
      <c r="M84" s="862"/>
      <c r="N84" s="51"/>
    </row>
    <row r="85" spans="1:14" ht="15.75" thickBot="1">
      <c r="B85" s="91" t="s">
        <v>974</v>
      </c>
      <c r="C85" s="92"/>
      <c r="D85" s="92"/>
      <c r="E85" s="92"/>
      <c r="F85" s="92"/>
      <c r="G85" s="92"/>
      <c r="H85" s="92"/>
      <c r="I85" s="93"/>
      <c r="J85" s="94"/>
      <c r="K85" s="305">
        <v>0.05</v>
      </c>
      <c r="L85" s="863">
        <f>N78*K85</f>
        <v>123446.38116179533</v>
      </c>
      <c r="M85" s="864"/>
      <c r="N85" s="51"/>
    </row>
    <row r="86" spans="1:14" ht="15.75" thickBot="1">
      <c r="B86" s="827" t="s">
        <v>953</v>
      </c>
      <c r="C86" s="828"/>
      <c r="D86" s="828"/>
      <c r="E86" s="828"/>
      <c r="F86" s="828"/>
      <c r="G86" s="828"/>
      <c r="H86" s="828"/>
      <c r="I86" s="828"/>
      <c r="J86" s="828"/>
      <c r="K86" s="828"/>
      <c r="L86" s="828"/>
      <c r="M86" s="829"/>
      <c r="N86" s="52">
        <f>L83+L84+L85</f>
        <v>740678.28697077197</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3209605.9102066783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4"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249</v>
      </c>
      <c r="B36" s="840" t="str">
        <f>VLOOKUP(A36,EQUIPOS!A6:D154,3,FALSE)</f>
        <v>Guadañadora, Cilindraje 41.5 cm3, Longitud del mango 1450 mm, Peso 7.4 kg</v>
      </c>
      <c r="C36" s="841"/>
      <c r="D36" s="841"/>
      <c r="E36" s="841"/>
      <c r="F36" s="841"/>
      <c r="G36" s="841"/>
      <c r="H36" s="842"/>
      <c r="I36" s="267"/>
      <c r="J36" s="268"/>
      <c r="K36" s="269">
        <f>VLOOKUP(A36,EQUIPOS!A6:D161,4,FALSE)</f>
        <v>4139.8514298949012</v>
      </c>
      <c r="L36" s="270"/>
      <c r="M36" s="271">
        <v>0.36</v>
      </c>
      <c r="N36" s="272">
        <f>K36/M36</f>
        <v>11499.587305263614</v>
      </c>
    </row>
    <row r="37" spans="1:14">
      <c r="A37" t="s">
        <v>273</v>
      </c>
      <c r="B37" s="840" t="str">
        <f>VLOOKUP(A37,EQUIPOS!A7:D154,3,FALSE)</f>
        <v>Motosierra, 93.6 cm3 - 7.1 HP, 45-90 cm - 7.9 kg</v>
      </c>
      <c r="C37" s="841"/>
      <c r="D37" s="841"/>
      <c r="E37" s="841"/>
      <c r="F37" s="841"/>
      <c r="G37" s="841"/>
      <c r="H37" s="842"/>
      <c r="I37" s="267"/>
      <c r="J37" s="268"/>
      <c r="K37" s="269">
        <f>VLOOKUP(A37,EQUIPOS!A7:D162,4,FALSE)</f>
        <v>8096.7045773403061</v>
      </c>
      <c r="L37" s="270"/>
      <c r="M37" s="271">
        <v>0.10299999999999999</v>
      </c>
      <c r="N37" s="272">
        <f>K37/M37</f>
        <v>78608.78230427482</v>
      </c>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1879.5486111111113</v>
      </c>
    </row>
    <row r="43" spans="1:14" ht="15.75" thickBot="1">
      <c r="B43" s="827" t="s">
        <v>953</v>
      </c>
      <c r="C43" s="828"/>
      <c r="D43" s="828"/>
      <c r="E43" s="828"/>
      <c r="F43" s="828"/>
      <c r="G43" s="828"/>
      <c r="H43" s="828"/>
      <c r="I43" s="828"/>
      <c r="J43" s="828"/>
      <c r="K43" s="828"/>
      <c r="L43" s="828"/>
      <c r="M43" s="829"/>
      <c r="N43" s="99">
        <f>SUM(N36:N42)</f>
        <v>91987.918220649546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31">
        <f>'900.2'!N78</f>
        <v>1232.984847708964</v>
      </c>
      <c r="M59" s="832"/>
      <c r="N59" s="287">
        <f>K59*L59</f>
        <v>61649.242385448204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61649.242385448204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191228.13282831997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38245.626565663995</v>
      </c>
      <c r="M83" s="862"/>
      <c r="N83" s="51"/>
    </row>
    <row r="84" spans="1:14">
      <c r="B84" s="89" t="s">
        <v>973</v>
      </c>
      <c r="C84" s="90"/>
      <c r="D84" s="90"/>
      <c r="E84" s="90"/>
      <c r="F84" s="90"/>
      <c r="G84" s="90"/>
      <c r="H84" s="90"/>
      <c r="I84" s="87"/>
      <c r="J84" s="88"/>
      <c r="K84" s="304">
        <v>0.05</v>
      </c>
      <c r="L84" s="861">
        <f>N78*K84</f>
        <v>9561.4066414159988</v>
      </c>
      <c r="M84" s="862"/>
      <c r="N84" s="51"/>
    </row>
    <row r="85" spans="1:14" ht="15.75" thickBot="1">
      <c r="B85" s="91" t="s">
        <v>974</v>
      </c>
      <c r="C85" s="92"/>
      <c r="D85" s="92"/>
      <c r="E85" s="92"/>
      <c r="F85" s="92"/>
      <c r="G85" s="92"/>
      <c r="H85" s="92"/>
      <c r="I85" s="93"/>
      <c r="J85" s="94"/>
      <c r="K85" s="305">
        <v>0.05</v>
      </c>
      <c r="L85" s="863">
        <f>N78*K85</f>
        <v>9561.4066414159988</v>
      </c>
      <c r="M85" s="864"/>
      <c r="N85" s="51"/>
    </row>
    <row r="86" spans="1:14" ht="15.75" thickBot="1">
      <c r="B86" s="827" t="s">
        <v>953</v>
      </c>
      <c r="C86" s="828"/>
      <c r="D86" s="828"/>
      <c r="E86" s="828"/>
      <c r="F86" s="828"/>
      <c r="G86" s="828"/>
      <c r="H86" s="828"/>
      <c r="I86" s="828"/>
      <c r="J86" s="828"/>
      <c r="K86" s="828"/>
      <c r="L86" s="828"/>
      <c r="M86" s="829"/>
      <c r="N86" s="52">
        <f>L83+L84+L85</f>
        <v>57368.439848495989</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248596.57267681597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132540.92659177646</v>
      </c>
      <c r="L36" s="270"/>
      <c r="M36" s="271">
        <v>2.375</v>
      </c>
      <c r="N36" s="272">
        <f>K36/M36</f>
        <v>55806.705933379562</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2.375</v>
      </c>
      <c r="N37" s="272">
        <f>K37/M37</f>
        <v>20396.556740038555</v>
      </c>
    </row>
    <row r="38" spans="1:14">
      <c r="A38" t="s">
        <v>195</v>
      </c>
      <c r="B38" s="840" t="str">
        <f>VLOOKUP(A38,EQUIPOS!A7:D154,3,FALSE)</f>
        <v xml:space="preserve">Equipo de oxicorte, Capacidad de corte: hasta 6´´ (152mm) </v>
      </c>
      <c r="C38" s="841"/>
      <c r="D38" s="841"/>
      <c r="E38" s="841"/>
      <c r="F38" s="841"/>
      <c r="G38" s="841"/>
      <c r="H38" s="842"/>
      <c r="I38" s="267"/>
      <c r="J38" s="268"/>
      <c r="K38" s="269">
        <f>VLOOKUP(A38,EQUIPOS!A7:D162,4,FALSE)</f>
        <v>25430.312483997379</v>
      </c>
      <c r="L38" s="270"/>
      <c r="M38" s="271">
        <v>2.375</v>
      </c>
      <c r="N38" s="273">
        <f>K38/M38</f>
        <v>10707.499993262054</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88326.969212019176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1232.984847708964</v>
      </c>
      <c r="M59" s="832"/>
      <c r="N59" s="287">
        <f>K59*L59</f>
        <v>1232.984847708964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1232.984847708964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103722.01951311804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20744.40390262361</v>
      </c>
      <c r="M83" s="862"/>
      <c r="N83" s="51"/>
    </row>
    <row r="84" spans="1:14">
      <c r="B84" s="89" t="s">
        <v>973</v>
      </c>
      <c r="C84" s="90"/>
      <c r="D84" s="90"/>
      <c r="E84" s="90"/>
      <c r="F84" s="90"/>
      <c r="G84" s="90"/>
      <c r="H84" s="90"/>
      <c r="I84" s="87"/>
      <c r="J84" s="88"/>
      <c r="K84" s="304">
        <v>0.05</v>
      </c>
      <c r="L84" s="861">
        <f>N78*K84</f>
        <v>5186.1009756559024</v>
      </c>
      <c r="M84" s="862"/>
      <c r="N84" s="51"/>
    </row>
    <row r="85" spans="1:14" ht="15.75" thickBot="1">
      <c r="B85" s="91" t="s">
        <v>974</v>
      </c>
      <c r="C85" s="92"/>
      <c r="D85" s="92"/>
      <c r="E85" s="92"/>
      <c r="F85" s="92"/>
      <c r="G85" s="92"/>
      <c r="H85" s="92"/>
      <c r="I85" s="93"/>
      <c r="J85" s="94"/>
      <c r="K85" s="305">
        <v>0.05</v>
      </c>
      <c r="L85" s="863">
        <f>N78*K85</f>
        <v>5186.1009756559024</v>
      </c>
      <c r="M85" s="864"/>
      <c r="N85" s="51"/>
    </row>
    <row r="86" spans="1:14" ht="15.75" thickBot="1">
      <c r="B86" s="827" t="s">
        <v>953</v>
      </c>
      <c r="C86" s="828"/>
      <c r="D86" s="828"/>
      <c r="E86" s="828"/>
      <c r="F86" s="828"/>
      <c r="G86" s="828"/>
      <c r="H86" s="828"/>
      <c r="I86" s="828"/>
      <c r="J86" s="828"/>
      <c r="K86" s="828"/>
      <c r="L86" s="828"/>
      <c r="M86" s="829"/>
      <c r="N86" s="52">
        <f>L83+L84+L85</f>
        <v>31116.605853935416</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134838.62536705346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218700.68736237747</v>
      </c>
      <c r="L36" s="270"/>
      <c r="M36" s="271">
        <v>2.5</v>
      </c>
      <c r="N36" s="272">
        <f>K36/M36</f>
        <v>87480.274944950987</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2.5</v>
      </c>
      <c r="N37" s="272">
        <f>K37/M37</f>
        <v>19376.72890303663</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25430.312483997379</v>
      </c>
      <c r="L38" s="270"/>
      <c r="M38" s="271">
        <v>2.5</v>
      </c>
      <c r="N38" s="272">
        <f>K38/M38</f>
        <v>10172.124993598951</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117298.20808520098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1232.984847708964</v>
      </c>
      <c r="M59" s="832"/>
      <c r="N59" s="287">
        <f>K59*L59</f>
        <v>1232.984847708964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1232.984847708964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131985.15511363035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26397.031022726071</v>
      </c>
      <c r="M83" s="862"/>
      <c r="N83" s="51"/>
    </row>
    <row r="84" spans="1:14">
      <c r="B84" s="89" t="s">
        <v>973</v>
      </c>
      <c r="C84" s="90"/>
      <c r="D84" s="90"/>
      <c r="E84" s="90"/>
      <c r="F84" s="90"/>
      <c r="G84" s="90"/>
      <c r="H84" s="90"/>
      <c r="I84" s="87"/>
      <c r="J84" s="88"/>
      <c r="K84" s="304">
        <v>0.05</v>
      </c>
      <c r="L84" s="861">
        <f>N78*K84</f>
        <v>6599.2577556815177</v>
      </c>
      <c r="M84" s="862"/>
      <c r="N84" s="51"/>
    </row>
    <row r="85" spans="1:14" ht="15.75" thickBot="1">
      <c r="B85" s="91" t="s">
        <v>974</v>
      </c>
      <c r="C85" s="92"/>
      <c r="D85" s="92"/>
      <c r="E85" s="92"/>
      <c r="F85" s="92"/>
      <c r="G85" s="92"/>
      <c r="H85" s="92"/>
      <c r="I85" s="93"/>
      <c r="J85" s="94"/>
      <c r="K85" s="305">
        <v>0.05</v>
      </c>
      <c r="L85" s="863">
        <f>N78*K85</f>
        <v>6599.2577556815177</v>
      </c>
      <c r="M85" s="864"/>
      <c r="N85" s="51"/>
    </row>
    <row r="86" spans="1:14" ht="15.75" thickBot="1">
      <c r="B86" s="827" t="s">
        <v>953</v>
      </c>
      <c r="C86" s="828"/>
      <c r="D86" s="828"/>
      <c r="E86" s="828"/>
      <c r="F86" s="828"/>
      <c r="G86" s="828"/>
      <c r="H86" s="828"/>
      <c r="I86" s="828"/>
      <c r="J86" s="828"/>
      <c r="K86" s="828"/>
      <c r="L86" s="828"/>
      <c r="M86" s="829"/>
      <c r="N86" s="52">
        <f>L83+L84+L85</f>
        <v>39595.546534089102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171580.70164771946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132540.92659177646</v>
      </c>
      <c r="L36" s="270"/>
      <c r="M36" s="271">
        <v>9.25</v>
      </c>
      <c r="N36" s="272">
        <f>K36/M36</f>
        <v>14328.74882073259</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9.25</v>
      </c>
      <c r="N37" s="272">
        <f>K37/M37</f>
        <v>5236.9537575774675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58.094119895785944</v>
      </c>
    </row>
    <row r="43" spans="1:14" ht="15.75" thickBot="1">
      <c r="B43" s="827" t="s">
        <v>953</v>
      </c>
      <c r="C43" s="828"/>
      <c r="D43" s="828"/>
      <c r="E43" s="828"/>
      <c r="F43" s="828"/>
      <c r="G43" s="828"/>
      <c r="H43" s="828"/>
      <c r="I43" s="828"/>
      <c r="J43" s="828"/>
      <c r="K43" s="828"/>
      <c r="L43" s="828"/>
      <c r="M43" s="829"/>
      <c r="N43" s="99">
        <f>SUM(N36:N42)</f>
        <v>19623.796698205842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1232.984847708964</v>
      </c>
      <c r="M59" s="832"/>
      <c r="N59" s="287">
        <f>K59*L59</f>
        <v>1232.984847708964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1232.984847708964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23761.487540704104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4752.2975081408213</v>
      </c>
      <c r="M83" s="862"/>
      <c r="N83" s="51"/>
    </row>
    <row r="84" spans="1:14">
      <c r="B84" s="89" t="s">
        <v>973</v>
      </c>
      <c r="C84" s="90"/>
      <c r="D84" s="90"/>
      <c r="E84" s="90"/>
      <c r="F84" s="90"/>
      <c r="G84" s="90"/>
      <c r="H84" s="90"/>
      <c r="I84" s="87"/>
      <c r="J84" s="88"/>
      <c r="K84" s="304">
        <v>0.05</v>
      </c>
      <c r="L84" s="861">
        <f>N78*K84</f>
        <v>1188.0743770352053</v>
      </c>
      <c r="M84" s="862"/>
      <c r="N84" s="51"/>
    </row>
    <row r="85" spans="1:14" ht="15.75" thickBot="1">
      <c r="B85" s="91" t="s">
        <v>974</v>
      </c>
      <c r="C85" s="92"/>
      <c r="D85" s="92"/>
      <c r="E85" s="92"/>
      <c r="F85" s="92"/>
      <c r="G85" s="92"/>
      <c r="H85" s="92"/>
      <c r="I85" s="93"/>
      <c r="J85" s="94"/>
      <c r="K85" s="305">
        <v>0.05</v>
      </c>
      <c r="L85" s="863">
        <f>N78*K85</f>
        <v>1188.0743770352053</v>
      </c>
      <c r="M85" s="864"/>
      <c r="N85" s="51"/>
    </row>
    <row r="86" spans="1:14" ht="15.75" thickBot="1">
      <c r="B86" s="827" t="s">
        <v>953</v>
      </c>
      <c r="C86" s="828"/>
      <c r="D86" s="828"/>
      <c r="E86" s="828"/>
      <c r="F86" s="828"/>
      <c r="G86" s="828"/>
      <c r="H86" s="828"/>
      <c r="I86" s="828"/>
      <c r="J86" s="828"/>
      <c r="K86" s="828"/>
      <c r="L86" s="828"/>
      <c r="M86" s="829"/>
      <c r="N86" s="52">
        <f>L83+L84+L85</f>
        <v>7128.4462622112324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30889.933802915337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48441.822257591572</v>
      </c>
      <c r="L36" s="270"/>
      <c r="M36" s="271">
        <v>2.5</v>
      </c>
      <c r="N36" s="272">
        <f>K36/M36</f>
        <v>19376.72890303663</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1082.6200000000001</v>
      </c>
    </row>
    <row r="43" spans="1:14" ht="15.75" thickBot="1">
      <c r="B43" s="827" t="s">
        <v>953</v>
      </c>
      <c r="C43" s="828"/>
      <c r="D43" s="828"/>
      <c r="E43" s="828"/>
      <c r="F43" s="828"/>
      <c r="G43" s="828"/>
      <c r="H43" s="828"/>
      <c r="I43" s="828"/>
      <c r="J43" s="828"/>
      <c r="K43" s="828"/>
      <c r="L43" s="828"/>
      <c r="M43" s="829"/>
      <c r="N43" s="99">
        <f>SUM(N36:N42)</f>
        <v>20459.348903036629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1232.984847708964</v>
      </c>
      <c r="M59" s="832"/>
      <c r="N59" s="287">
        <f>K59*L59</f>
        <v>1232.984847708964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1232.984847708964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10826.2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32518.533750745595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6503.7067501491192</v>
      </c>
      <c r="M83" s="862"/>
      <c r="N83" s="51"/>
    </row>
    <row r="84" spans="1:14">
      <c r="B84" s="89" t="s">
        <v>973</v>
      </c>
      <c r="C84" s="90"/>
      <c r="D84" s="90"/>
      <c r="E84" s="90"/>
      <c r="F84" s="90"/>
      <c r="G84" s="90"/>
      <c r="H84" s="90"/>
      <c r="I84" s="87"/>
      <c r="J84" s="88"/>
      <c r="K84" s="304">
        <v>0.05</v>
      </c>
      <c r="L84" s="861">
        <f>N78*K84</f>
        <v>1625.9266875372798</v>
      </c>
      <c r="M84" s="862"/>
      <c r="N84" s="51"/>
    </row>
    <row r="85" spans="1:14" ht="15.75" thickBot="1">
      <c r="B85" s="91" t="s">
        <v>974</v>
      </c>
      <c r="C85" s="92"/>
      <c r="D85" s="92"/>
      <c r="E85" s="92"/>
      <c r="F85" s="92"/>
      <c r="G85" s="92"/>
      <c r="H85" s="92"/>
      <c r="I85" s="93"/>
      <c r="J85" s="94"/>
      <c r="K85" s="305">
        <v>0.05</v>
      </c>
      <c r="L85" s="863">
        <f>N78*K85</f>
        <v>1625.9266875372798</v>
      </c>
      <c r="M85" s="864"/>
      <c r="N85" s="51"/>
    </row>
    <row r="86" spans="1:14" ht="15.75" thickBot="1">
      <c r="B86" s="827" t="s">
        <v>953</v>
      </c>
      <c r="C86" s="828"/>
      <c r="D86" s="828"/>
      <c r="E86" s="828"/>
      <c r="F86" s="828"/>
      <c r="G86" s="828"/>
      <c r="H86" s="828"/>
      <c r="I86" s="828"/>
      <c r="J86" s="828"/>
      <c r="K86" s="828"/>
      <c r="L86" s="828"/>
      <c r="M86" s="829"/>
      <c r="N86" s="52">
        <f>L83+L84+L85</f>
        <v>9755.5601252236793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42274.093875969273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132540.92659177646</v>
      </c>
      <c r="L36" s="270"/>
      <c r="M36" s="271">
        <v>2.375</v>
      </c>
      <c r="N36" s="272">
        <f>K36/M36</f>
        <v>55806.705933379562</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2.375</v>
      </c>
      <c r="N37" s="272">
        <f>K37/M37</f>
        <v>20396.556740038555</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25430.312483997379</v>
      </c>
      <c r="L38" s="270"/>
      <c r="M38" s="271">
        <v>2.375</v>
      </c>
      <c r="N38" s="272">
        <f>K38/M38</f>
        <v>10707.499993262054</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88326.969212019176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1232.984847708964</v>
      </c>
      <c r="M59" s="832"/>
      <c r="N59" s="287">
        <f>K59*L59</f>
        <v>1232.984847708964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1232.984847708964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103722.01951311804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20744.40390262361</v>
      </c>
      <c r="M83" s="862"/>
      <c r="N83" s="51"/>
    </row>
    <row r="84" spans="1:14">
      <c r="B84" s="89" t="s">
        <v>973</v>
      </c>
      <c r="C84" s="90"/>
      <c r="D84" s="90"/>
      <c r="E84" s="90"/>
      <c r="F84" s="90"/>
      <c r="G84" s="90"/>
      <c r="H84" s="90"/>
      <c r="I84" s="87"/>
      <c r="J84" s="88"/>
      <c r="K84" s="304">
        <v>0.05</v>
      </c>
      <c r="L84" s="861">
        <f>N78*K84</f>
        <v>5186.1009756559024</v>
      </c>
      <c r="M84" s="862"/>
      <c r="N84" s="51"/>
    </row>
    <row r="85" spans="1:14" ht="15.75" thickBot="1">
      <c r="B85" s="91" t="s">
        <v>974</v>
      </c>
      <c r="C85" s="92"/>
      <c r="D85" s="92"/>
      <c r="E85" s="92"/>
      <c r="F85" s="92"/>
      <c r="G85" s="92"/>
      <c r="H85" s="92"/>
      <c r="I85" s="93"/>
      <c r="J85" s="94"/>
      <c r="K85" s="305">
        <v>0.05</v>
      </c>
      <c r="L85" s="863">
        <f>N78*K85</f>
        <v>5186.1009756559024</v>
      </c>
      <c r="M85" s="864"/>
      <c r="N85" s="51"/>
    </row>
    <row r="86" spans="1:14" ht="15.75" thickBot="1">
      <c r="B86" s="827" t="s">
        <v>953</v>
      </c>
      <c r="C86" s="828"/>
      <c r="D86" s="828"/>
      <c r="E86" s="828"/>
      <c r="F86" s="828"/>
      <c r="G86" s="828"/>
      <c r="H86" s="828"/>
      <c r="I86" s="828"/>
      <c r="J86" s="828"/>
      <c r="K86" s="828"/>
      <c r="L86" s="828"/>
      <c r="M86" s="829"/>
      <c r="N86" s="52">
        <f>L83+L84+L85</f>
        <v>31116.605853935416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134838.62536705346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218700.68736237747</v>
      </c>
      <c r="L36" s="270"/>
      <c r="M36" s="271">
        <v>2.5</v>
      </c>
      <c r="N36" s="272">
        <f>K36/M36</f>
        <v>87480.274944950987</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2.5</v>
      </c>
      <c r="N37" s="272">
        <f>K37/M37</f>
        <v>19376.72890303663</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25430.312483997379</v>
      </c>
      <c r="L38" s="270"/>
      <c r="M38" s="271">
        <v>2.5</v>
      </c>
      <c r="N38" s="272">
        <f>K38/M38</f>
        <v>10172.124993598951</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117298.20808520098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1232.984847708964</v>
      </c>
      <c r="M59" s="832"/>
      <c r="N59" s="287">
        <f>K59*L59</f>
        <v>1232.984847708964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1232.984847708964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131985.15511363035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26397.031022726071</v>
      </c>
      <c r="M83" s="862"/>
      <c r="N83" s="51"/>
    </row>
    <row r="84" spans="1:14">
      <c r="B84" s="89" t="s">
        <v>973</v>
      </c>
      <c r="C84" s="90"/>
      <c r="D84" s="90"/>
      <c r="E84" s="90"/>
      <c r="F84" s="90"/>
      <c r="G84" s="90"/>
      <c r="H84" s="90"/>
      <c r="I84" s="87"/>
      <c r="J84" s="88"/>
      <c r="K84" s="304">
        <v>0.05</v>
      </c>
      <c r="L84" s="861">
        <f>N78*K84</f>
        <v>6599.2577556815177</v>
      </c>
      <c r="M84" s="862"/>
      <c r="N84" s="51"/>
    </row>
    <row r="85" spans="1:14" ht="15.75" thickBot="1">
      <c r="B85" s="91" t="s">
        <v>974</v>
      </c>
      <c r="C85" s="92"/>
      <c r="D85" s="92"/>
      <c r="E85" s="92"/>
      <c r="F85" s="92"/>
      <c r="G85" s="92"/>
      <c r="H85" s="92"/>
      <c r="I85" s="93"/>
      <c r="J85" s="94"/>
      <c r="K85" s="305">
        <v>0.05</v>
      </c>
      <c r="L85" s="863">
        <f>N78*K85</f>
        <v>6599.2577556815177</v>
      </c>
      <c r="M85" s="864"/>
      <c r="N85" s="51"/>
    </row>
    <row r="86" spans="1:14" ht="15.75" thickBot="1">
      <c r="B86" s="827" t="s">
        <v>953</v>
      </c>
      <c r="C86" s="828"/>
      <c r="D86" s="828"/>
      <c r="E86" s="828"/>
      <c r="F86" s="828"/>
      <c r="G86" s="828"/>
      <c r="H86" s="828"/>
      <c r="I86" s="828"/>
      <c r="J86" s="828"/>
      <c r="K86" s="828"/>
      <c r="L86" s="828"/>
      <c r="M86" s="829"/>
      <c r="N86" s="52">
        <f>L83+L84+L85</f>
        <v>39595.546534089102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171580.70164771946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218700.68736237747</v>
      </c>
      <c r="L36" s="270"/>
      <c r="M36" s="271">
        <v>2.5</v>
      </c>
      <c r="N36" s="272">
        <f>K36/M36</f>
        <v>87480.274944950987</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2.5</v>
      </c>
      <c r="N37" s="272">
        <f>K37/M37</f>
        <v>19376.72890303663</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25430.312483997379</v>
      </c>
      <c r="L38" s="270"/>
      <c r="M38" s="271">
        <v>2.5</v>
      </c>
      <c r="N38" s="272">
        <f>K38/M38</f>
        <v>10172.124993598951</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214.948243614408</v>
      </c>
    </row>
    <row r="43" spans="1:14" ht="15.75" thickBot="1">
      <c r="B43" s="827" t="s">
        <v>953</v>
      </c>
      <c r="C43" s="828"/>
      <c r="D43" s="828"/>
      <c r="E43" s="828"/>
      <c r="F43" s="828"/>
      <c r="G43" s="828"/>
      <c r="H43" s="828"/>
      <c r="I43" s="828"/>
      <c r="J43" s="828"/>
      <c r="K43" s="828"/>
      <c r="L43" s="828"/>
      <c r="M43" s="829"/>
      <c r="N43" s="99">
        <f>SUM(N36:N42)</f>
        <v>117244.07708520097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31">
        <f>'900.2'!N78</f>
        <v>1232.984847708964</v>
      </c>
      <c r="M59" s="832"/>
      <c r="N59" s="287">
        <f>K59*L59</f>
        <v>1726.1787867925495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1726.1787867925495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10747.412180720399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129717.66805271391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25943.533610542785</v>
      </c>
      <c r="M83" s="862"/>
      <c r="N83" s="51"/>
    </row>
    <row r="84" spans="1:14">
      <c r="B84" s="89" t="s">
        <v>973</v>
      </c>
      <c r="C84" s="90"/>
      <c r="D84" s="90"/>
      <c r="E84" s="90"/>
      <c r="F84" s="90"/>
      <c r="G84" s="90"/>
      <c r="H84" s="90"/>
      <c r="I84" s="87"/>
      <c r="J84" s="88"/>
      <c r="K84" s="304">
        <v>0.05</v>
      </c>
      <c r="L84" s="861">
        <f>N78*K84</f>
        <v>6485.8834026356963</v>
      </c>
      <c r="M84" s="862"/>
      <c r="N84" s="51"/>
    </row>
    <row r="85" spans="1:14" ht="15.75" thickBot="1">
      <c r="B85" s="91" t="s">
        <v>974</v>
      </c>
      <c r="C85" s="92"/>
      <c r="D85" s="92"/>
      <c r="E85" s="92"/>
      <c r="F85" s="92"/>
      <c r="G85" s="92"/>
      <c r="H85" s="92"/>
      <c r="I85" s="93"/>
      <c r="J85" s="94"/>
      <c r="K85" s="305">
        <v>0.05</v>
      </c>
      <c r="L85" s="863">
        <f>N78*K85</f>
        <v>6485.8834026356963</v>
      </c>
      <c r="M85" s="864"/>
      <c r="N85" s="51"/>
    </row>
    <row r="86" spans="1:14" ht="15.75" thickBot="1">
      <c r="B86" s="827" t="s">
        <v>953</v>
      </c>
      <c r="C86" s="828"/>
      <c r="D86" s="828"/>
      <c r="E86" s="828"/>
      <c r="F86" s="828"/>
      <c r="G86" s="828"/>
      <c r="H86" s="828"/>
      <c r="I86" s="828"/>
      <c r="J86" s="828"/>
      <c r="K86" s="828"/>
      <c r="L86" s="828"/>
      <c r="M86" s="829"/>
      <c r="N86" s="52">
        <f>L83+L84+L85</f>
        <v>38915.300415814178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168632.9684685281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132540.92659177646</v>
      </c>
      <c r="L36" s="270"/>
      <c r="M36" s="271">
        <v>22</v>
      </c>
      <c r="N36" s="272">
        <f>K36/M36</f>
        <v>6024.5875723534755</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22</v>
      </c>
      <c r="N37" s="272">
        <f>K37/M37</f>
        <v>2201.9010117087078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8250.914520836548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31">
        <f>'900.2'!N78</f>
        <v>1232.984847708964</v>
      </c>
      <c r="M59" s="832"/>
      <c r="N59" s="287">
        <f>K59*L59</f>
        <v>517.85363603776489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517.85363603776489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9990.0649955925401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1998.0129991185081</v>
      </c>
      <c r="M83" s="862"/>
      <c r="N83" s="51"/>
    </row>
    <row r="84" spans="1:14">
      <c r="B84" s="89" t="s">
        <v>973</v>
      </c>
      <c r="C84" s="90"/>
      <c r="D84" s="90"/>
      <c r="E84" s="90"/>
      <c r="F84" s="90"/>
      <c r="G84" s="90"/>
      <c r="H84" s="90"/>
      <c r="I84" s="87"/>
      <c r="J84" s="88"/>
      <c r="K84" s="304">
        <v>0.05</v>
      </c>
      <c r="L84" s="861">
        <f>N78*K84</f>
        <v>499.50324977962703</v>
      </c>
      <c r="M84" s="862"/>
      <c r="N84" s="51"/>
    </row>
    <row r="85" spans="1:14" ht="15.75" thickBot="1">
      <c r="B85" s="91" t="s">
        <v>974</v>
      </c>
      <c r="C85" s="92"/>
      <c r="D85" s="92"/>
      <c r="E85" s="92"/>
      <c r="F85" s="92"/>
      <c r="G85" s="92"/>
      <c r="H85" s="92"/>
      <c r="I85" s="93"/>
      <c r="J85" s="94"/>
      <c r="K85" s="305">
        <v>0.05</v>
      </c>
      <c r="L85" s="863">
        <f>N78*K85</f>
        <v>499.50324977962703</v>
      </c>
      <c r="M85" s="864"/>
      <c r="N85" s="51"/>
    </row>
    <row r="86" spans="1:14" ht="15.75" thickBot="1">
      <c r="B86" s="827" t="s">
        <v>953</v>
      </c>
      <c r="C86" s="828"/>
      <c r="D86" s="828"/>
      <c r="E86" s="828"/>
      <c r="F86" s="828"/>
      <c r="G86" s="828"/>
      <c r="H86" s="828"/>
      <c r="I86" s="828"/>
      <c r="J86" s="828"/>
      <c r="K86" s="828"/>
      <c r="L86" s="828"/>
      <c r="M86" s="829"/>
      <c r="N86" s="52">
        <f>L83+L84+L85</f>
        <v>2997.0194986777619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12987.084494270302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132540.92659177646</v>
      </c>
      <c r="L36" s="270"/>
      <c r="M36" s="271">
        <v>22</v>
      </c>
      <c r="N36" s="272">
        <f>K36/M36</f>
        <v>6024.5875723534755</v>
      </c>
    </row>
    <row r="37" spans="1:14">
      <c r="A37" t="s">
        <v>180</v>
      </c>
      <c r="B37" s="840" t="str">
        <f>VLOOKUP(A37,EQUIPOS!A7:D154,3,FALSE)</f>
        <v>Compresor 120 HP, con martillo.</v>
      </c>
      <c r="C37" s="841"/>
      <c r="D37" s="841"/>
      <c r="E37" s="841"/>
      <c r="F37" s="841"/>
      <c r="G37" s="841"/>
      <c r="H37" s="842"/>
      <c r="I37" s="267"/>
      <c r="J37" s="268"/>
      <c r="K37" s="269">
        <f>VLOOKUP(A37,EQUIPOS!A7:D162,4,FALSE)</f>
        <v>48441.822257591572</v>
      </c>
      <c r="L37" s="270"/>
      <c r="M37" s="271">
        <v>22</v>
      </c>
      <c r="N37" s="272">
        <f>K37/M37</f>
        <v>2201.9010117087078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8250.914520836548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31">
        <f>'900.2'!N78</f>
        <v>1232.984847708964</v>
      </c>
      <c r="M59" s="832"/>
      <c r="N59" s="287">
        <f>K59*L59</f>
        <v>258.92681801888244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258.92681801888244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9731.138177573659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1946.2276355147319</v>
      </c>
      <c r="M83" s="862"/>
      <c r="N83" s="51"/>
    </row>
    <row r="84" spans="1:14">
      <c r="B84" s="89" t="s">
        <v>973</v>
      </c>
      <c r="C84" s="90"/>
      <c r="D84" s="90"/>
      <c r="E84" s="90"/>
      <c r="F84" s="90"/>
      <c r="G84" s="90"/>
      <c r="H84" s="90"/>
      <c r="I84" s="87"/>
      <c r="J84" s="88"/>
      <c r="K84" s="304">
        <v>0.05</v>
      </c>
      <c r="L84" s="861">
        <f>N78*K84</f>
        <v>486.55690887868298</v>
      </c>
      <c r="M84" s="862"/>
      <c r="N84" s="51"/>
    </row>
    <row r="85" spans="1:14" ht="15.75" thickBot="1">
      <c r="B85" s="91" t="s">
        <v>974</v>
      </c>
      <c r="C85" s="92"/>
      <c r="D85" s="92"/>
      <c r="E85" s="92"/>
      <c r="F85" s="92"/>
      <c r="G85" s="92"/>
      <c r="H85" s="92"/>
      <c r="I85" s="93"/>
      <c r="J85" s="94"/>
      <c r="K85" s="305">
        <v>0.05</v>
      </c>
      <c r="L85" s="863">
        <f>N78*K85</f>
        <v>486.55690887868298</v>
      </c>
      <c r="M85" s="864"/>
      <c r="N85" s="51"/>
    </row>
    <row r="86" spans="1:14" ht="15.75" thickBot="1">
      <c r="B86" s="827" t="s">
        <v>953</v>
      </c>
      <c r="C86" s="828"/>
      <c r="D86" s="828"/>
      <c r="E86" s="828"/>
      <c r="F86" s="828"/>
      <c r="G86" s="828"/>
      <c r="H86" s="828"/>
      <c r="I86" s="828"/>
      <c r="J86" s="828"/>
      <c r="K86" s="828"/>
      <c r="L86" s="828"/>
      <c r="M86" s="829"/>
      <c r="N86" s="52">
        <f>L83+L84+L85</f>
        <v>2919.3414532720976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12650.479630845757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48441.822257591572</v>
      </c>
      <c r="L36" s="270"/>
      <c r="M36" s="271">
        <v>20</v>
      </c>
      <c r="N36" s="272">
        <f>K36/M36</f>
        <v>2422.0911128795788</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67.663750000000007</v>
      </c>
    </row>
    <row r="43" spans="1:14" ht="15.75" thickBot="1">
      <c r="B43" s="827" t="s">
        <v>953</v>
      </c>
      <c r="C43" s="828"/>
      <c r="D43" s="828"/>
      <c r="E43" s="828"/>
      <c r="F43" s="828"/>
      <c r="G43" s="828"/>
      <c r="H43" s="828"/>
      <c r="I43" s="828"/>
      <c r="J43" s="828"/>
      <c r="K43" s="828"/>
      <c r="L43" s="828"/>
      <c r="M43" s="829"/>
      <c r="N43" s="99">
        <f>SUM(N36:N42)</f>
        <v>2489.7548628795789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31">
        <f>'900.2'!N78</f>
        <v>1232.984847708964</v>
      </c>
      <c r="M59" s="832"/>
      <c r="N59" s="287">
        <f>K59*L59</f>
        <v>98.638787816717127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98.638787816717127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676.63750000000005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3265.0311506962962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653.00623013925929</v>
      </c>
      <c r="M83" s="862"/>
      <c r="N83" s="51"/>
    </row>
    <row r="84" spans="1:14">
      <c r="B84" s="89" t="s">
        <v>973</v>
      </c>
      <c r="C84" s="90"/>
      <c r="D84" s="90"/>
      <c r="E84" s="90"/>
      <c r="F84" s="90"/>
      <c r="G84" s="90"/>
      <c r="H84" s="90"/>
      <c r="I84" s="87"/>
      <c r="J84" s="88"/>
      <c r="K84" s="304">
        <v>0.05</v>
      </c>
      <c r="L84" s="861">
        <f>N78*K84</f>
        <v>163.25155753481482</v>
      </c>
      <c r="M84" s="862"/>
      <c r="N84" s="51"/>
    </row>
    <row r="85" spans="1:14" ht="15.75" thickBot="1">
      <c r="B85" s="91" t="s">
        <v>974</v>
      </c>
      <c r="C85" s="92"/>
      <c r="D85" s="92"/>
      <c r="E85" s="92"/>
      <c r="F85" s="92"/>
      <c r="G85" s="92"/>
      <c r="H85" s="92"/>
      <c r="I85" s="93"/>
      <c r="J85" s="94"/>
      <c r="K85" s="305">
        <v>0.05</v>
      </c>
      <c r="L85" s="863">
        <f>N78*K85</f>
        <v>163.25155753481482</v>
      </c>
      <c r="M85" s="864"/>
      <c r="N85" s="51"/>
    </row>
    <row r="86" spans="1:14" ht="15.75" thickBot="1">
      <c r="B86" s="827" t="s">
        <v>953</v>
      </c>
      <c r="C86" s="828"/>
      <c r="D86" s="828"/>
      <c r="E86" s="828"/>
      <c r="F86" s="828"/>
      <c r="G86" s="828"/>
      <c r="H86" s="828"/>
      <c r="I86" s="828"/>
      <c r="J86" s="828"/>
      <c r="K86" s="828"/>
      <c r="L86" s="828"/>
      <c r="M86" s="829"/>
      <c r="N86" s="52">
        <f>L83+L84+L85</f>
        <v>979.50934520888882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4244.5404959051848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195</v>
      </c>
      <c r="B36" s="840" t="str">
        <f>VLOOKUP(A36,EQUIPOS!A6:D154,3,FALSE)</f>
        <v xml:space="preserve">Equipo de oxicorte, Capacidad de corte: hasta 6´´ (152mm) </v>
      </c>
      <c r="C36" s="841"/>
      <c r="D36" s="841"/>
      <c r="E36" s="841"/>
      <c r="F36" s="841"/>
      <c r="G36" s="841"/>
      <c r="H36" s="842"/>
      <c r="I36" s="267"/>
      <c r="J36" s="268"/>
      <c r="K36" s="269">
        <f>VLOOKUP(A36,EQUIPOS!A6:D161,4,FALSE)</f>
        <v>25430.312483997379</v>
      </c>
      <c r="L36" s="270"/>
      <c r="M36" s="271">
        <v>321</v>
      </c>
      <c r="N36" s="272">
        <f>K36/M36</f>
        <v>79.222157271019867</v>
      </c>
    </row>
    <row r="37" spans="1:14">
      <c r="A37" t="s">
        <v>248</v>
      </c>
      <c r="B37" s="840" t="str">
        <f>VLOOKUP(A37,EQUIPOS!A7:D154,3,FALSE)</f>
        <v>Grúa telescópica de 50 Ton.</v>
      </c>
      <c r="C37" s="841"/>
      <c r="D37" s="841"/>
      <c r="E37" s="841"/>
      <c r="F37" s="841"/>
      <c r="G37" s="841"/>
      <c r="H37" s="842"/>
      <c r="I37" s="267"/>
      <c r="J37" s="268"/>
      <c r="K37" s="269">
        <f>VLOOKUP(A37,EQUIPOS!A7:D162,4,FALSE)</f>
        <v>286723.30135361647</v>
      </c>
      <c r="L37" s="270"/>
      <c r="M37" s="271">
        <v>321</v>
      </c>
      <c r="N37" s="272">
        <f>K37/M37</f>
        <v>893.21900733213852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16.863239875389407</v>
      </c>
    </row>
    <row r="43" spans="1:14" ht="15.75" thickBot="1">
      <c r="B43" s="827" t="s">
        <v>953</v>
      </c>
      <c r="C43" s="828"/>
      <c r="D43" s="828"/>
      <c r="E43" s="828"/>
      <c r="F43" s="828"/>
      <c r="G43" s="828"/>
      <c r="H43" s="828"/>
      <c r="I43" s="828"/>
      <c r="J43" s="828"/>
      <c r="K43" s="828"/>
      <c r="L43" s="828"/>
      <c r="M43" s="829"/>
      <c r="N43" s="99">
        <f>SUM(N36:N42)</f>
        <v>989.30440447854778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31">
        <f>VLOOKUP(A59,TRANSPORTE!A5:D120,4,FALSE)</f>
        <v>0.37035853750405529</v>
      </c>
      <c r="M59" s="832"/>
      <c r="N59" s="287">
        <f>K59*L59</f>
        <v>0.37035853750405529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0.37035853750405529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168.63239875389408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1158.3071617699459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231.6614323539892</v>
      </c>
      <c r="M83" s="862"/>
      <c r="N83" s="51"/>
    </row>
    <row r="84" spans="1:14">
      <c r="B84" s="89" t="s">
        <v>973</v>
      </c>
      <c r="C84" s="90"/>
      <c r="D84" s="90"/>
      <c r="E84" s="90"/>
      <c r="F84" s="90"/>
      <c r="G84" s="90"/>
      <c r="H84" s="90"/>
      <c r="I84" s="87"/>
      <c r="J84" s="88"/>
      <c r="K84" s="304">
        <v>0.05</v>
      </c>
      <c r="L84" s="861">
        <f>N78*K84</f>
        <v>57.9153580884973</v>
      </c>
      <c r="M84" s="862"/>
      <c r="N84" s="51"/>
    </row>
    <row r="85" spans="1:14" ht="15.75" thickBot="1">
      <c r="B85" s="91" t="s">
        <v>974</v>
      </c>
      <c r="C85" s="92"/>
      <c r="D85" s="92"/>
      <c r="E85" s="92"/>
      <c r="F85" s="92"/>
      <c r="G85" s="92"/>
      <c r="H85" s="92"/>
      <c r="I85" s="93"/>
      <c r="J85" s="94"/>
      <c r="K85" s="305">
        <v>0.05</v>
      </c>
      <c r="L85" s="863">
        <f>N78*K85</f>
        <v>57.9153580884973</v>
      </c>
      <c r="M85" s="864"/>
      <c r="N85" s="51"/>
    </row>
    <row r="86" spans="1:14" ht="15.75" thickBot="1">
      <c r="B86" s="827" t="s">
        <v>953</v>
      </c>
      <c r="C86" s="828"/>
      <c r="D86" s="828"/>
      <c r="E86" s="828"/>
      <c r="F86" s="828"/>
      <c r="G86" s="828"/>
      <c r="H86" s="828"/>
      <c r="I86" s="828"/>
      <c r="J86" s="828"/>
      <c r="K86" s="828"/>
      <c r="L86" s="828"/>
      <c r="M86" s="829"/>
      <c r="N86" s="52">
        <f>L83+L84+L85</f>
        <v>347.49214853098385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1505.7993103009298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273</v>
      </c>
      <c r="B36" s="840" t="str">
        <f>VLOOKUP(A36,EQUIPOS!A6:D154,3,FALSE)</f>
        <v>Motosierra, 93.6 cm3 - 7.1 HP, 45-90 cm - 7.9 kg</v>
      </c>
      <c r="C36" s="841"/>
      <c r="D36" s="841"/>
      <c r="E36" s="841"/>
      <c r="F36" s="841"/>
      <c r="G36" s="841"/>
      <c r="H36" s="842"/>
      <c r="I36" s="267"/>
      <c r="J36" s="268"/>
      <c r="K36" s="269">
        <f>VLOOKUP(A36,EQUIPOS!A6:D161,4,FALSE)</f>
        <v>8096.7045773403061</v>
      </c>
      <c r="L36" s="270"/>
      <c r="M36" s="271">
        <v>3</v>
      </c>
      <c r="N36" s="272">
        <f>K36/M36</f>
        <v>2698.901525780102</v>
      </c>
    </row>
    <row r="37" spans="1:14">
      <c r="A37" s="205" t="s">
        <v>312</v>
      </c>
      <c r="B37" s="840" t="str">
        <f>VLOOKUP(A37,EQUIPOS!A7:D154,3,FALSE)</f>
        <v>Retroexcavadora sobre oruga, potencia 138 HP, balde de 1,5 m3.</v>
      </c>
      <c r="C37" s="841"/>
      <c r="D37" s="841"/>
      <c r="E37" s="841"/>
      <c r="F37" s="841"/>
      <c r="G37" s="841"/>
      <c r="H37" s="842"/>
      <c r="I37" s="267"/>
      <c r="J37" s="268"/>
      <c r="K37" s="269">
        <f>VLOOKUP(A37,EQUIPOS!A7:D162,4,FALSE)</f>
        <v>218700.68736237747</v>
      </c>
      <c r="L37" s="270"/>
      <c r="M37" s="271">
        <v>3</v>
      </c>
      <c r="N37" s="272">
        <f>K37/M37</f>
        <v>72900.229120792486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673.35467419668339</v>
      </c>
    </row>
    <row r="43" spans="1:14" ht="15.75" thickBot="1">
      <c r="B43" s="827" t="s">
        <v>953</v>
      </c>
      <c r="C43" s="828"/>
      <c r="D43" s="828"/>
      <c r="E43" s="828"/>
      <c r="F43" s="828"/>
      <c r="G43" s="828"/>
      <c r="H43" s="828"/>
      <c r="I43" s="828"/>
      <c r="J43" s="828"/>
      <c r="K43" s="828"/>
      <c r="L43" s="828"/>
      <c r="M43" s="829"/>
      <c r="N43" s="99">
        <f>SUM(N36:N42)</f>
        <v>76272.485320769279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31">
        <f>VLOOKUP(A59,TRANSPORTE!A5:D94,4,FALSE)</f>
        <v>1388.967249884229</v>
      </c>
      <c r="M59" s="832"/>
      <c r="N59" s="287">
        <f>K59*L59</f>
        <v>8333.8034993053734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8333.8034993053734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13467.093483933666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98073.382304008323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19614.676460801664</v>
      </c>
      <c r="M83" s="862"/>
      <c r="N83" s="51"/>
    </row>
    <row r="84" spans="1:14">
      <c r="B84" s="89" t="s">
        <v>973</v>
      </c>
      <c r="C84" s="90"/>
      <c r="D84" s="90"/>
      <c r="E84" s="90"/>
      <c r="F84" s="90"/>
      <c r="G84" s="90"/>
      <c r="H84" s="90"/>
      <c r="I84" s="87"/>
      <c r="J84" s="88"/>
      <c r="K84" s="304">
        <v>0.05</v>
      </c>
      <c r="L84" s="861">
        <f>N78*K84</f>
        <v>4903.6691152004159</v>
      </c>
      <c r="M84" s="862"/>
      <c r="N84" s="51"/>
    </row>
    <row r="85" spans="1:14" ht="15.75" thickBot="1">
      <c r="B85" s="91" t="s">
        <v>974</v>
      </c>
      <c r="C85" s="92"/>
      <c r="D85" s="92"/>
      <c r="E85" s="92"/>
      <c r="F85" s="92"/>
      <c r="G85" s="92"/>
      <c r="H85" s="92"/>
      <c r="I85" s="93"/>
      <c r="J85" s="94"/>
      <c r="K85" s="305">
        <v>0.05</v>
      </c>
      <c r="L85" s="863">
        <f>N78*K85</f>
        <v>4903.6691152004159</v>
      </c>
      <c r="M85" s="864"/>
      <c r="N85" s="51"/>
    </row>
    <row r="86" spans="1:14" ht="15.75" thickBot="1">
      <c r="B86" s="827" t="s">
        <v>953</v>
      </c>
      <c r="C86" s="828"/>
      <c r="D86" s="828"/>
      <c r="E86" s="828"/>
      <c r="F86" s="828"/>
      <c r="G86" s="828"/>
      <c r="H86" s="828"/>
      <c r="I86" s="828"/>
      <c r="J86" s="828"/>
      <c r="K86" s="828"/>
      <c r="L86" s="828"/>
      <c r="M86" s="829"/>
      <c r="N86" s="52">
        <f>L83+L84+L85</f>
        <v>29422.014691202497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127495.39699521082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195</v>
      </c>
      <c r="B36" s="840" t="str">
        <f>VLOOKUP(A36,EQUIPOS!A6:D154,3,FALSE)</f>
        <v xml:space="preserve">Equipo de oxicorte, Capacidad de corte: hasta 6´´ (152mm) </v>
      </c>
      <c r="C36" s="841"/>
      <c r="D36" s="841"/>
      <c r="E36" s="841"/>
      <c r="F36" s="841"/>
      <c r="G36" s="841"/>
      <c r="H36" s="842"/>
      <c r="I36" s="267"/>
      <c r="J36" s="268"/>
      <c r="K36" s="269">
        <f>VLOOKUP(A36,EQUIPOS!A6:D161,4,FALSE)</f>
        <v>25430.312483997379</v>
      </c>
      <c r="L36" s="270"/>
      <c r="M36" s="271">
        <v>4</v>
      </c>
      <c r="N36" s="272">
        <f>K36/M36</f>
        <v>6357.5781209993447</v>
      </c>
    </row>
    <row r="37" spans="1:14">
      <c r="A37" s="108" t="s">
        <v>248</v>
      </c>
      <c r="B37" s="840" t="str">
        <f>VLOOKUP(A37,EQUIPOS!A7:D154,3,FALSE)</f>
        <v>Grúa telescópica de 50 Ton.</v>
      </c>
      <c r="C37" s="841"/>
      <c r="D37" s="841"/>
      <c r="E37" s="841"/>
      <c r="F37" s="841"/>
      <c r="G37" s="841"/>
      <c r="H37" s="842"/>
      <c r="I37" s="267"/>
      <c r="J37" s="268"/>
      <c r="K37" s="269">
        <f>VLOOKUP(A37,EQUIPOS!A7:D162,4,FALSE)</f>
        <v>286723.30135361647</v>
      </c>
      <c r="L37" s="270"/>
      <c r="M37" s="271">
        <v>4</v>
      </c>
      <c r="N37" s="272">
        <f>K37/M37</f>
        <v>71680.825338404116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1010.0320112950249</v>
      </c>
    </row>
    <row r="43" spans="1:14" ht="15.75" thickBot="1">
      <c r="B43" s="827" t="s">
        <v>953</v>
      </c>
      <c r="C43" s="828"/>
      <c r="D43" s="828"/>
      <c r="E43" s="828"/>
      <c r="F43" s="828"/>
      <c r="G43" s="828"/>
      <c r="H43" s="828"/>
      <c r="I43" s="828"/>
      <c r="J43" s="828"/>
      <c r="K43" s="828"/>
      <c r="L43" s="828"/>
      <c r="M43" s="829"/>
      <c r="N43" s="99">
        <f>SUM(N36:N42)</f>
        <v>79048.435470698489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31">
        <f>VLOOKUP(A59,TRANSPORTE!A5:D117,4,FALSE)</f>
        <v>0.34939484670193893</v>
      </c>
      <c r="M59" s="832"/>
      <c r="N59" s="287">
        <f>K59*L59</f>
        <v>0.34939484670193893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0.34939484670193893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89149.104978495452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17829.82099569909</v>
      </c>
      <c r="M83" s="862"/>
      <c r="N83" s="51"/>
    </row>
    <row r="84" spans="1:14">
      <c r="B84" s="89" t="s">
        <v>973</v>
      </c>
      <c r="C84" s="90"/>
      <c r="D84" s="90"/>
      <c r="E84" s="90"/>
      <c r="F84" s="90"/>
      <c r="G84" s="90"/>
      <c r="H84" s="90"/>
      <c r="I84" s="87"/>
      <c r="J84" s="88"/>
      <c r="K84" s="304">
        <v>0.05</v>
      </c>
      <c r="L84" s="861">
        <f>N78*K84</f>
        <v>4457.4552489247726</v>
      </c>
      <c r="M84" s="862"/>
      <c r="N84" s="51"/>
    </row>
    <row r="85" spans="1:14" ht="15.75" thickBot="1">
      <c r="B85" s="91" t="s">
        <v>974</v>
      </c>
      <c r="C85" s="92"/>
      <c r="D85" s="92"/>
      <c r="E85" s="92"/>
      <c r="F85" s="92"/>
      <c r="G85" s="92"/>
      <c r="H85" s="92"/>
      <c r="I85" s="93"/>
      <c r="J85" s="94"/>
      <c r="K85" s="305">
        <v>0.05</v>
      </c>
      <c r="L85" s="863">
        <f>N78*K85</f>
        <v>4457.4552489247726</v>
      </c>
      <c r="M85" s="864"/>
      <c r="N85" s="51"/>
    </row>
    <row r="86" spans="1:14" ht="15.75" thickBot="1">
      <c r="B86" s="827" t="s">
        <v>953</v>
      </c>
      <c r="C86" s="828"/>
      <c r="D86" s="828"/>
      <c r="E86" s="828"/>
      <c r="F86" s="828"/>
      <c r="G86" s="828"/>
      <c r="H86" s="828"/>
      <c r="I86" s="828"/>
      <c r="J86" s="828"/>
      <c r="K86" s="828"/>
      <c r="L86" s="828"/>
      <c r="M86" s="829"/>
      <c r="N86" s="52">
        <f>L83+L84+L85</f>
        <v>26744.731493548636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115893.83647204409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127151.56241998691</v>
      </c>
      <c r="L36" s="270"/>
      <c r="M36" s="271">
        <v>5</v>
      </c>
      <c r="N36" s="272">
        <f>K36/M36</f>
        <v>25430.312483997383</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107.474121807204</v>
      </c>
    </row>
    <row r="43" spans="1:14" ht="15.75" thickBot="1">
      <c r="B43" s="827" t="s">
        <v>953</v>
      </c>
      <c r="C43" s="828"/>
      <c r="D43" s="828"/>
      <c r="E43" s="828"/>
      <c r="F43" s="828"/>
      <c r="G43" s="828"/>
      <c r="H43" s="828"/>
      <c r="I43" s="828"/>
      <c r="J43" s="828"/>
      <c r="K43" s="828"/>
      <c r="L43" s="828"/>
      <c r="M43" s="829"/>
      <c r="N43" s="99">
        <f>SUM(N36:N42)</f>
        <v>25537.786605804587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31">
        <f>VLOOKUP(A59,TRANSPORTE!A5:D94,4,FALSE)</f>
        <v>1388.967249884229</v>
      </c>
      <c r="M59" s="832"/>
      <c r="N59" s="287">
        <f>K59*L59</f>
        <v>975.05500941872867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975.05500941872867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5373.7060903601996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31886.547705583514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6377.3095411167033</v>
      </c>
      <c r="M83" s="862"/>
      <c r="N83" s="51"/>
    </row>
    <row r="84" spans="1:14">
      <c r="B84" s="89" t="s">
        <v>973</v>
      </c>
      <c r="C84" s="90"/>
      <c r="D84" s="90"/>
      <c r="E84" s="90"/>
      <c r="F84" s="90"/>
      <c r="G84" s="90"/>
      <c r="H84" s="90"/>
      <c r="I84" s="87"/>
      <c r="J84" s="88"/>
      <c r="K84" s="304">
        <v>0.05</v>
      </c>
      <c r="L84" s="861">
        <f>N78*K84</f>
        <v>1594.3273852791758</v>
      </c>
      <c r="M84" s="862"/>
      <c r="N84" s="51"/>
    </row>
    <row r="85" spans="1:14" ht="15.75" thickBot="1">
      <c r="B85" s="91" t="s">
        <v>974</v>
      </c>
      <c r="C85" s="92"/>
      <c r="D85" s="92"/>
      <c r="E85" s="92"/>
      <c r="F85" s="92"/>
      <c r="G85" s="92"/>
      <c r="H85" s="92"/>
      <c r="I85" s="93"/>
      <c r="J85" s="94"/>
      <c r="K85" s="305">
        <v>0.05</v>
      </c>
      <c r="L85" s="863">
        <f>N78*K85</f>
        <v>1594.3273852791758</v>
      </c>
      <c r="M85" s="864"/>
      <c r="N85" s="51"/>
    </row>
    <row r="86" spans="1:14" ht="15.75" thickBot="1">
      <c r="B86" s="827" t="s">
        <v>953</v>
      </c>
      <c r="C86" s="828"/>
      <c r="D86" s="828"/>
      <c r="E86" s="828"/>
      <c r="F86" s="828"/>
      <c r="G86" s="828"/>
      <c r="H86" s="828"/>
      <c r="I86" s="828"/>
      <c r="J86" s="828"/>
      <c r="K86" s="828"/>
      <c r="L86" s="828"/>
      <c r="M86" s="829"/>
      <c r="N86" s="52">
        <f>L83+L84+L85</f>
        <v>9565.964311675054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41452.512017258567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127151.56241998691</v>
      </c>
      <c r="L36" s="270"/>
      <c r="M36" s="271">
        <v>4</v>
      </c>
      <c r="N36" s="272">
        <f>K36/M36</f>
        <v>31787.890604996726</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67.663750000000007</v>
      </c>
    </row>
    <row r="43" spans="1:14" ht="15.75" thickBot="1">
      <c r="B43" s="827" t="s">
        <v>953</v>
      </c>
      <c r="C43" s="828"/>
      <c r="D43" s="828"/>
      <c r="E43" s="828"/>
      <c r="F43" s="828"/>
      <c r="G43" s="828"/>
      <c r="H43" s="828"/>
      <c r="I43" s="828"/>
      <c r="J43" s="828"/>
      <c r="K43" s="828"/>
      <c r="L43" s="828"/>
      <c r="M43" s="829"/>
      <c r="N43" s="99">
        <f>SUM(N36:N42)</f>
        <v>31855.554354996726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31">
        <f>VLOOKUP(A59,TRANSPORTE!A5:D94,4,FALSE)</f>
        <v>1388.967249884229</v>
      </c>
      <c r="M59" s="832"/>
      <c r="N59" s="287">
        <f>K59*L59</f>
        <v>4208.5707671492137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4208.5707671492137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3383.1875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39447.312622145939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7889.4625244291883</v>
      </c>
      <c r="M83" s="862"/>
      <c r="N83" s="51"/>
    </row>
    <row r="84" spans="1:14">
      <c r="B84" s="89" t="s">
        <v>973</v>
      </c>
      <c r="C84" s="90"/>
      <c r="D84" s="90"/>
      <c r="E84" s="90"/>
      <c r="F84" s="90"/>
      <c r="G84" s="90"/>
      <c r="H84" s="90"/>
      <c r="I84" s="87"/>
      <c r="J84" s="88"/>
      <c r="K84" s="304">
        <v>0.05</v>
      </c>
      <c r="L84" s="861">
        <f>N78*K84</f>
        <v>1972.3656311072971</v>
      </c>
      <c r="M84" s="862"/>
      <c r="N84" s="51"/>
    </row>
    <row r="85" spans="1:14" ht="15.75" thickBot="1">
      <c r="B85" s="91" t="s">
        <v>974</v>
      </c>
      <c r="C85" s="92"/>
      <c r="D85" s="92"/>
      <c r="E85" s="92"/>
      <c r="F85" s="92"/>
      <c r="G85" s="92"/>
      <c r="H85" s="92"/>
      <c r="I85" s="93"/>
      <c r="J85" s="94"/>
      <c r="K85" s="305">
        <v>0.05</v>
      </c>
      <c r="L85" s="863">
        <f>N78*K85</f>
        <v>1972.3656311072971</v>
      </c>
      <c r="M85" s="864"/>
      <c r="N85" s="51"/>
    </row>
    <row r="86" spans="1:14" ht="15.75" thickBot="1">
      <c r="B86" s="827" t="s">
        <v>953</v>
      </c>
      <c r="C86" s="828"/>
      <c r="D86" s="828"/>
      <c r="E86" s="828"/>
      <c r="F86" s="828"/>
      <c r="G86" s="828"/>
      <c r="H86" s="828"/>
      <c r="I86" s="828"/>
      <c r="J86" s="828"/>
      <c r="K86" s="828"/>
      <c r="L86" s="828"/>
      <c r="M86" s="829"/>
      <c r="N86" s="52">
        <f>L83+L84+L85</f>
        <v>11834.193786643782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51281.506408789719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144.34933333333333</v>
      </c>
    </row>
    <row r="43" spans="1:14" ht="15.75" thickBot="1">
      <c r="B43" s="827" t="s">
        <v>953</v>
      </c>
      <c r="C43" s="828"/>
      <c r="D43" s="828"/>
      <c r="E43" s="828"/>
      <c r="F43" s="828"/>
      <c r="G43" s="828"/>
      <c r="H43" s="828"/>
      <c r="I43" s="828"/>
      <c r="J43" s="828"/>
      <c r="K43" s="828"/>
      <c r="L43" s="828"/>
      <c r="M43" s="829"/>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1443.4933333333333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317.56853333333333</v>
      </c>
      <c r="M83" s="862"/>
      <c r="N83" s="51"/>
    </row>
    <row r="84" spans="1:14">
      <c r="B84" s="89" t="s">
        <v>973</v>
      </c>
      <c r="C84" s="90"/>
      <c r="D84" s="90"/>
      <c r="E84" s="90"/>
      <c r="F84" s="90"/>
      <c r="G84" s="90"/>
      <c r="H84" s="90"/>
      <c r="I84" s="87"/>
      <c r="J84" s="88"/>
      <c r="K84" s="304">
        <v>0.05</v>
      </c>
      <c r="L84" s="861">
        <f>N78*K84</f>
        <v>79.392133333333334</v>
      </c>
      <c r="M84" s="862"/>
      <c r="N84" s="51"/>
    </row>
    <row r="85" spans="1:14" ht="15.75" thickBot="1">
      <c r="B85" s="91" t="s">
        <v>974</v>
      </c>
      <c r="C85" s="92"/>
      <c r="D85" s="92"/>
      <c r="E85" s="92"/>
      <c r="F85" s="92"/>
      <c r="G85" s="92"/>
      <c r="H85" s="92"/>
      <c r="I85" s="93"/>
      <c r="J85" s="94"/>
      <c r="K85" s="305">
        <v>0.05</v>
      </c>
      <c r="L85" s="863">
        <f>N78*K85</f>
        <v>79.392133333333334</v>
      </c>
      <c r="M85" s="864"/>
      <c r="N85" s="51"/>
    </row>
    <row r="86" spans="1:14" ht="15.75" thickBot="1">
      <c r="B86" s="827" t="s">
        <v>953</v>
      </c>
      <c r="C86" s="828"/>
      <c r="D86" s="828"/>
      <c r="E86" s="828"/>
      <c r="F86" s="828"/>
      <c r="G86" s="828"/>
      <c r="H86" s="828"/>
      <c r="I86" s="828"/>
      <c r="J86" s="828"/>
      <c r="K86" s="828"/>
      <c r="L86" s="828"/>
      <c r="M86" s="829"/>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137925.40173456739</v>
      </c>
      <c r="L36" s="270"/>
      <c r="M36" s="271">
        <v>3</v>
      </c>
      <c r="N36" s="272">
        <f>K36/M36</f>
        <v>45975.133911522462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46065.352244855792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1388.967249884229</v>
      </c>
      <c r="M59" s="832"/>
      <c r="N59" s="287">
        <f>K59*L59</f>
        <v>2361.2443248031891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2361.2443248031891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57448.42990299232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11489.685980598464</v>
      </c>
      <c r="M83" s="862"/>
      <c r="N83" s="51"/>
    </row>
    <row r="84" spans="1:14">
      <c r="B84" s="89" t="s">
        <v>973</v>
      </c>
      <c r="C84" s="90"/>
      <c r="D84" s="90"/>
      <c r="E84" s="90"/>
      <c r="F84" s="90"/>
      <c r="G84" s="90"/>
      <c r="H84" s="90"/>
      <c r="I84" s="87"/>
      <c r="J84" s="88"/>
      <c r="K84" s="304">
        <v>0.05</v>
      </c>
      <c r="L84" s="861">
        <f>N78*K84</f>
        <v>2872.421495149616</v>
      </c>
      <c r="M84" s="862"/>
      <c r="N84" s="51"/>
    </row>
    <row r="85" spans="1:14" ht="15.75" thickBot="1">
      <c r="B85" s="91" t="s">
        <v>974</v>
      </c>
      <c r="C85" s="92"/>
      <c r="D85" s="92"/>
      <c r="E85" s="92"/>
      <c r="F85" s="92"/>
      <c r="G85" s="92"/>
      <c r="H85" s="92"/>
      <c r="I85" s="93"/>
      <c r="J85" s="94"/>
      <c r="K85" s="305">
        <v>0.05</v>
      </c>
      <c r="L85" s="863">
        <f>N78*K85</f>
        <v>2872.421495149616</v>
      </c>
      <c r="M85" s="864"/>
      <c r="N85" s="51"/>
    </row>
    <row r="86" spans="1:14" ht="15.75" thickBot="1">
      <c r="B86" s="827" t="s">
        <v>953</v>
      </c>
      <c r="C86" s="828"/>
      <c r="D86" s="828"/>
      <c r="E86" s="828"/>
      <c r="F86" s="828"/>
      <c r="G86" s="828"/>
      <c r="H86" s="828"/>
      <c r="I86" s="828"/>
      <c r="J86" s="828"/>
      <c r="K86" s="828"/>
      <c r="L86" s="828"/>
      <c r="M86" s="829"/>
      <c r="N86" s="52">
        <f>L83+L84+L85</f>
        <v>17234.528970897696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74682.95887389002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137925.40173456739</v>
      </c>
      <c r="L36" s="270"/>
      <c r="M36" s="271">
        <v>3</v>
      </c>
      <c r="N36" s="272">
        <f>K36/M36</f>
        <v>45975.133911522462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46065.352244855792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1388.967249884229</v>
      </c>
      <c r="M59" s="832"/>
      <c r="N59" s="287">
        <f>K59*L59</f>
        <v>2361.2443248031891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2361.2443248031891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57448.42990299232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11489.685980598464</v>
      </c>
      <c r="M83" s="862"/>
      <c r="N83" s="51"/>
    </row>
    <row r="84" spans="1:14">
      <c r="B84" s="89" t="s">
        <v>973</v>
      </c>
      <c r="C84" s="90"/>
      <c r="D84" s="90"/>
      <c r="E84" s="90"/>
      <c r="F84" s="90"/>
      <c r="G84" s="90"/>
      <c r="H84" s="90"/>
      <c r="I84" s="87"/>
      <c r="J84" s="88"/>
      <c r="K84" s="304">
        <v>0.05</v>
      </c>
      <c r="L84" s="861">
        <f>N78*K84</f>
        <v>2872.421495149616</v>
      </c>
      <c r="M84" s="862"/>
      <c r="N84" s="51"/>
    </row>
    <row r="85" spans="1:14" ht="15.75" thickBot="1">
      <c r="B85" s="91" t="s">
        <v>974</v>
      </c>
      <c r="C85" s="92"/>
      <c r="D85" s="92"/>
      <c r="E85" s="92"/>
      <c r="F85" s="92"/>
      <c r="G85" s="92"/>
      <c r="H85" s="92"/>
      <c r="I85" s="93"/>
      <c r="J85" s="94"/>
      <c r="K85" s="305">
        <v>0.05</v>
      </c>
      <c r="L85" s="863">
        <f>N78*K85</f>
        <v>2872.421495149616</v>
      </c>
      <c r="M85" s="864"/>
      <c r="N85" s="51"/>
    </row>
    <row r="86" spans="1:14" ht="15.75" thickBot="1">
      <c r="B86" s="827" t="s">
        <v>953</v>
      </c>
      <c r="C86" s="828"/>
      <c r="D86" s="828"/>
      <c r="E86" s="828"/>
      <c r="F86" s="828"/>
      <c r="G86" s="828"/>
      <c r="H86" s="828"/>
      <c r="I86" s="828"/>
      <c r="J86" s="828"/>
      <c r="K86" s="828"/>
      <c r="L86" s="828"/>
      <c r="M86" s="829"/>
      <c r="N86" s="52">
        <f>L83+L84+L85</f>
        <v>17234.528970897696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74682.95887389002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218700.68736237747</v>
      </c>
      <c r="L36" s="270"/>
      <c r="M36" s="271">
        <v>45</v>
      </c>
      <c r="N36" s="272">
        <f>K36/M36</f>
        <v>4860.0152747194998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4861.5189136083891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1">
        <f>VLOOKUP(A59,TRANSPORTE!A6:D117,4,FALSE)</f>
        <v>0.34939484670193893</v>
      </c>
      <c r="M59" s="832"/>
      <c r="N59" s="287">
        <f>K59*L59</f>
        <v>12.473396027259222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12.473396027259222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5024.3561985245369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1004.8712397049075</v>
      </c>
      <c r="M83" s="862"/>
      <c r="N83" s="51"/>
    </row>
    <row r="84" spans="1:14">
      <c r="B84" s="89" t="s">
        <v>973</v>
      </c>
      <c r="C84" s="90"/>
      <c r="D84" s="90"/>
      <c r="E84" s="90"/>
      <c r="F84" s="90"/>
      <c r="G84" s="90"/>
      <c r="H84" s="90"/>
      <c r="I84" s="87"/>
      <c r="J84" s="88"/>
      <c r="K84" s="304">
        <v>0.05</v>
      </c>
      <c r="L84" s="861">
        <f>N78*K84</f>
        <v>251.21780992622686</v>
      </c>
      <c r="M84" s="862"/>
      <c r="N84" s="51"/>
    </row>
    <row r="85" spans="1:14" ht="15.75" thickBot="1">
      <c r="B85" s="91" t="s">
        <v>974</v>
      </c>
      <c r="C85" s="92"/>
      <c r="D85" s="92"/>
      <c r="E85" s="92"/>
      <c r="F85" s="92"/>
      <c r="G85" s="92"/>
      <c r="H85" s="92"/>
      <c r="I85" s="93"/>
      <c r="J85" s="94"/>
      <c r="K85" s="305">
        <v>0.05</v>
      </c>
      <c r="L85" s="863">
        <f>N78*K85</f>
        <v>251.21780992622686</v>
      </c>
      <c r="M85" s="864"/>
      <c r="N85" s="51"/>
    </row>
    <row r="86" spans="1:14" ht="15.75" thickBot="1">
      <c r="B86" s="827" t="s">
        <v>953</v>
      </c>
      <c r="C86" s="828"/>
      <c r="D86" s="828"/>
      <c r="E86" s="828"/>
      <c r="F86" s="828"/>
      <c r="G86" s="828"/>
      <c r="H86" s="828"/>
      <c r="I86" s="828"/>
      <c r="J86" s="828"/>
      <c r="K86" s="828"/>
      <c r="L86" s="828"/>
      <c r="M86" s="829"/>
      <c r="N86" s="52">
        <f>L83+L84+L85</f>
        <v>1507.3068595573611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6531.6630580818983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60.145555555555553</v>
      </c>
    </row>
    <row r="43" spans="1:14" ht="15.75" thickBot="1">
      <c r="B43" s="827" t="s">
        <v>953</v>
      </c>
      <c r="C43" s="828"/>
      <c r="D43" s="828"/>
      <c r="E43" s="828"/>
      <c r="F43" s="828"/>
      <c r="G43" s="828"/>
      <c r="H43" s="828"/>
      <c r="I43" s="828"/>
      <c r="J43" s="828"/>
      <c r="K43" s="828"/>
      <c r="L43" s="828"/>
      <c r="M43" s="829"/>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1">
        <f>VLOOKUP(A59,TRANSPORTE!A6:D117,4,FALSE)</f>
        <v>0.34939484670193893</v>
      </c>
      <c r="M59" s="832"/>
      <c r="N59" s="287">
        <f>K59*L59</f>
        <v>3.5812971786948742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3.5812971786948742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601.45555555555552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665.18240828980595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133.03648165796119</v>
      </c>
      <c r="M83" s="862"/>
      <c r="N83" s="51"/>
    </row>
    <row r="84" spans="1:14">
      <c r="B84" s="89" t="s">
        <v>973</v>
      </c>
      <c r="C84" s="90"/>
      <c r="D84" s="90"/>
      <c r="E84" s="90"/>
      <c r="F84" s="90"/>
      <c r="G84" s="90"/>
      <c r="H84" s="90"/>
      <c r="I84" s="87"/>
      <c r="J84" s="88"/>
      <c r="K84" s="304">
        <v>0.05</v>
      </c>
      <c r="L84" s="861">
        <f>N78*K84</f>
        <v>33.259120414490297</v>
      </c>
      <c r="M84" s="862"/>
      <c r="N84" s="51"/>
    </row>
    <row r="85" spans="1:14" ht="15.75" thickBot="1">
      <c r="B85" s="91" t="s">
        <v>974</v>
      </c>
      <c r="C85" s="92"/>
      <c r="D85" s="92"/>
      <c r="E85" s="92"/>
      <c r="F85" s="92"/>
      <c r="G85" s="92"/>
      <c r="H85" s="92"/>
      <c r="I85" s="93"/>
      <c r="J85" s="94"/>
      <c r="K85" s="305">
        <v>0.05</v>
      </c>
      <c r="L85" s="863">
        <f>N78*K85</f>
        <v>33.259120414490297</v>
      </c>
      <c r="M85" s="864"/>
      <c r="N85" s="51"/>
    </row>
    <row r="86" spans="1:14" ht="15.75" thickBot="1">
      <c r="B86" s="827" t="s">
        <v>953</v>
      </c>
      <c r="C86" s="828"/>
      <c r="D86" s="828"/>
      <c r="E86" s="828"/>
      <c r="F86" s="828"/>
      <c r="G86" s="828"/>
      <c r="H86" s="828"/>
      <c r="I86" s="828"/>
      <c r="J86" s="828"/>
      <c r="K86" s="828"/>
      <c r="L86" s="828"/>
      <c r="M86" s="829"/>
      <c r="N86" s="52">
        <f>L83+L84+L85</f>
        <v>199.55472248694178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864.73713077674779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218700.68736237747</v>
      </c>
      <c r="L36" s="270"/>
      <c r="M36" s="271">
        <v>45</v>
      </c>
      <c r="N36" s="272">
        <f>K36/M36</f>
        <v>4860.0152747194998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4861.5189136083891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1">
        <f>VLOOKUP(A59,TRANSPORTE!A6:D117,4,FALSE)</f>
        <v>1419.1391757964107</v>
      </c>
      <c r="M59" s="832"/>
      <c r="N59" s="287">
        <f>K59*L59</f>
        <v>1150.2052062871119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1150.2052062871119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6162.0880087843898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1232.417601756878</v>
      </c>
      <c r="M83" s="862"/>
      <c r="N83" s="51"/>
    </row>
    <row r="84" spans="1:14">
      <c r="B84" s="89" t="s">
        <v>973</v>
      </c>
      <c r="C84" s="90"/>
      <c r="D84" s="90"/>
      <c r="E84" s="90"/>
      <c r="F84" s="90"/>
      <c r="G84" s="90"/>
      <c r="H84" s="90"/>
      <c r="I84" s="87"/>
      <c r="J84" s="88"/>
      <c r="K84" s="304">
        <v>0.05</v>
      </c>
      <c r="L84" s="861">
        <f>N78*K84</f>
        <v>308.10440043921949</v>
      </c>
      <c r="M84" s="862"/>
      <c r="N84" s="51"/>
    </row>
    <row r="85" spans="1:14" ht="15.75" thickBot="1">
      <c r="B85" s="91" t="s">
        <v>974</v>
      </c>
      <c r="C85" s="92"/>
      <c r="D85" s="92"/>
      <c r="E85" s="92"/>
      <c r="F85" s="92"/>
      <c r="G85" s="92"/>
      <c r="H85" s="92"/>
      <c r="I85" s="93"/>
      <c r="J85" s="94"/>
      <c r="K85" s="305">
        <v>0.05</v>
      </c>
      <c r="L85" s="863">
        <f>N78*K85</f>
        <v>308.10440043921949</v>
      </c>
      <c r="M85" s="864"/>
      <c r="N85" s="51"/>
    </row>
    <row r="86" spans="1:14" ht="15.75" thickBot="1">
      <c r="B86" s="827" t="s">
        <v>953</v>
      </c>
      <c r="C86" s="828"/>
      <c r="D86" s="828"/>
      <c r="E86" s="828"/>
      <c r="F86" s="828"/>
      <c r="G86" s="828"/>
      <c r="H86" s="828"/>
      <c r="I86" s="828"/>
      <c r="J86" s="828"/>
      <c r="K86" s="828"/>
      <c r="L86" s="828"/>
      <c r="M86" s="829"/>
      <c r="N86" s="52">
        <f>L83+L84+L85</f>
        <v>1848.6264026353169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8010.7144114197072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VLOOKUP(A36,EQUIPOS!A5:D154,4,FALSE)</f>
        <v>198356.43737517958</v>
      </c>
      <c r="L36" s="270"/>
      <c r="M36" s="271">
        <v>0.625</v>
      </c>
      <c r="N36" s="272">
        <f>K36/M36</f>
        <v>317370.29980028735</v>
      </c>
    </row>
    <row r="37" spans="1:14">
      <c r="A37" s="108" t="s">
        <v>241</v>
      </c>
      <c r="B37" s="840" t="str">
        <f>VLOOKUP(A37,EQUIPOS!A7:D154,3,FALSE)</f>
        <v>Grúa (capacidad 15 ton)</v>
      </c>
      <c r="C37" s="841"/>
      <c r="D37" s="841"/>
      <c r="E37" s="841"/>
      <c r="F37" s="841"/>
      <c r="G37" s="841"/>
      <c r="H37" s="842"/>
      <c r="I37" s="267"/>
      <c r="J37" s="268"/>
      <c r="K37" s="269">
        <f>VLOOKUP(A37,EQUIPOS!A6:D154,4,FALSE)</f>
        <v>215586.10090943641</v>
      </c>
      <c r="L37" s="270"/>
      <c r="M37" s="271">
        <v>0.625</v>
      </c>
      <c r="N37" s="272">
        <f>K37/M37</f>
        <v>344937.76145509828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2706.55</v>
      </c>
    </row>
    <row r="43" spans="1:14" ht="15.75" thickBot="1">
      <c r="B43" s="827" t="s">
        <v>953</v>
      </c>
      <c r="C43" s="828"/>
      <c r="D43" s="828"/>
      <c r="E43" s="828"/>
      <c r="F43" s="828"/>
      <c r="G43" s="828"/>
      <c r="H43" s="828"/>
      <c r="I43" s="828"/>
      <c r="J43" s="828"/>
      <c r="K43" s="828"/>
      <c r="L43" s="828"/>
      <c r="M43" s="829"/>
      <c r="N43" s="394">
        <f>SUM(N36:N42)</f>
        <v>665014.61125538568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36444.71695062465</v>
      </c>
      <c r="N49" s="272">
        <f>K49*M49</f>
        <v>36444.71695062465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1729.9870462540673</v>
      </c>
      <c r="N50" s="272">
        <f>K50*M50</f>
        <v>1729.9870462540673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46857.493222231693</v>
      </c>
      <c r="N51" s="272">
        <f>K51*M51</f>
        <v>93714.986444463386</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135200.95329571315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854346.56455109885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170869.31291021977</v>
      </c>
      <c r="M83" s="862"/>
      <c r="N83" s="51"/>
    </row>
    <row r="84" spans="1:14">
      <c r="B84" s="89" t="s">
        <v>973</v>
      </c>
      <c r="C84" s="90"/>
      <c r="D84" s="90"/>
      <c r="E84" s="90"/>
      <c r="F84" s="90"/>
      <c r="G84" s="90"/>
      <c r="H84" s="90"/>
      <c r="I84" s="87"/>
      <c r="J84" s="88"/>
      <c r="K84" s="304">
        <v>0.05</v>
      </c>
      <c r="L84" s="861">
        <f>N78*K84</f>
        <v>42717.328227554943</v>
      </c>
      <c r="M84" s="862"/>
      <c r="N84" s="51"/>
    </row>
    <row r="85" spans="1:14" ht="15.75" thickBot="1">
      <c r="B85" s="91" t="s">
        <v>974</v>
      </c>
      <c r="C85" s="92"/>
      <c r="D85" s="92"/>
      <c r="E85" s="92"/>
      <c r="F85" s="92"/>
      <c r="G85" s="92"/>
      <c r="H85" s="92"/>
      <c r="I85" s="93"/>
      <c r="J85" s="94"/>
      <c r="K85" s="305">
        <v>0.05</v>
      </c>
      <c r="L85" s="863">
        <f>N78*K85</f>
        <v>42717.328227554943</v>
      </c>
      <c r="M85" s="864"/>
      <c r="N85" s="51"/>
    </row>
    <row r="86" spans="1:14" ht="15.75" thickBot="1">
      <c r="B86" s="827" t="s">
        <v>953</v>
      </c>
      <c r="C86" s="828"/>
      <c r="D86" s="828"/>
      <c r="E86" s="828"/>
      <c r="F86" s="828"/>
      <c r="G86" s="828"/>
      <c r="H86" s="828"/>
      <c r="I86" s="828"/>
      <c r="J86" s="828"/>
      <c r="K86" s="828"/>
      <c r="L86" s="828"/>
      <c r="M86" s="829"/>
      <c r="N86" s="52">
        <f>L83+L84+L85</f>
        <v>256303.96936532966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1110650.5339164285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198356.43737517958</v>
      </c>
      <c r="L36" s="270"/>
      <c r="M36" s="271">
        <v>0.5</v>
      </c>
      <c r="N36" s="272">
        <f>K36/M36</f>
        <v>396712.87475035916</v>
      </c>
    </row>
    <row r="37" spans="1:14">
      <c r="A37" s="108" t="s">
        <v>241</v>
      </c>
      <c r="B37" s="840" t="str">
        <f>VLOOKUP(A37,EQUIPOS!A7:D154,3,FALSE)</f>
        <v>Grúa (capacidad 15 ton)</v>
      </c>
      <c r="C37" s="841"/>
      <c r="D37" s="841"/>
      <c r="E37" s="841"/>
      <c r="F37" s="841"/>
      <c r="G37" s="841"/>
      <c r="H37" s="842"/>
      <c r="I37" s="267"/>
      <c r="J37" s="268"/>
      <c r="K37" s="269">
        <f>VLOOKUP(A37,EQUIPOS!A7:D164,4,FALSE)</f>
        <v>215586.10090943641</v>
      </c>
      <c r="L37" s="270"/>
      <c r="M37" s="271">
        <v>0.5</v>
      </c>
      <c r="N37" s="272">
        <f>K37/M37</f>
        <v>431172.20181887283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3383.1875</v>
      </c>
    </row>
    <row r="43" spans="1:14" ht="15.75" thickBot="1">
      <c r="B43" s="827" t="s">
        <v>953</v>
      </c>
      <c r="C43" s="828"/>
      <c r="D43" s="828"/>
      <c r="E43" s="828"/>
      <c r="F43" s="828"/>
      <c r="G43" s="828"/>
      <c r="H43" s="828"/>
      <c r="I43" s="828"/>
      <c r="J43" s="828"/>
      <c r="K43" s="828"/>
      <c r="L43" s="828"/>
      <c r="M43" s="829"/>
      <c r="N43" s="394">
        <f>SUM(N36:N42)</f>
        <v>831268.26406923193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36444.71695062465</v>
      </c>
      <c r="N49" s="272">
        <f>K49*M49</f>
        <v>36444.71695062465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1729.9870462540673</v>
      </c>
      <c r="N50" s="272">
        <f>K50*M50</f>
        <v>1729.9870462540673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46857.493222231693</v>
      </c>
      <c r="N51" s="272">
        <f>K51*M51</f>
        <v>93714.986444463386</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135200.95329571315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67663.75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1034132.9673649451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206826.59347298904</v>
      </c>
      <c r="M83" s="862"/>
      <c r="N83" s="51"/>
    </row>
    <row r="84" spans="1:14">
      <c r="B84" s="89" t="s">
        <v>973</v>
      </c>
      <c r="C84" s="90"/>
      <c r="D84" s="90"/>
      <c r="E84" s="90"/>
      <c r="F84" s="90"/>
      <c r="G84" s="90"/>
      <c r="H84" s="90"/>
      <c r="I84" s="87"/>
      <c r="J84" s="88"/>
      <c r="K84" s="304">
        <v>0.05</v>
      </c>
      <c r="L84" s="861">
        <f>N78*K84</f>
        <v>51706.648368247261</v>
      </c>
      <c r="M84" s="862"/>
      <c r="N84" s="51"/>
    </row>
    <row r="85" spans="1:14" ht="15.75" thickBot="1">
      <c r="B85" s="91" t="s">
        <v>974</v>
      </c>
      <c r="C85" s="92"/>
      <c r="D85" s="92"/>
      <c r="E85" s="92"/>
      <c r="F85" s="92"/>
      <c r="G85" s="92"/>
      <c r="H85" s="92"/>
      <c r="I85" s="93"/>
      <c r="J85" s="94"/>
      <c r="K85" s="305">
        <v>0.05</v>
      </c>
      <c r="L85" s="863">
        <f>N78*K85</f>
        <v>51706.648368247261</v>
      </c>
      <c r="M85" s="864"/>
      <c r="N85" s="51"/>
    </row>
    <row r="86" spans="1:14" ht="15.75" thickBot="1">
      <c r="B86" s="827" t="s">
        <v>953</v>
      </c>
      <c r="C86" s="828"/>
      <c r="D86" s="828"/>
      <c r="E86" s="828"/>
      <c r="F86" s="828"/>
      <c r="G86" s="828"/>
      <c r="H86" s="828"/>
      <c r="I86" s="828"/>
      <c r="J86" s="828"/>
      <c r="K86" s="828"/>
      <c r="L86" s="828"/>
      <c r="M86" s="829"/>
      <c r="N86" s="52">
        <f>L83+L84+L85</f>
        <v>310239.89020948356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1344372.8575744287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198356.43737517958</v>
      </c>
      <c r="L36" s="270"/>
      <c r="M36" s="271">
        <v>0.4375</v>
      </c>
      <c r="N36" s="272">
        <f>K36/M36</f>
        <v>453386.14257183904</v>
      </c>
    </row>
    <row r="37" spans="1:14">
      <c r="A37" s="108" t="s">
        <v>241</v>
      </c>
      <c r="B37" s="840" t="str">
        <f>VLOOKUP(A37,EQUIPOS!A7:D154,3,FALSE)</f>
        <v>Grúa (capacidad 15 ton)</v>
      </c>
      <c r="C37" s="841"/>
      <c r="D37" s="841"/>
      <c r="E37" s="841"/>
      <c r="F37" s="841"/>
      <c r="G37" s="841"/>
      <c r="H37" s="842"/>
      <c r="I37" s="267"/>
      <c r="J37" s="268"/>
      <c r="K37" s="269">
        <f>VLOOKUP(A37,EQUIPOS!A7:D164,4,FALSE)</f>
        <v>215586.10090943641</v>
      </c>
      <c r="L37" s="270"/>
      <c r="M37" s="271">
        <v>0.4375</v>
      </c>
      <c r="N37" s="272">
        <f>K37/M37</f>
        <v>492768.23065014038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3866.5</v>
      </c>
    </row>
    <row r="43" spans="1:14" ht="15.75" thickBot="1">
      <c r="B43" s="827" t="s">
        <v>953</v>
      </c>
      <c r="C43" s="828"/>
      <c r="D43" s="828"/>
      <c r="E43" s="828"/>
      <c r="F43" s="828"/>
      <c r="G43" s="828"/>
      <c r="H43" s="828"/>
      <c r="I43" s="828"/>
      <c r="J43" s="828"/>
      <c r="K43" s="828"/>
      <c r="L43" s="828"/>
      <c r="M43" s="829"/>
      <c r="N43" s="394">
        <f>SUM(N36:N42)</f>
        <v>950020.87322197948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36444.71695062465</v>
      </c>
      <c r="N49" s="272">
        <f>K49*M49</f>
        <v>36444.71695062465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1729.9870462540673</v>
      </c>
      <c r="N50" s="272">
        <f>K50*M50</f>
        <v>1729.9870462540673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46857.493222231693</v>
      </c>
      <c r="N51" s="272">
        <f>K51*M51</f>
        <v>93714.986444463386</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135200.95329571315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77330</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1162551.8265176925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232510.36530353851</v>
      </c>
      <c r="M83" s="862"/>
      <c r="N83" s="51"/>
    </row>
    <row r="84" spans="1:14">
      <c r="B84" s="89" t="s">
        <v>973</v>
      </c>
      <c r="C84" s="90"/>
      <c r="D84" s="90"/>
      <c r="E84" s="90"/>
      <c r="F84" s="90"/>
      <c r="G84" s="90"/>
      <c r="H84" s="90"/>
      <c r="I84" s="87"/>
      <c r="J84" s="88"/>
      <c r="K84" s="304">
        <v>0.05</v>
      </c>
      <c r="L84" s="861">
        <f>N78*K84</f>
        <v>58127.591325884627</v>
      </c>
      <c r="M84" s="862"/>
      <c r="N84" s="51"/>
    </row>
    <row r="85" spans="1:14" ht="15.75" thickBot="1">
      <c r="B85" s="91" t="s">
        <v>974</v>
      </c>
      <c r="C85" s="92"/>
      <c r="D85" s="92"/>
      <c r="E85" s="92"/>
      <c r="F85" s="92"/>
      <c r="G85" s="92"/>
      <c r="H85" s="92"/>
      <c r="I85" s="93"/>
      <c r="J85" s="94"/>
      <c r="K85" s="305">
        <v>0.05</v>
      </c>
      <c r="L85" s="863">
        <f>N78*K85</f>
        <v>58127.591325884627</v>
      </c>
      <c r="M85" s="864"/>
      <c r="N85" s="51"/>
    </row>
    <row r="86" spans="1:14" ht="15.75" thickBot="1">
      <c r="B86" s="827" t="s">
        <v>953</v>
      </c>
      <c r="C86" s="828"/>
      <c r="D86" s="828"/>
      <c r="E86" s="828"/>
      <c r="F86" s="828"/>
      <c r="G86" s="828"/>
      <c r="H86" s="828"/>
      <c r="I86" s="828"/>
      <c r="J86" s="828"/>
      <c r="K86" s="828"/>
      <c r="L86" s="828"/>
      <c r="M86" s="829"/>
      <c r="N86" s="52">
        <f>L83+L84+L85</f>
        <v>348765.54795530776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1511317.3744730004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198356.43737517958</v>
      </c>
      <c r="L36" s="270"/>
      <c r="M36" s="271">
        <v>0.875</v>
      </c>
      <c r="N36" s="272">
        <f>K36/M36</f>
        <v>226693.07128591952</v>
      </c>
    </row>
    <row r="37" spans="1:14">
      <c r="A37" s="108" t="s">
        <v>241</v>
      </c>
      <c r="B37" s="840" t="str">
        <f>VLOOKUP(A37,EQUIPOS!A7:D154,3,FALSE)</f>
        <v>Grúa (capacidad 15 ton)</v>
      </c>
      <c r="C37" s="841"/>
      <c r="D37" s="841"/>
      <c r="E37" s="841"/>
      <c r="F37" s="841"/>
      <c r="G37" s="841"/>
      <c r="H37" s="842"/>
      <c r="I37" s="267"/>
      <c r="J37" s="268"/>
      <c r="K37" s="269">
        <f>VLOOKUP(A37,EQUIPOS!A7:D164,4,FALSE)</f>
        <v>215586.10090943641</v>
      </c>
      <c r="L37" s="270"/>
      <c r="M37" s="271">
        <v>0.875</v>
      </c>
      <c r="N37" s="272">
        <f>K37/M37</f>
        <v>246384.11532507019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1546.6000000000001</v>
      </c>
    </row>
    <row r="43" spans="1:14" ht="15.75" thickBot="1">
      <c r="B43" s="827" t="s">
        <v>953</v>
      </c>
      <c r="C43" s="828"/>
      <c r="D43" s="828"/>
      <c r="E43" s="828"/>
      <c r="F43" s="828"/>
      <c r="G43" s="828"/>
      <c r="H43" s="828"/>
      <c r="I43" s="828"/>
      <c r="J43" s="828"/>
      <c r="K43" s="828"/>
      <c r="L43" s="828"/>
      <c r="M43" s="829"/>
      <c r="N43" s="394">
        <f>SUM(N36:N42)</f>
        <v>474623.78661098971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36444.71695062465</v>
      </c>
      <c r="N49" s="272">
        <f>K49*M49</f>
        <v>36444.71695062465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1729.9870462540673</v>
      </c>
      <c r="N50" s="272">
        <f>K50*M50</f>
        <v>1729.9870462540673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30932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547041.7534622394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109408.35069244789</v>
      </c>
      <c r="M83" s="862"/>
      <c r="N83" s="51"/>
    </row>
    <row r="84" spans="1:14">
      <c r="B84" s="89" t="s">
        <v>973</v>
      </c>
      <c r="C84" s="90"/>
      <c r="D84" s="90"/>
      <c r="E84" s="90"/>
      <c r="F84" s="90"/>
      <c r="G84" s="90"/>
      <c r="H84" s="90"/>
      <c r="I84" s="87"/>
      <c r="J84" s="88"/>
      <c r="K84" s="304">
        <v>0.05</v>
      </c>
      <c r="L84" s="861">
        <f>N78*K84</f>
        <v>27352.087673111972</v>
      </c>
      <c r="M84" s="862"/>
      <c r="N84" s="51"/>
    </row>
    <row r="85" spans="1:14" ht="15.75" thickBot="1">
      <c r="B85" s="91" t="s">
        <v>974</v>
      </c>
      <c r="C85" s="92"/>
      <c r="D85" s="92"/>
      <c r="E85" s="92"/>
      <c r="F85" s="92"/>
      <c r="G85" s="92"/>
      <c r="H85" s="92"/>
      <c r="I85" s="93"/>
      <c r="J85" s="94"/>
      <c r="K85" s="305">
        <v>0.05</v>
      </c>
      <c r="L85" s="863">
        <f>N78*K85</f>
        <v>27352.087673111972</v>
      </c>
      <c r="M85" s="864"/>
      <c r="N85" s="51"/>
    </row>
    <row r="86" spans="1:14" ht="15.75" thickBot="1">
      <c r="B86" s="827" t="s">
        <v>953</v>
      </c>
      <c r="C86" s="828"/>
      <c r="D86" s="828"/>
      <c r="E86" s="828"/>
      <c r="F86" s="828"/>
      <c r="G86" s="828"/>
      <c r="H86" s="828"/>
      <c r="I86" s="828"/>
      <c r="J86" s="828"/>
      <c r="K86" s="828"/>
      <c r="L86" s="828"/>
      <c r="M86" s="829"/>
      <c r="N86" s="52">
        <f>L83+L84+L85</f>
        <v>164112.52603867181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711154.27950091125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198356.43737517958</v>
      </c>
      <c r="L36" s="270"/>
      <c r="M36" s="271">
        <v>0.75</v>
      </c>
      <c r="N36" s="272">
        <f>K36/M36</f>
        <v>264475.24983357277</v>
      </c>
    </row>
    <row r="37" spans="1:14">
      <c r="A37" s="108" t="s">
        <v>241</v>
      </c>
      <c r="B37" s="840" t="str">
        <f>VLOOKUP(A37,EQUIPOS!A7:D154,3,FALSE)</f>
        <v>Grúa (capacidad 15 ton)</v>
      </c>
      <c r="C37" s="841"/>
      <c r="D37" s="841"/>
      <c r="E37" s="841"/>
      <c r="F37" s="841"/>
      <c r="G37" s="841"/>
      <c r="H37" s="842"/>
      <c r="I37" s="267"/>
      <c r="J37" s="268"/>
      <c r="K37" s="269">
        <f>VLOOKUP(A37,EQUIPOS!A7:D164,4,FALSE)</f>
        <v>215586.10090943641</v>
      </c>
      <c r="L37" s="270"/>
      <c r="M37" s="271">
        <v>0.75</v>
      </c>
      <c r="N37" s="272">
        <f>K37/M37</f>
        <v>287448.13454591524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1804.3666666666668</v>
      </c>
    </row>
    <row r="43" spans="1:14" ht="15.75" thickBot="1">
      <c r="B43" s="827" t="s">
        <v>953</v>
      </c>
      <c r="C43" s="828"/>
      <c r="D43" s="828"/>
      <c r="E43" s="828"/>
      <c r="F43" s="828"/>
      <c r="G43" s="828"/>
      <c r="H43" s="828"/>
      <c r="I43" s="828"/>
      <c r="J43" s="828"/>
      <c r="K43" s="828"/>
      <c r="L43" s="828"/>
      <c r="M43" s="829"/>
      <c r="N43" s="394">
        <f>SUM(N36:N42)</f>
        <v>553727.75104615465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36444.71695062465</v>
      </c>
      <c r="N49" s="272">
        <f>K49*M49</f>
        <v>36444.71695062465</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1729.9870462540673</v>
      </c>
      <c r="N50" s="272">
        <f>K50*M50</f>
        <v>1729.9870462540673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36087.333333333336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631301.05123073782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126260.21024614757</v>
      </c>
      <c r="M83" s="862"/>
      <c r="N83" s="51"/>
    </row>
    <row r="84" spans="1:14">
      <c r="B84" s="89" t="s">
        <v>973</v>
      </c>
      <c r="C84" s="90"/>
      <c r="D84" s="90"/>
      <c r="E84" s="90"/>
      <c r="F84" s="90"/>
      <c r="G84" s="90"/>
      <c r="H84" s="90"/>
      <c r="I84" s="87"/>
      <c r="J84" s="88"/>
      <c r="K84" s="304">
        <v>0.05</v>
      </c>
      <c r="L84" s="861">
        <f>N78*K84</f>
        <v>31565.052561536893</v>
      </c>
      <c r="M84" s="862"/>
      <c r="N84" s="51"/>
    </row>
    <row r="85" spans="1:14" ht="15.75" thickBot="1">
      <c r="B85" s="91" t="s">
        <v>974</v>
      </c>
      <c r="C85" s="92"/>
      <c r="D85" s="92"/>
      <c r="E85" s="92"/>
      <c r="F85" s="92"/>
      <c r="G85" s="92"/>
      <c r="H85" s="92"/>
      <c r="I85" s="93"/>
      <c r="J85" s="94"/>
      <c r="K85" s="305">
        <v>0.05</v>
      </c>
      <c r="L85" s="863">
        <f>N78*K85</f>
        <v>31565.052561536893</v>
      </c>
      <c r="M85" s="864"/>
      <c r="N85" s="51"/>
    </row>
    <row r="86" spans="1:14" ht="15.75" thickBot="1">
      <c r="B86" s="827" t="s">
        <v>953</v>
      </c>
      <c r="C86" s="828"/>
      <c r="D86" s="828"/>
      <c r="E86" s="828"/>
      <c r="F86" s="828"/>
      <c r="G86" s="828"/>
      <c r="H86" s="828"/>
      <c r="I86" s="828"/>
      <c r="J86" s="828"/>
      <c r="K86" s="828"/>
      <c r="L86" s="828"/>
      <c r="M86" s="829"/>
      <c r="N86" s="52">
        <f>L83+L84+L85</f>
        <v>189390.31536922135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820691.3665999592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198356.43737517958</v>
      </c>
      <c r="L36" s="270"/>
      <c r="M36" s="271">
        <v>0.6875</v>
      </c>
      <c r="N36" s="272">
        <f>K36/M36</f>
        <v>288518.45436389756</v>
      </c>
    </row>
    <row r="37" spans="1:14">
      <c r="A37" s="108" t="s">
        <v>241</v>
      </c>
      <c r="B37" s="840" t="str">
        <f>VLOOKUP(A37,EQUIPOS!A7:D154,3,FALSE)</f>
        <v>Grúa (capacidad 15 ton)</v>
      </c>
      <c r="C37" s="841"/>
      <c r="D37" s="841"/>
      <c r="E37" s="841"/>
      <c r="F37" s="841"/>
      <c r="G37" s="841"/>
      <c r="H37" s="842"/>
      <c r="I37" s="267"/>
      <c r="J37" s="268"/>
      <c r="K37" s="269">
        <f>VLOOKUP(A37,EQUIPOS!A7:D164,4,FALSE)</f>
        <v>215586.10090943641</v>
      </c>
      <c r="L37" s="270"/>
      <c r="M37" s="271">
        <v>0.6875</v>
      </c>
      <c r="N37" s="272">
        <f>K37/M37</f>
        <v>313579.78314099839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1968.4</v>
      </c>
    </row>
    <row r="43" spans="1:14" ht="15.75" thickBot="1">
      <c r="B43" s="827" t="s">
        <v>953</v>
      </c>
      <c r="C43" s="828"/>
      <c r="D43" s="828"/>
      <c r="E43" s="828"/>
      <c r="F43" s="828"/>
      <c r="G43" s="828"/>
      <c r="H43" s="828"/>
      <c r="I43" s="828"/>
      <c r="J43" s="828"/>
      <c r="K43" s="828"/>
      <c r="L43" s="828"/>
      <c r="M43" s="829"/>
      <c r="N43" s="394">
        <f>SUM(N36:N42)</f>
        <v>604066.63750489603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36444.71695062465</v>
      </c>
      <c r="N49" s="272">
        <f>K49*M49</f>
        <v>36444.71695062465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1729.9870462540673</v>
      </c>
      <c r="N50" s="272">
        <f>K50*M50</f>
        <v>1729.9870462540673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39368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684920.60435614584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136984.12087122918</v>
      </c>
      <c r="M83" s="862"/>
      <c r="N83" s="51"/>
    </row>
    <row r="84" spans="1:14">
      <c r="B84" s="89" t="s">
        <v>973</v>
      </c>
      <c r="C84" s="90"/>
      <c r="D84" s="90"/>
      <c r="E84" s="90"/>
      <c r="F84" s="90"/>
      <c r="G84" s="90"/>
      <c r="H84" s="90"/>
      <c r="I84" s="87"/>
      <c r="J84" s="88"/>
      <c r="K84" s="304">
        <v>0.05</v>
      </c>
      <c r="L84" s="861">
        <f>N78*K84</f>
        <v>34246.030217807296</v>
      </c>
      <c r="M84" s="862"/>
      <c r="N84" s="51"/>
    </row>
    <row r="85" spans="1:14" ht="15.75" thickBot="1">
      <c r="B85" s="91" t="s">
        <v>974</v>
      </c>
      <c r="C85" s="92"/>
      <c r="D85" s="92"/>
      <c r="E85" s="92"/>
      <c r="F85" s="92"/>
      <c r="G85" s="92"/>
      <c r="H85" s="92"/>
      <c r="I85" s="93"/>
      <c r="J85" s="94"/>
      <c r="K85" s="305">
        <v>0.05</v>
      </c>
      <c r="L85" s="863">
        <f>N78*K85</f>
        <v>34246.030217807296</v>
      </c>
      <c r="M85" s="864"/>
      <c r="N85" s="51"/>
    </row>
    <row r="86" spans="1:14" ht="15.75" thickBot="1">
      <c r="B86" s="827" t="s">
        <v>953</v>
      </c>
      <c r="C86" s="828"/>
      <c r="D86" s="828"/>
      <c r="E86" s="828"/>
      <c r="F86" s="828"/>
      <c r="G86" s="828"/>
      <c r="H86" s="828"/>
      <c r="I86" s="828"/>
      <c r="J86" s="828"/>
      <c r="K86" s="828"/>
      <c r="L86" s="828"/>
      <c r="M86" s="829"/>
      <c r="N86" s="52">
        <f>L83+L84+L85</f>
        <v>205476.18130684379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890396.7856629896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2" t="s">
        <v>241</v>
      </c>
      <c r="B36" s="840" t="str">
        <f>VLOOKUP(A36,EQUIPOS!A6:D154,3,FALSE)</f>
        <v>Grúa (capacidad 15 ton)</v>
      </c>
      <c r="C36" s="841"/>
      <c r="D36" s="841"/>
      <c r="E36" s="841"/>
      <c r="F36" s="841"/>
      <c r="G36" s="841"/>
      <c r="H36" s="842"/>
      <c r="I36" s="267"/>
      <c r="J36" s="268"/>
      <c r="K36" s="269">
        <f>VLOOKUP(A36,EQUIPOS!A6:D163,4,FALSE)</f>
        <v>215586.10090943641</v>
      </c>
      <c r="L36" s="270"/>
      <c r="M36" s="396">
        <v>1.125</v>
      </c>
      <c r="N36" s="272">
        <f>K36/M36</f>
        <v>191632.08969727682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1202.9111111111113</v>
      </c>
    </row>
    <row r="43" spans="1:14" ht="15.75" thickBot="1">
      <c r="B43" s="827" t="s">
        <v>953</v>
      </c>
      <c r="C43" s="828"/>
      <c r="D43" s="828"/>
      <c r="E43" s="828"/>
      <c r="F43" s="828"/>
      <c r="G43" s="828"/>
      <c r="H43" s="828"/>
      <c r="I43" s="828"/>
      <c r="J43" s="828"/>
      <c r="K43" s="828"/>
      <c r="L43" s="828"/>
      <c r="M43" s="829"/>
      <c r="N43" s="394">
        <f>SUM(N36:N42)</f>
        <v>192835.00080838794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331.12628543710395</v>
      </c>
      <c r="N48" s="272">
        <f>K48*M48</f>
        <v>3311.2628543710393</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1729.9870462540673</v>
      </c>
      <c r="N49" s="272">
        <f>K49*M49</f>
        <v>1729.9870462540673</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36444.71695062465</v>
      </c>
      <c r="N50" s="272">
        <f>K50*M50</f>
        <v>36444.71695062465</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24058.222222222223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258379.1898818599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51675.837976371986</v>
      </c>
      <c r="M83" s="862"/>
      <c r="N83" s="51"/>
    </row>
    <row r="84" spans="1:14">
      <c r="B84" s="89" t="s">
        <v>973</v>
      </c>
      <c r="C84" s="90"/>
      <c r="D84" s="90"/>
      <c r="E84" s="90"/>
      <c r="F84" s="90"/>
      <c r="G84" s="90"/>
      <c r="H84" s="90"/>
      <c r="I84" s="87"/>
      <c r="J84" s="88"/>
      <c r="K84" s="304">
        <v>0.05</v>
      </c>
      <c r="L84" s="861">
        <f>N78*K84</f>
        <v>12918.959494092996</v>
      </c>
      <c r="M84" s="862"/>
      <c r="N84" s="51"/>
    </row>
    <row r="85" spans="1:14" ht="15.75" thickBot="1">
      <c r="B85" s="91" t="s">
        <v>974</v>
      </c>
      <c r="C85" s="92"/>
      <c r="D85" s="92"/>
      <c r="E85" s="92"/>
      <c r="F85" s="92"/>
      <c r="G85" s="92"/>
      <c r="H85" s="92"/>
      <c r="I85" s="93"/>
      <c r="J85" s="94"/>
      <c r="K85" s="305">
        <v>0.05</v>
      </c>
      <c r="L85" s="863">
        <f>N78*K85</f>
        <v>12918.959494092996</v>
      </c>
      <c r="M85" s="864"/>
      <c r="N85" s="51"/>
    </row>
    <row r="86" spans="1:14" ht="15.75" thickBot="1">
      <c r="B86" s="827" t="s">
        <v>953</v>
      </c>
      <c r="C86" s="828"/>
      <c r="D86" s="828"/>
      <c r="E86" s="828"/>
      <c r="F86" s="828"/>
      <c r="G86" s="828"/>
      <c r="H86" s="828"/>
      <c r="I86" s="828"/>
      <c r="J86" s="828"/>
      <c r="K86" s="828"/>
      <c r="L86" s="828"/>
      <c r="M86" s="829"/>
      <c r="N86" s="52">
        <f>L83+L84+L85</f>
        <v>77513.756964557979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335892.94684641785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5" t="s">
        <v>241</v>
      </c>
      <c r="B36" s="840" t="str">
        <f>VLOOKUP(A36,EQUIPOS!A6:D154,3,FALSE)</f>
        <v>Grúa (capacidad 15 ton)</v>
      </c>
      <c r="C36" s="841"/>
      <c r="D36" s="841"/>
      <c r="E36" s="841"/>
      <c r="F36" s="841"/>
      <c r="G36" s="841"/>
      <c r="H36" s="842"/>
      <c r="I36" s="267"/>
      <c r="J36" s="268"/>
      <c r="K36" s="269">
        <f>VLOOKUP(A36,EQUIPOS!A6:D163,4,FALSE)</f>
        <v>215586.10090943641</v>
      </c>
      <c r="L36" s="270"/>
      <c r="M36" s="462">
        <v>1</v>
      </c>
      <c r="N36" s="272">
        <f>K36/M36</f>
        <v>215586.10090943641</v>
      </c>
    </row>
    <row r="37" spans="1:14">
      <c r="A37" s="155" t="s">
        <v>373</v>
      </c>
      <c r="B37" s="840" t="str">
        <f>VLOOKUP(A37,EQUIPOS!A7:D154,3,FALSE)</f>
        <v>Volqueta 6 m3</v>
      </c>
      <c r="C37" s="841"/>
      <c r="D37" s="841"/>
      <c r="E37" s="841"/>
      <c r="F37" s="841"/>
      <c r="G37" s="841"/>
      <c r="H37" s="842"/>
      <c r="I37" s="267"/>
      <c r="J37" s="268"/>
      <c r="K37" s="269">
        <f>VLOOKUP(A37,EQUIPOS!A7:D164,4,FALSE)</f>
        <v>81376.999948791621</v>
      </c>
      <c r="L37" s="270"/>
      <c r="M37" s="463">
        <v>1</v>
      </c>
      <c r="N37" s="272">
        <f>K37/M37</f>
        <v>81376.999948791621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1353.2750000000001</v>
      </c>
    </row>
    <row r="43" spans="1:14" ht="15.75" thickBot="1">
      <c r="B43" s="827" t="s">
        <v>953</v>
      </c>
      <c r="C43" s="828"/>
      <c r="D43" s="828"/>
      <c r="E43" s="828"/>
      <c r="F43" s="828"/>
      <c r="G43" s="828"/>
      <c r="H43" s="828"/>
      <c r="I43" s="828"/>
      <c r="J43" s="828"/>
      <c r="K43" s="828"/>
      <c r="L43" s="828"/>
      <c r="M43" s="829"/>
      <c r="N43" s="394">
        <f>SUM(N36:N42)</f>
        <v>298316.37585822807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331.12628543710395</v>
      </c>
      <c r="N48" s="272">
        <f>K48*M48</f>
        <v>3311.2628543710393</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1729.9870462540673</v>
      </c>
      <c r="N49" s="272">
        <f>K49*M49</f>
        <v>1729.9870462540673</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36444.71695062465</v>
      </c>
      <c r="N50" s="272">
        <f>K50*M50</f>
        <v>36444.71695062465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27065.5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366867.84270947782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73373.568541895569</v>
      </c>
      <c r="M83" s="862"/>
      <c r="N83" s="51"/>
    </row>
    <row r="84" spans="1:14">
      <c r="B84" s="89" t="s">
        <v>973</v>
      </c>
      <c r="C84" s="90"/>
      <c r="D84" s="90"/>
      <c r="E84" s="90"/>
      <c r="F84" s="90"/>
      <c r="G84" s="90"/>
      <c r="H84" s="90"/>
      <c r="I84" s="87"/>
      <c r="J84" s="88"/>
      <c r="K84" s="304">
        <v>0.05</v>
      </c>
      <c r="L84" s="861">
        <f>N78*K84</f>
        <v>18343.392135473892</v>
      </c>
      <c r="M84" s="862"/>
      <c r="N84" s="51"/>
    </row>
    <row r="85" spans="1:14" ht="15.75" thickBot="1">
      <c r="B85" s="91" t="s">
        <v>974</v>
      </c>
      <c r="C85" s="92"/>
      <c r="D85" s="92"/>
      <c r="E85" s="92"/>
      <c r="F85" s="92"/>
      <c r="G85" s="92"/>
      <c r="H85" s="92"/>
      <c r="I85" s="93"/>
      <c r="J85" s="94"/>
      <c r="K85" s="305">
        <v>0.05</v>
      </c>
      <c r="L85" s="863">
        <f>N78*K85</f>
        <v>18343.392135473892</v>
      </c>
      <c r="M85" s="864"/>
      <c r="N85" s="51"/>
    </row>
    <row r="86" spans="1:14" ht="15.75" thickBot="1">
      <c r="B86" s="827" t="s">
        <v>953</v>
      </c>
      <c r="C86" s="828"/>
      <c r="D86" s="828"/>
      <c r="E86" s="828"/>
      <c r="F86" s="828"/>
      <c r="G86" s="828"/>
      <c r="H86" s="828"/>
      <c r="I86" s="828"/>
      <c r="J86" s="828"/>
      <c r="K86" s="828"/>
      <c r="L86" s="828"/>
      <c r="M86" s="829"/>
      <c r="N86" s="52">
        <f>L83+L84+L85</f>
        <v>110060.35281284337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476928.19552232116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215586.10090943641</v>
      </c>
      <c r="L36" s="270"/>
      <c r="M36" s="271">
        <v>0.9375</v>
      </c>
      <c r="N36" s="272">
        <f>K36/M36</f>
        <v>229958.50763673216</v>
      </c>
    </row>
    <row r="37" spans="1:14">
      <c r="A37" s="144" t="s">
        <v>373</v>
      </c>
      <c r="B37" s="840" t="str">
        <f>VLOOKUP(A37,EQUIPOS!A7:D154,3,FALSE)</f>
        <v>Volqueta 6 m3</v>
      </c>
      <c r="C37" s="841"/>
      <c r="D37" s="841"/>
      <c r="E37" s="841"/>
      <c r="F37" s="841"/>
      <c r="G37" s="841"/>
      <c r="H37" s="842"/>
      <c r="I37" s="267"/>
      <c r="J37" s="268"/>
      <c r="K37" s="269">
        <f>VLOOKUP(A37,EQUIPOS!A7:D164,4,FALSE)</f>
        <v>81376.999948791621</v>
      </c>
      <c r="L37" s="270"/>
      <c r="M37" s="271">
        <v>0.9375</v>
      </c>
      <c r="N37" s="272">
        <f>K37/M37</f>
        <v>86802.133278711059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1443.4933333333333</v>
      </c>
    </row>
    <row r="43" spans="1:14" ht="15.75" thickBot="1">
      <c r="B43" s="827" t="s">
        <v>953</v>
      </c>
      <c r="C43" s="828"/>
      <c r="D43" s="828"/>
      <c r="E43" s="828"/>
      <c r="F43" s="828"/>
      <c r="G43" s="828"/>
      <c r="H43" s="828"/>
      <c r="I43" s="828"/>
      <c r="J43" s="828"/>
      <c r="K43" s="828"/>
      <c r="L43" s="828"/>
      <c r="M43" s="829"/>
      <c r="N43" s="394">
        <f>SUM(N36:N42)</f>
        <v>318204.13424877654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36444.71695062465</v>
      </c>
      <c r="N49" s="272">
        <f>K49*M49</f>
        <v>36444.71695062465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1729.9870462540673</v>
      </c>
      <c r="N50" s="272">
        <f>K50*M50</f>
        <v>1729.9870462540673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28869.866666666665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388559.96776669292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77711.993553338587</v>
      </c>
      <c r="M83" s="862"/>
      <c r="N83" s="51"/>
    </row>
    <row r="84" spans="1:14">
      <c r="B84" s="89" t="s">
        <v>973</v>
      </c>
      <c r="C84" s="90"/>
      <c r="D84" s="90"/>
      <c r="E84" s="90"/>
      <c r="F84" s="90"/>
      <c r="G84" s="90"/>
      <c r="H84" s="90"/>
      <c r="I84" s="87"/>
      <c r="J84" s="88"/>
      <c r="K84" s="304">
        <v>0.05</v>
      </c>
      <c r="L84" s="861">
        <f>N78*K84</f>
        <v>19427.998388334647</v>
      </c>
      <c r="M84" s="862"/>
      <c r="N84" s="51"/>
    </row>
    <row r="85" spans="1:14" ht="15.75" thickBot="1">
      <c r="B85" s="91" t="s">
        <v>974</v>
      </c>
      <c r="C85" s="92"/>
      <c r="D85" s="92"/>
      <c r="E85" s="92"/>
      <c r="F85" s="92"/>
      <c r="G85" s="92"/>
      <c r="H85" s="92"/>
      <c r="I85" s="93"/>
      <c r="J85" s="94"/>
      <c r="K85" s="305">
        <v>0.05</v>
      </c>
      <c r="L85" s="863">
        <f>N78*K85</f>
        <v>19427.998388334647</v>
      </c>
      <c r="M85" s="864"/>
      <c r="N85" s="51"/>
    </row>
    <row r="86" spans="1:14" ht="15.75" thickBot="1">
      <c r="B86" s="827" t="s">
        <v>953</v>
      </c>
      <c r="C86" s="828"/>
      <c r="D86" s="828"/>
      <c r="E86" s="828"/>
      <c r="F86" s="828"/>
      <c r="G86" s="828"/>
      <c r="H86" s="828"/>
      <c r="I86" s="828"/>
      <c r="J86" s="828"/>
      <c r="K86" s="828"/>
      <c r="L86" s="828"/>
      <c r="M86" s="829"/>
      <c r="N86" s="52">
        <f>L83+L84+L85</f>
        <v>116567.99033000787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505127.95809670078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215586.10090943641</v>
      </c>
      <c r="L36" s="270"/>
      <c r="M36" s="271">
        <v>1.5</v>
      </c>
      <c r="N36" s="272">
        <f>K36/M36</f>
        <v>143724.06727295762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394">
        <f>SUM(N36:N42)</f>
        <v>144626.25060629094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36444.71695062465</v>
      </c>
      <c r="N49" s="272">
        <f>K49*M49</f>
        <v>36444.71695062465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1729.9870462540673</v>
      </c>
      <c r="N50" s="272">
        <f>K50*M50</f>
        <v>1729.9870462540673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18043.666666666668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204155.88412420734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40831.176824841474</v>
      </c>
      <c r="M83" s="862"/>
      <c r="N83" s="51"/>
    </row>
    <row r="84" spans="1:14">
      <c r="B84" s="89" t="s">
        <v>973</v>
      </c>
      <c r="C84" s="90"/>
      <c r="D84" s="90"/>
      <c r="E84" s="90"/>
      <c r="F84" s="90"/>
      <c r="G84" s="90"/>
      <c r="H84" s="90"/>
      <c r="I84" s="87"/>
      <c r="J84" s="88"/>
      <c r="K84" s="304">
        <v>0.05</v>
      </c>
      <c r="L84" s="861">
        <f>N78*K84</f>
        <v>10207.794206210368</v>
      </c>
      <c r="M84" s="862"/>
      <c r="N84" s="51"/>
    </row>
    <row r="85" spans="1:14" ht="15.75" thickBot="1">
      <c r="B85" s="91" t="s">
        <v>974</v>
      </c>
      <c r="C85" s="92"/>
      <c r="D85" s="92"/>
      <c r="E85" s="92"/>
      <c r="F85" s="92"/>
      <c r="G85" s="92"/>
      <c r="H85" s="92"/>
      <c r="I85" s="93"/>
      <c r="J85" s="94"/>
      <c r="K85" s="305">
        <v>0.05</v>
      </c>
      <c r="L85" s="863">
        <f>N78*K85</f>
        <v>10207.794206210368</v>
      </c>
      <c r="M85" s="864"/>
      <c r="N85" s="51"/>
    </row>
    <row r="86" spans="1:14" ht="15.75" thickBot="1">
      <c r="B86" s="827" t="s">
        <v>953</v>
      </c>
      <c r="C86" s="828"/>
      <c r="D86" s="828"/>
      <c r="E86" s="828"/>
      <c r="F86" s="828"/>
      <c r="G86" s="828"/>
      <c r="H86" s="828"/>
      <c r="I86" s="828"/>
      <c r="J86" s="828"/>
      <c r="K86" s="828"/>
      <c r="L86" s="828"/>
      <c r="M86" s="829"/>
      <c r="N86" s="52">
        <f>L83+L84+L85</f>
        <v>61246.765237262211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265402.64936146955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215586.10090943641</v>
      </c>
      <c r="L36" s="270"/>
      <c r="M36" s="271">
        <v>1.375</v>
      </c>
      <c r="N36" s="272">
        <f>K36/M36</f>
        <v>156789.8915704992</v>
      </c>
    </row>
    <row r="37" spans="1:14">
      <c r="A37" s="144" t="s">
        <v>373</v>
      </c>
      <c r="B37" s="840" t="str">
        <f>VLOOKUP(A37,EQUIPOS!A7:D154,3,FALSE)</f>
        <v>Volqueta 6 m3</v>
      </c>
      <c r="C37" s="841"/>
      <c r="D37" s="841"/>
      <c r="E37" s="841"/>
      <c r="F37" s="841"/>
      <c r="G37" s="841"/>
      <c r="H37" s="842"/>
      <c r="I37" s="267"/>
      <c r="J37" s="268"/>
      <c r="K37" s="269">
        <f>VLOOKUP(A37,EQUIPOS!A7:D164,4,FALSE)</f>
        <v>81376.999948791621</v>
      </c>
      <c r="L37" s="270"/>
      <c r="M37" s="271">
        <v>1.375</v>
      </c>
      <c r="N37" s="272">
        <f>K37/M37</f>
        <v>59183.272690030273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984.2</v>
      </c>
    </row>
    <row r="43" spans="1:14" ht="15.75" thickBot="1">
      <c r="B43" s="827" t="s">
        <v>953</v>
      </c>
      <c r="C43" s="828"/>
      <c r="D43" s="828"/>
      <c r="E43" s="828"/>
      <c r="F43" s="828"/>
      <c r="G43" s="828"/>
      <c r="H43" s="828"/>
      <c r="I43" s="828"/>
      <c r="J43" s="828"/>
      <c r="K43" s="828"/>
      <c r="L43" s="828"/>
      <c r="M43" s="829"/>
      <c r="N43" s="394">
        <f>SUM(N36:N42)</f>
        <v>216957.36426052949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36444.71695062465</v>
      </c>
      <c r="N49" s="272">
        <f>K49*M49</f>
        <v>36444.71695062465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1729.9870462540673</v>
      </c>
      <c r="N50" s="272">
        <f>K50*M50</f>
        <v>1729.9870462540673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19684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278127.3311117792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55625.466222355841</v>
      </c>
      <c r="M83" s="862"/>
      <c r="N83" s="51"/>
    </row>
    <row r="84" spans="1:14">
      <c r="B84" s="89" t="s">
        <v>973</v>
      </c>
      <c r="C84" s="90"/>
      <c r="D84" s="90"/>
      <c r="E84" s="90"/>
      <c r="F84" s="90"/>
      <c r="G84" s="90"/>
      <c r="H84" s="90"/>
      <c r="I84" s="87"/>
      <c r="J84" s="88"/>
      <c r="K84" s="304">
        <v>0.05</v>
      </c>
      <c r="L84" s="861">
        <f>N78*K84</f>
        <v>13906.36655558896</v>
      </c>
      <c r="M84" s="862"/>
      <c r="N84" s="51"/>
    </row>
    <row r="85" spans="1:14" ht="15.75" thickBot="1">
      <c r="B85" s="91" t="s">
        <v>974</v>
      </c>
      <c r="C85" s="92"/>
      <c r="D85" s="92"/>
      <c r="E85" s="92"/>
      <c r="F85" s="92"/>
      <c r="G85" s="92"/>
      <c r="H85" s="92"/>
      <c r="I85" s="93"/>
      <c r="J85" s="94"/>
      <c r="K85" s="305">
        <v>0.05</v>
      </c>
      <c r="L85" s="863">
        <f>N78*K85</f>
        <v>13906.36655558896</v>
      </c>
      <c r="M85" s="864"/>
      <c r="N85" s="51"/>
    </row>
    <row r="86" spans="1:14" ht="15.75" thickBot="1">
      <c r="B86" s="827" t="s">
        <v>953</v>
      </c>
      <c r="C86" s="828"/>
      <c r="D86" s="828"/>
      <c r="E86" s="828"/>
      <c r="F86" s="828"/>
      <c r="G86" s="828"/>
      <c r="H86" s="828"/>
      <c r="I86" s="828"/>
      <c r="J86" s="828"/>
      <c r="K86" s="828"/>
      <c r="L86" s="828"/>
      <c r="M86" s="829"/>
      <c r="N86" s="52">
        <f>L83+L84+L85</f>
        <v>83438.199333533761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361565.53044531296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215586.10090943641</v>
      </c>
      <c r="L36" s="270"/>
      <c r="M36" s="271">
        <v>1.3125</v>
      </c>
      <c r="N36" s="272">
        <f>K36/M36</f>
        <v>164256.07688338013</v>
      </c>
    </row>
    <row r="37" spans="1:14">
      <c r="A37" s="144" t="s">
        <v>373</v>
      </c>
      <c r="B37" s="840" t="str">
        <f>VLOOKUP(A37,EQUIPOS!A7:D154,3,FALSE)</f>
        <v>Volqueta 6 m3</v>
      </c>
      <c r="C37" s="841"/>
      <c r="D37" s="841"/>
      <c r="E37" s="841"/>
      <c r="F37" s="841"/>
      <c r="G37" s="841"/>
      <c r="H37" s="842"/>
      <c r="I37" s="267"/>
      <c r="J37" s="268"/>
      <c r="K37" s="269">
        <f>VLOOKUP(A37,EQUIPOS!A7:D164,4,FALSE)</f>
        <v>81376.999948791621</v>
      </c>
      <c r="L37" s="270"/>
      <c r="M37" s="271">
        <v>1.3125</v>
      </c>
      <c r="N37" s="272">
        <f>K37/M37</f>
        <v>62001.523770507905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1031.0666666666666</v>
      </c>
    </row>
    <row r="43" spans="1:14" ht="15.75" thickBot="1">
      <c r="B43" s="827" t="s">
        <v>953</v>
      </c>
      <c r="C43" s="828"/>
      <c r="D43" s="828"/>
      <c r="E43" s="828"/>
      <c r="F43" s="828"/>
      <c r="G43" s="828"/>
      <c r="H43" s="828"/>
      <c r="I43" s="828"/>
      <c r="J43" s="828"/>
      <c r="K43" s="828"/>
      <c r="L43" s="828"/>
      <c r="M43" s="829"/>
      <c r="N43" s="394">
        <f>SUM(N36:N42)</f>
        <v>227288.6673205547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331.12628543710395</v>
      </c>
      <c r="N48" s="272">
        <f>K48*M48</f>
        <v>3311.2628543710393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36444.71695062465</v>
      </c>
      <c r="N49" s="272">
        <f>K49*M49</f>
        <v>36444.71695062465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1729.9870462540673</v>
      </c>
      <c r="N50" s="272">
        <f>K50*M50</f>
        <v>1729.9870462540673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41485.966851249752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20621.333333333332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289395.96750513779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57879.193501027563</v>
      </c>
      <c r="M83" s="862"/>
      <c r="N83" s="51"/>
    </row>
    <row r="84" spans="1:14">
      <c r="B84" s="89" t="s">
        <v>973</v>
      </c>
      <c r="C84" s="90"/>
      <c r="D84" s="90"/>
      <c r="E84" s="90"/>
      <c r="F84" s="90"/>
      <c r="G84" s="90"/>
      <c r="H84" s="90"/>
      <c r="I84" s="87"/>
      <c r="J84" s="88"/>
      <c r="K84" s="304">
        <v>0.05</v>
      </c>
      <c r="L84" s="861">
        <f>N78*K84</f>
        <v>14469.798375256891</v>
      </c>
      <c r="M84" s="862"/>
      <c r="N84" s="51"/>
    </row>
    <row r="85" spans="1:14" ht="15.75" thickBot="1">
      <c r="B85" s="91" t="s">
        <v>974</v>
      </c>
      <c r="C85" s="92"/>
      <c r="D85" s="92"/>
      <c r="E85" s="92"/>
      <c r="F85" s="92"/>
      <c r="G85" s="92"/>
      <c r="H85" s="92"/>
      <c r="I85" s="93"/>
      <c r="J85" s="94"/>
      <c r="K85" s="305">
        <v>0.05</v>
      </c>
      <c r="L85" s="863">
        <f>N78*K85</f>
        <v>14469.798375256891</v>
      </c>
      <c r="M85" s="864"/>
      <c r="N85" s="51"/>
    </row>
    <row r="86" spans="1:14" ht="15.75" thickBot="1">
      <c r="B86" s="827" t="s">
        <v>953</v>
      </c>
      <c r="C86" s="828"/>
      <c r="D86" s="828"/>
      <c r="E86" s="828"/>
      <c r="F86" s="828"/>
      <c r="G86" s="828"/>
      <c r="H86" s="828"/>
      <c r="I86" s="828"/>
      <c r="J86" s="828"/>
      <c r="K86" s="828"/>
      <c r="L86" s="828"/>
      <c r="M86" s="829"/>
      <c r="N86" s="52">
        <f>L83+L84+L85</f>
        <v>86818.79025154133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376214.75775667909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218700.68736237747</v>
      </c>
      <c r="L36" s="270"/>
      <c r="M36" s="271">
        <v>66</v>
      </c>
      <c r="N36" s="272">
        <f>K36/M36</f>
        <v>3313.6467782178406</v>
      </c>
    </row>
    <row r="37" spans="1:14">
      <c r="A37" s="144"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196119.15231626923</v>
      </c>
      <c r="L37" s="270"/>
      <c r="M37" s="271">
        <v>100</v>
      </c>
      <c r="N37" s="272">
        <f>K37/M37</f>
        <v>1961.1915231626924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5275.8635097138667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3892.470854071651</v>
      </c>
      <c r="N48" s="272">
        <f>K48*M48</f>
        <v>3892.470854071651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3892.470854071651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9270.8551971188517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1854.1710394237705</v>
      </c>
      <c r="M83" s="862"/>
      <c r="N83" s="51"/>
    </row>
    <row r="84" spans="1:14">
      <c r="B84" s="89" t="s">
        <v>973</v>
      </c>
      <c r="C84" s="90"/>
      <c r="D84" s="90"/>
      <c r="E84" s="90"/>
      <c r="F84" s="90"/>
      <c r="G84" s="90"/>
      <c r="H84" s="90"/>
      <c r="I84" s="87"/>
      <c r="J84" s="88"/>
      <c r="K84" s="304">
        <v>0.05</v>
      </c>
      <c r="L84" s="861">
        <f>N78*K84</f>
        <v>463.54275985594262</v>
      </c>
      <c r="M84" s="862"/>
      <c r="N84" s="51"/>
    </row>
    <row r="85" spans="1:14" ht="15.75" thickBot="1">
      <c r="B85" s="91" t="s">
        <v>974</v>
      </c>
      <c r="C85" s="92"/>
      <c r="D85" s="92"/>
      <c r="E85" s="92"/>
      <c r="F85" s="92"/>
      <c r="G85" s="92"/>
      <c r="H85" s="92"/>
      <c r="I85" s="93"/>
      <c r="J85" s="94"/>
      <c r="K85" s="305">
        <v>0.05</v>
      </c>
      <c r="L85" s="863">
        <f>N78*K85</f>
        <v>463.54275985594262</v>
      </c>
      <c r="M85" s="864"/>
      <c r="N85" s="51"/>
    </row>
    <row r="86" spans="1:14" ht="15.75" thickBot="1">
      <c r="B86" s="827" t="s">
        <v>953</v>
      </c>
      <c r="C86" s="828"/>
      <c r="D86" s="828"/>
      <c r="E86" s="828"/>
      <c r="F86" s="828"/>
      <c r="G86" s="828"/>
      <c r="H86" s="828"/>
      <c r="I86" s="828"/>
      <c r="J86" s="828"/>
      <c r="K86" s="828"/>
      <c r="L86" s="828"/>
      <c r="M86" s="829"/>
      <c r="N86" s="52">
        <f>L83+L84+L85</f>
        <v>2781.2565591356556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12052.111756254508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218700.68736237747</v>
      </c>
      <c r="L36" s="270"/>
      <c r="M36" s="271">
        <v>66</v>
      </c>
      <c r="N36" s="272">
        <f>K36/M36</f>
        <v>3313.6467782178406</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3314.6719865511741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3417.1928198845076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683.43856397690161</v>
      </c>
      <c r="M83" s="862"/>
      <c r="N83" s="51"/>
    </row>
    <row r="84" spans="1:14">
      <c r="B84" s="89" t="s">
        <v>973</v>
      </c>
      <c r="C84" s="90"/>
      <c r="D84" s="90"/>
      <c r="E84" s="90"/>
      <c r="F84" s="90"/>
      <c r="G84" s="90"/>
      <c r="H84" s="90"/>
      <c r="I84" s="87"/>
      <c r="J84" s="88"/>
      <c r="K84" s="304">
        <v>0.05</v>
      </c>
      <c r="L84" s="861">
        <f>N78*K84</f>
        <v>170.8596409942254</v>
      </c>
      <c r="M84" s="862"/>
      <c r="N84" s="51"/>
    </row>
    <row r="85" spans="1:14" ht="15.75" thickBot="1">
      <c r="B85" s="91" t="s">
        <v>974</v>
      </c>
      <c r="C85" s="92"/>
      <c r="D85" s="92"/>
      <c r="E85" s="92"/>
      <c r="F85" s="92"/>
      <c r="G85" s="92"/>
      <c r="H85" s="92"/>
      <c r="I85" s="93"/>
      <c r="J85" s="94"/>
      <c r="K85" s="305">
        <v>0.05</v>
      </c>
      <c r="L85" s="863">
        <f>N78*K85</f>
        <v>170.8596409942254</v>
      </c>
      <c r="M85" s="864"/>
      <c r="N85" s="51"/>
    </row>
    <row r="86" spans="1:14" ht="15.75" thickBot="1">
      <c r="B86" s="827" t="s">
        <v>953</v>
      </c>
      <c r="C86" s="828"/>
      <c r="D86" s="828"/>
      <c r="E86" s="828"/>
      <c r="F86" s="828"/>
      <c r="G86" s="828"/>
      <c r="H86" s="828"/>
      <c r="I86" s="828"/>
      <c r="J86" s="828"/>
      <c r="K86" s="828"/>
      <c r="L86" s="828"/>
      <c r="M86" s="829"/>
      <c r="N86" s="52">
        <f>L83+L84+L85</f>
        <v>1025.1578459653524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4442.35066584986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5" sqref="O5"/>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180</v>
      </c>
      <c r="B36" s="840" t="str">
        <f>VLOOKUP(A36,EQUIPOS!A6:D154,3,FALSE)</f>
        <v>Compresor 120 HP, con martillo.</v>
      </c>
      <c r="C36" s="841"/>
      <c r="D36" s="841"/>
      <c r="E36" s="841"/>
      <c r="F36" s="841"/>
      <c r="G36" s="841"/>
      <c r="H36" s="842"/>
      <c r="I36" s="267"/>
      <c r="J36" s="268"/>
      <c r="K36" s="269">
        <f>VLOOKUP(A36,EQUIPOS!A6:D163,4,FALSE)</f>
        <v>48441.822257591572</v>
      </c>
      <c r="L36" s="270"/>
      <c r="M36" s="271">
        <v>66</v>
      </c>
      <c r="N36" s="272">
        <f>K36/M36</f>
        <v>733.96700390290255</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196119.15231626923</v>
      </c>
      <c r="L37" s="270"/>
      <c r="M37" s="271">
        <v>100</v>
      </c>
      <c r="N37" s="272">
        <f>K37/M37</f>
        <v>1961.1915231626924</v>
      </c>
    </row>
    <row r="38" spans="1:14">
      <c r="A38" t="s">
        <v>312</v>
      </c>
      <c r="B38" s="840" t="str">
        <f>VLOOKUP(A38,EQUIPOS!A8:D154,3,FALSE)</f>
        <v>Retroexcavadora sobre oruga, potencia 138 HP, balde de 1,5 m3.</v>
      </c>
      <c r="C38" s="841"/>
      <c r="D38" s="841"/>
      <c r="E38" s="841"/>
      <c r="F38" s="841"/>
      <c r="G38" s="841"/>
      <c r="H38" s="842"/>
      <c r="I38" s="267"/>
      <c r="J38" s="268"/>
      <c r="K38" s="269">
        <f>VLOOKUP(A38,EQUIPOS!A8:D165,4,FALSE)</f>
        <v>218700.68736237747</v>
      </c>
      <c r="L38" s="270"/>
      <c r="M38" s="271">
        <v>66</v>
      </c>
      <c r="N38" s="272">
        <f>K38/M38</f>
        <v>3313.6467782178406</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N78*L42</f>
        <v>6.0915622581215141</v>
      </c>
    </row>
    <row r="43" spans="1:14" ht="15.75" thickBot="1">
      <c r="B43" s="827" t="s">
        <v>953</v>
      </c>
      <c r="C43" s="828"/>
      <c r="D43" s="828"/>
      <c r="E43" s="828"/>
      <c r="F43" s="828"/>
      <c r="G43" s="828"/>
      <c r="H43" s="828"/>
      <c r="I43" s="828"/>
      <c r="J43" s="828"/>
      <c r="K43" s="828"/>
      <c r="L43" s="828"/>
      <c r="M43" s="829"/>
      <c r="N43" s="394">
        <f>SUM(N36:N42)</f>
        <v>6014.8968675415572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6163.0788522801149</v>
      </c>
      <c r="N48" s="272">
        <f>K48*M48</f>
        <v>1232.615770456023</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2207.5085695806929</v>
      </c>
      <c r="N49" s="272">
        <f t="shared" ref="N49:N54" si="0">K49*M49</f>
        <v>6622.5257087420787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11910.621600312928</v>
      </c>
      <c r="N50" s="272">
        <f t="shared" si="0"/>
        <v>3573.1864800938783</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1189.3660942996712</v>
      </c>
      <c r="N51" s="272">
        <f t="shared" si="0"/>
        <v>237.87321885993424</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12542.406085341987</v>
      </c>
      <c r="N52" s="272">
        <f t="shared" si="0"/>
        <v>6271.2030426709935</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3892.470854071651</v>
      </c>
      <c r="N54" s="272">
        <f t="shared" si="0"/>
        <v>3892.470854071651</v>
      </c>
    </row>
    <row r="55" spans="1:14" ht="15.75" thickBot="1">
      <c r="B55" s="822"/>
      <c r="C55" s="823"/>
      <c r="D55" s="823"/>
      <c r="E55" s="823"/>
      <c r="F55" s="823"/>
      <c r="G55" s="823"/>
      <c r="H55" s="823"/>
      <c r="I55" s="824"/>
      <c r="J55" s="42"/>
      <c r="K55" s="44"/>
      <c r="L55" s="825"/>
      <c r="M55" s="826"/>
      <c r="N55" s="45"/>
    </row>
    <row r="56" spans="1:14" ht="15.75" thickBot="1">
      <c r="B56" s="827" t="s">
        <v>953</v>
      </c>
      <c r="C56" s="828"/>
      <c r="D56" s="828"/>
      <c r="E56" s="828"/>
      <c r="F56" s="828"/>
      <c r="G56" s="828"/>
      <c r="H56" s="828"/>
      <c r="I56" s="828"/>
      <c r="J56" s="828"/>
      <c r="K56" s="828"/>
      <c r="L56" s="828"/>
      <c r="M56" s="829"/>
      <c r="N56" s="394">
        <f>SUM(N48:N55)</f>
        <v>21829.87507489456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27" t="s">
        <v>953</v>
      </c>
      <c r="C78" s="828"/>
      <c r="D78" s="828"/>
      <c r="E78" s="828"/>
      <c r="F78" s="828"/>
      <c r="G78" s="828"/>
      <c r="H78" s="828"/>
      <c r="I78" s="834"/>
      <c r="J78" s="834"/>
      <c r="K78" s="834"/>
      <c r="L78" s="834"/>
      <c r="M78" s="835"/>
      <c r="N78" s="301">
        <f>SUM(N72:N77)</f>
        <v>304.57811290607572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28149.350055342191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5629.8700110684385</v>
      </c>
      <c r="M85" s="862"/>
      <c r="N85" s="51"/>
    </row>
    <row r="86" spans="1:14">
      <c r="B86" s="89" t="s">
        <v>973</v>
      </c>
      <c r="C86" s="90"/>
      <c r="D86" s="90"/>
      <c r="E86" s="90"/>
      <c r="F86" s="90"/>
      <c r="G86" s="90"/>
      <c r="H86" s="90"/>
      <c r="I86" s="87"/>
      <c r="J86" s="88"/>
      <c r="K86" s="304">
        <v>0.05</v>
      </c>
      <c r="L86" s="861">
        <f>N80*K86</f>
        <v>1407.4675027671096</v>
      </c>
      <c r="M86" s="862"/>
      <c r="N86" s="51"/>
    </row>
    <row r="87" spans="1:14" ht="15.75" thickBot="1">
      <c r="B87" s="91" t="s">
        <v>974</v>
      </c>
      <c r="C87" s="92"/>
      <c r="D87" s="92"/>
      <c r="E87" s="92"/>
      <c r="F87" s="92"/>
      <c r="G87" s="92"/>
      <c r="H87" s="92"/>
      <c r="I87" s="93"/>
      <c r="J87" s="94"/>
      <c r="K87" s="305">
        <v>0.05</v>
      </c>
      <c r="L87" s="863">
        <f>N80*K87</f>
        <v>1407.4675027671096</v>
      </c>
      <c r="M87" s="864"/>
      <c r="N87" s="51"/>
    </row>
    <row r="88" spans="1:14" ht="15.75" thickBot="1">
      <c r="B88" s="827" t="s">
        <v>953</v>
      </c>
      <c r="C88" s="828"/>
      <c r="D88" s="828"/>
      <c r="E88" s="828"/>
      <c r="F88" s="828"/>
      <c r="G88" s="828"/>
      <c r="H88" s="828"/>
      <c r="I88" s="828"/>
      <c r="J88" s="828"/>
      <c r="K88" s="828"/>
      <c r="L88" s="828"/>
      <c r="M88" s="829"/>
      <c r="N88" s="52">
        <f>L85+L86+L87</f>
        <v>8444.8050166026569</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36594.15507194485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5" t="s">
        <v>2218</v>
      </c>
      <c r="C107" s="866"/>
      <c r="D107" s="866"/>
      <c r="E107" s="866"/>
      <c r="F107" s="866"/>
      <c r="G107" s="866"/>
      <c r="H107" s="866"/>
      <c r="I107" s="866"/>
      <c r="J107" s="866"/>
      <c r="K107" s="866"/>
      <c r="L107" s="866"/>
      <c r="M107" s="866"/>
      <c r="N107" s="867"/>
    </row>
    <row r="108" spans="2:14" ht="15" customHeight="1">
      <c r="B108" s="865"/>
      <c r="C108" s="866"/>
      <c r="D108" s="866"/>
      <c r="E108" s="866"/>
      <c r="F108" s="866"/>
      <c r="G108" s="866"/>
      <c r="H108" s="866"/>
      <c r="I108" s="866"/>
      <c r="J108" s="866"/>
      <c r="K108" s="866"/>
      <c r="L108" s="866"/>
      <c r="M108" s="866"/>
      <c r="N108" s="867"/>
    </row>
    <row r="109" spans="2:14" ht="30" customHeight="1">
      <c r="B109" s="868" t="s">
        <v>2219</v>
      </c>
      <c r="C109" s="869"/>
      <c r="D109" s="869"/>
      <c r="E109" s="869"/>
      <c r="F109" s="869"/>
      <c r="G109" s="869"/>
      <c r="H109" s="869"/>
      <c r="I109" s="869"/>
      <c r="J109" s="869"/>
      <c r="K109" s="869"/>
      <c r="L109" s="869"/>
      <c r="M109" s="869"/>
      <c r="N109" s="870"/>
    </row>
    <row r="110" spans="2:14">
      <c r="B110" s="868"/>
      <c r="C110" s="869"/>
      <c r="D110" s="869"/>
      <c r="E110" s="869"/>
      <c r="F110" s="869"/>
      <c r="G110" s="869"/>
      <c r="H110" s="869"/>
      <c r="I110" s="869"/>
      <c r="J110" s="869"/>
      <c r="K110" s="869"/>
      <c r="L110" s="869"/>
      <c r="M110" s="869"/>
      <c r="N110" s="87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4"/>
      <c r="K120" s="804"/>
      <c r="L120" s="804"/>
      <c r="M120" s="804"/>
      <c r="N120" s="805"/>
    </row>
    <row r="121" spans="2:14" ht="15.75" thickBot="1">
      <c r="B121" s="261" t="s">
        <v>2221</v>
      </c>
      <c r="C121" s="393"/>
      <c r="D121" s="393"/>
      <c r="E121" s="57"/>
      <c r="F121" s="57"/>
      <c r="G121" s="57"/>
      <c r="H121" s="57"/>
      <c r="I121" s="57"/>
      <c r="J121" s="806"/>
      <c r="K121" s="806"/>
      <c r="L121" s="806"/>
      <c r="M121" s="806"/>
      <c r="N121"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218700.68736237747</v>
      </c>
      <c r="L36" s="270"/>
      <c r="M36" s="271">
        <v>66</v>
      </c>
      <c r="N36" s="272">
        <f>K36/M36</f>
        <v>3313.6467782178406</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196119.15231626923</v>
      </c>
      <c r="L37" s="270"/>
      <c r="M37" s="271">
        <v>100</v>
      </c>
      <c r="N37" s="272">
        <f>K37/M37</f>
        <v>1961.1915231626924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5275.8635097138667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3892.470854071651</v>
      </c>
      <c r="N48" s="272">
        <f>K48*M48</f>
        <v>3892.470854071651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3892.470854071651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9270.8551971188517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1854.1710394237705</v>
      </c>
      <c r="M83" s="862"/>
      <c r="N83" s="51"/>
    </row>
    <row r="84" spans="1:14">
      <c r="B84" s="89" t="s">
        <v>973</v>
      </c>
      <c r="C84" s="90"/>
      <c r="D84" s="90"/>
      <c r="E84" s="90"/>
      <c r="F84" s="90"/>
      <c r="G84" s="90"/>
      <c r="H84" s="90"/>
      <c r="I84" s="87"/>
      <c r="J84" s="88"/>
      <c r="K84" s="304">
        <v>0.05</v>
      </c>
      <c r="L84" s="861">
        <f>N78*K84</f>
        <v>463.54275985594262</v>
      </c>
      <c r="M84" s="862"/>
      <c r="N84" s="51"/>
    </row>
    <row r="85" spans="1:14" ht="15.75" thickBot="1">
      <c r="B85" s="91" t="s">
        <v>974</v>
      </c>
      <c r="C85" s="92"/>
      <c r="D85" s="92"/>
      <c r="E85" s="92"/>
      <c r="F85" s="92"/>
      <c r="G85" s="92"/>
      <c r="H85" s="92"/>
      <c r="I85" s="93"/>
      <c r="J85" s="94"/>
      <c r="K85" s="305">
        <v>0.05</v>
      </c>
      <c r="L85" s="863">
        <f>N78*K85</f>
        <v>463.54275985594262</v>
      </c>
      <c r="M85" s="864"/>
      <c r="N85" s="51"/>
    </row>
    <row r="86" spans="1:14" ht="15.75" thickBot="1">
      <c r="B86" s="827" t="s">
        <v>953</v>
      </c>
      <c r="C86" s="828"/>
      <c r="D86" s="828"/>
      <c r="E86" s="828"/>
      <c r="F86" s="828"/>
      <c r="G86" s="828"/>
      <c r="H86" s="828"/>
      <c r="I86" s="828"/>
      <c r="J86" s="828"/>
      <c r="K86" s="828"/>
      <c r="L86" s="828"/>
      <c r="M86" s="829"/>
      <c r="N86" s="52">
        <f>L83+L84+L85</f>
        <v>2781.2565591356556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12052.111756254508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8" sqref="O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218700.68736237747</v>
      </c>
      <c r="L36" s="270"/>
      <c r="M36" s="271">
        <v>66</v>
      </c>
      <c r="N36" s="272">
        <f>K36/M36</f>
        <v>3313.6467782178406</v>
      </c>
    </row>
    <row r="37" spans="1:14">
      <c r="A37" s="108" t="s">
        <v>180</v>
      </c>
      <c r="B37" s="840" t="str">
        <f>VLOOKUP(A37,EQUIPOS!A7:D154,3,FALSE)</f>
        <v>Compresor 120 HP, con martillo.</v>
      </c>
      <c r="C37" s="841"/>
      <c r="D37" s="841"/>
      <c r="E37" s="841"/>
      <c r="F37" s="841"/>
      <c r="G37" s="841"/>
      <c r="H37" s="842"/>
      <c r="I37" s="267"/>
      <c r="J37" s="268"/>
      <c r="K37" s="269">
        <f>VLOOKUP(A37,EQUIPOS!A7:D164,4,FALSE)</f>
        <v>48441.822257591572</v>
      </c>
      <c r="L37" s="270"/>
      <c r="M37" s="271">
        <v>66</v>
      </c>
      <c r="N37" s="272">
        <f>K37/M37</f>
        <v>733.96700390290255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N79*L42</f>
        <v>6.0915622581215141</v>
      </c>
    </row>
    <row r="43" spans="1:14" ht="15.75" thickBot="1">
      <c r="B43" s="827" t="s">
        <v>953</v>
      </c>
      <c r="C43" s="828"/>
      <c r="D43" s="828"/>
      <c r="E43" s="828"/>
      <c r="F43" s="828"/>
      <c r="G43" s="828"/>
      <c r="H43" s="828"/>
      <c r="I43" s="828"/>
      <c r="J43" s="828"/>
      <c r="K43" s="828"/>
      <c r="L43" s="828"/>
      <c r="M43" s="829"/>
      <c r="N43" s="394">
        <f>SUM(N36:N42)</f>
        <v>4053.7053443788645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6163.0788522801149</v>
      </c>
      <c r="N48" s="272">
        <f t="shared" ref="N48:N53" si="0">K48*M48</f>
        <v>1232.615770456023</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2207.5085695806929</v>
      </c>
      <c r="N49" s="272">
        <f t="shared" si="0"/>
        <v>6622.5257087420787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11910.621600312928</v>
      </c>
      <c r="N50" s="272">
        <f t="shared" si="0"/>
        <v>3573.1864800938783</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1189.3660942996712</v>
      </c>
      <c r="N51" s="272">
        <f t="shared" si="0"/>
        <v>237.87321885993424</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12542.406085341987</v>
      </c>
      <c r="N52" s="272">
        <f t="shared" si="0"/>
        <v>6271.2030426709935</v>
      </c>
    </row>
    <row r="53" spans="1:14">
      <c r="B53" s="43"/>
      <c r="C53" s="281"/>
      <c r="D53" s="281"/>
      <c r="E53" s="281"/>
      <c r="F53" s="281"/>
      <c r="G53" s="281"/>
      <c r="H53" s="281"/>
      <c r="I53" s="268"/>
      <c r="J53" s="224"/>
      <c r="K53" s="282"/>
      <c r="L53" s="267"/>
      <c r="M53" s="283"/>
      <c r="N53" s="272"/>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SUM(N48:N54)</f>
        <v>17937.404220822908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952"/>
      <c r="C65" s="953"/>
      <c r="D65" s="953"/>
      <c r="E65" s="953"/>
      <c r="F65" s="953"/>
      <c r="G65" s="954"/>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SUM(N73:N78)</f>
        <v>304.57811290607572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22295.687678107846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4459.1375356215694</v>
      </c>
      <c r="M86" s="862"/>
      <c r="N86" s="51"/>
    </row>
    <row r="87" spans="1:14">
      <c r="B87" s="89" t="s">
        <v>973</v>
      </c>
      <c r="C87" s="90"/>
      <c r="D87" s="90"/>
      <c r="E87" s="90"/>
      <c r="F87" s="90"/>
      <c r="G87" s="90"/>
      <c r="H87" s="90"/>
      <c r="I87" s="87"/>
      <c r="J87" s="88"/>
      <c r="K87" s="304">
        <v>0.05</v>
      </c>
      <c r="L87" s="861">
        <f>N81*K87</f>
        <v>1114.7843839053924</v>
      </c>
      <c r="M87" s="862"/>
      <c r="N87" s="51"/>
    </row>
    <row r="88" spans="1:14" ht="15.75" thickBot="1">
      <c r="B88" s="91" t="s">
        <v>974</v>
      </c>
      <c r="C88" s="92"/>
      <c r="D88" s="92"/>
      <c r="E88" s="92"/>
      <c r="F88" s="92"/>
      <c r="G88" s="92"/>
      <c r="H88" s="92"/>
      <c r="I88" s="93"/>
      <c r="J88" s="94"/>
      <c r="K88" s="305">
        <v>0.05</v>
      </c>
      <c r="L88" s="863">
        <f>N81*K88</f>
        <v>1114.7843839053924</v>
      </c>
      <c r="M88" s="864"/>
      <c r="N88" s="51"/>
    </row>
    <row r="89" spans="1:14" ht="15.75" thickBot="1">
      <c r="B89" s="827" t="s">
        <v>953</v>
      </c>
      <c r="C89" s="828"/>
      <c r="D89" s="828"/>
      <c r="E89" s="828"/>
      <c r="F89" s="828"/>
      <c r="G89" s="828"/>
      <c r="H89" s="828"/>
      <c r="I89" s="828"/>
      <c r="J89" s="828"/>
      <c r="K89" s="828"/>
      <c r="L89" s="828"/>
      <c r="M89" s="829"/>
      <c r="N89" s="52">
        <f>L86+L87+L88</f>
        <v>6688.7063034323537</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28984.393981540201</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5" t="s">
        <v>2218</v>
      </c>
      <c r="C108" s="866"/>
      <c r="D108" s="866"/>
      <c r="E108" s="866"/>
      <c r="F108" s="866"/>
      <c r="G108" s="866"/>
      <c r="H108" s="866"/>
      <c r="I108" s="866"/>
      <c r="J108" s="866"/>
      <c r="K108" s="866"/>
      <c r="L108" s="866"/>
      <c r="M108" s="866"/>
      <c r="N108" s="867"/>
    </row>
    <row r="109" spans="2:14" ht="15" customHeight="1">
      <c r="B109" s="865"/>
      <c r="C109" s="866"/>
      <c r="D109" s="866"/>
      <c r="E109" s="866"/>
      <c r="F109" s="866"/>
      <c r="G109" s="866"/>
      <c r="H109" s="866"/>
      <c r="I109" s="866"/>
      <c r="J109" s="866"/>
      <c r="K109" s="866"/>
      <c r="L109" s="866"/>
      <c r="M109" s="866"/>
      <c r="N109" s="867"/>
    </row>
    <row r="110" spans="2:14" ht="32.25" customHeight="1">
      <c r="B110" s="868" t="s">
        <v>2219</v>
      </c>
      <c r="C110" s="869"/>
      <c r="D110" s="869"/>
      <c r="E110" s="869"/>
      <c r="F110" s="869"/>
      <c r="G110" s="869"/>
      <c r="H110" s="869"/>
      <c r="I110" s="869"/>
      <c r="J110" s="869"/>
      <c r="K110" s="869"/>
      <c r="L110" s="869"/>
      <c r="M110" s="869"/>
      <c r="N110" s="870"/>
    </row>
    <row r="111" spans="2:14">
      <c r="B111" s="868"/>
      <c r="C111" s="869"/>
      <c r="D111" s="869"/>
      <c r="E111" s="869"/>
      <c r="F111" s="869"/>
      <c r="G111" s="869"/>
      <c r="H111" s="869"/>
      <c r="I111" s="869"/>
      <c r="J111" s="869"/>
      <c r="K111" s="869"/>
      <c r="L111" s="869"/>
      <c r="M111" s="869"/>
      <c r="N111" s="87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4"/>
      <c r="K121" s="804"/>
      <c r="L121" s="804"/>
      <c r="M121" s="804"/>
      <c r="N121" s="805"/>
    </row>
    <row r="122" spans="2:14" ht="15.75" thickBot="1">
      <c r="B122" s="261" t="s">
        <v>2221</v>
      </c>
      <c r="C122" s="393"/>
      <c r="D122" s="393"/>
      <c r="E122" s="57"/>
      <c r="F122" s="57"/>
      <c r="G122" s="57"/>
      <c r="H122" s="57"/>
      <c r="I122" s="57"/>
      <c r="J122" s="806"/>
      <c r="K122" s="806"/>
      <c r="L122" s="806"/>
      <c r="M122" s="806"/>
      <c r="N122" s="80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218700.68736237747</v>
      </c>
      <c r="L36" s="270"/>
      <c r="M36" s="271">
        <v>66</v>
      </c>
      <c r="N36" s="272">
        <f>K36/M36</f>
        <v>3313.6467782178406</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3314.6719865511741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3417.1928198845076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683.43856397690161</v>
      </c>
      <c r="M83" s="862"/>
      <c r="N83" s="51"/>
    </row>
    <row r="84" spans="1:14">
      <c r="B84" s="89" t="s">
        <v>973</v>
      </c>
      <c r="C84" s="90"/>
      <c r="D84" s="90"/>
      <c r="E84" s="90"/>
      <c r="F84" s="90"/>
      <c r="G84" s="90"/>
      <c r="H84" s="90"/>
      <c r="I84" s="87"/>
      <c r="J84" s="88"/>
      <c r="K84" s="304">
        <v>0.05</v>
      </c>
      <c r="L84" s="861">
        <f>N78*K84</f>
        <v>170.8596409942254</v>
      </c>
      <c r="M84" s="862"/>
      <c r="N84" s="51"/>
    </row>
    <row r="85" spans="1:14" ht="15.75" thickBot="1">
      <c r="B85" s="91" t="s">
        <v>974</v>
      </c>
      <c r="C85" s="92"/>
      <c r="D85" s="92"/>
      <c r="E85" s="92"/>
      <c r="F85" s="92"/>
      <c r="G85" s="92"/>
      <c r="H85" s="92"/>
      <c r="I85" s="93"/>
      <c r="J85" s="94"/>
      <c r="K85" s="305">
        <v>0.05</v>
      </c>
      <c r="L85" s="863">
        <f>N78*K85</f>
        <v>170.8596409942254</v>
      </c>
      <c r="M85" s="864"/>
      <c r="N85" s="51"/>
    </row>
    <row r="86" spans="1:14" ht="15.75" thickBot="1">
      <c r="B86" s="827" t="s">
        <v>953</v>
      </c>
      <c r="C86" s="828"/>
      <c r="D86" s="828"/>
      <c r="E86" s="828"/>
      <c r="F86" s="828"/>
      <c r="G86" s="828"/>
      <c r="H86" s="828"/>
      <c r="I86" s="828"/>
      <c r="J86" s="828"/>
      <c r="K86" s="828"/>
      <c r="L86" s="828"/>
      <c r="M86" s="829"/>
      <c r="N86" s="52">
        <f>L83+L84+L85</f>
        <v>1025.1578459653524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4442.35066584986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144345.35286635655</v>
      </c>
      <c r="L36" s="270"/>
      <c r="M36" s="271">
        <v>66</v>
      </c>
      <c r="N36" s="272">
        <f>K36/M36</f>
        <v>2187.0508010054023</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196119.15231626923</v>
      </c>
      <c r="L37" s="270"/>
      <c r="M37" s="271">
        <v>100</v>
      </c>
      <c r="N37" s="272">
        <f>K37/M37</f>
        <v>1961.1915231626924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2.0504166666666666</v>
      </c>
    </row>
    <row r="43" spans="1:14" ht="15.75" thickBot="1">
      <c r="B43" s="827" t="s">
        <v>953</v>
      </c>
      <c r="C43" s="828"/>
      <c r="D43" s="828"/>
      <c r="E43" s="828"/>
      <c r="F43" s="828"/>
      <c r="G43" s="828"/>
      <c r="H43" s="828"/>
      <c r="I43" s="828"/>
      <c r="J43" s="828"/>
      <c r="K43" s="828"/>
      <c r="L43" s="828"/>
      <c r="M43" s="829"/>
      <c r="N43" s="394">
        <f>SUM(N36:N42)</f>
        <v>4150.2927408347614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4118.6129516212031</v>
      </c>
      <c r="N48" s="272">
        <f>K48*M48</f>
        <v>4118.6129516212031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4118.6129516212031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205.04166666666666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8473.9473591226306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1694.7894718245261</v>
      </c>
      <c r="M83" s="862"/>
      <c r="N83" s="51"/>
    </row>
    <row r="84" spans="1:14">
      <c r="B84" s="89" t="s">
        <v>973</v>
      </c>
      <c r="C84" s="90"/>
      <c r="D84" s="90"/>
      <c r="E84" s="90"/>
      <c r="F84" s="90"/>
      <c r="G84" s="90"/>
      <c r="H84" s="90"/>
      <c r="I84" s="87"/>
      <c r="J84" s="88"/>
      <c r="K84" s="304">
        <v>0.05</v>
      </c>
      <c r="L84" s="861">
        <f>N78*K84</f>
        <v>423.69736795613153</v>
      </c>
      <c r="M84" s="862"/>
      <c r="N84" s="51"/>
    </row>
    <row r="85" spans="1:14" ht="15.75" thickBot="1">
      <c r="B85" s="91" t="s">
        <v>974</v>
      </c>
      <c r="C85" s="92"/>
      <c r="D85" s="92"/>
      <c r="E85" s="92"/>
      <c r="F85" s="92"/>
      <c r="G85" s="92"/>
      <c r="H85" s="92"/>
      <c r="I85" s="93"/>
      <c r="J85" s="94"/>
      <c r="K85" s="305">
        <v>0.05</v>
      </c>
      <c r="L85" s="863">
        <f>N78*K85</f>
        <v>423.69736795613153</v>
      </c>
      <c r="M85" s="864"/>
      <c r="N85" s="51"/>
    </row>
    <row r="86" spans="1:14" ht="15.75" thickBot="1">
      <c r="B86" s="827" t="s">
        <v>953</v>
      </c>
      <c r="C86" s="828"/>
      <c r="D86" s="828"/>
      <c r="E86" s="828"/>
      <c r="F86" s="828"/>
      <c r="G86" s="828"/>
      <c r="H86" s="828"/>
      <c r="I86" s="828"/>
      <c r="J86" s="828"/>
      <c r="K86" s="828"/>
      <c r="L86" s="828"/>
      <c r="M86" s="829"/>
      <c r="N86" s="52">
        <f>L83+L84+L85</f>
        <v>2542.1842077367892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11016.13156685942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196119.15231626923</v>
      </c>
      <c r="L36" s="464"/>
      <c r="M36" s="283">
        <v>50</v>
      </c>
      <c r="N36" s="272">
        <f>K36/M36</f>
        <v>3922.3830463253848</v>
      </c>
    </row>
    <row r="37" spans="1:14">
      <c r="A37" s="108" t="s">
        <v>152</v>
      </c>
      <c r="B37" s="840" t="str">
        <f>VLOOKUP(A37,EQUIPOS!A7:D154,3,FALSE)</f>
        <v xml:space="preserve">Carrotanque de agua(1000 Galones) </v>
      </c>
      <c r="C37" s="841"/>
      <c r="D37" s="841"/>
      <c r="E37" s="841"/>
      <c r="F37" s="841"/>
      <c r="G37" s="841"/>
      <c r="H37" s="842"/>
      <c r="I37" s="267"/>
      <c r="J37" s="268"/>
      <c r="K37" s="269">
        <f>VLOOKUP(A37,EQUIPOS!A7:D164,4,FALSE)</f>
        <v>76290.93745199214</v>
      </c>
      <c r="L37" s="464"/>
      <c r="M37" s="283">
        <v>50</v>
      </c>
      <c r="N37" s="272">
        <f>K37/M37</f>
        <v>1525.8187490398427</v>
      </c>
    </row>
    <row r="38" spans="1:14">
      <c r="A38" s="205" t="s">
        <v>269</v>
      </c>
      <c r="B38" s="840" t="str">
        <f>VLOOKUP(A38,EQUIPOS!A8:D154,3,FALSE)</f>
        <v>Motoniveladora  potencia 215 HP, ancho de cuchilla 4,27 m, peso 18 ton.</v>
      </c>
      <c r="C38" s="841"/>
      <c r="D38" s="841"/>
      <c r="E38" s="841"/>
      <c r="F38" s="841"/>
      <c r="G38" s="841"/>
      <c r="H38" s="842"/>
      <c r="I38" s="267"/>
      <c r="J38" s="268"/>
      <c r="K38" s="269">
        <f>VLOOKUP(A38,EQUIPOS!A8:D165,4,FALSE)</f>
        <v>187524.70160758373</v>
      </c>
      <c r="L38" s="464"/>
      <c r="M38" s="283">
        <v>50</v>
      </c>
      <c r="N38" s="272">
        <f>K38/M38</f>
        <v>3750.4940321516747</v>
      </c>
    </row>
    <row r="39" spans="1:14">
      <c r="A39" s="205" t="s">
        <v>365</v>
      </c>
      <c r="B39" s="840" t="str">
        <f>VLOOKUP(A39,EQUIPOS!A9:D154,3,FALSE)</f>
        <v xml:space="preserve">Vibrocompatador, potencia 153 HP, peso 10 Ton. </v>
      </c>
      <c r="C39" s="841"/>
      <c r="D39" s="841"/>
      <c r="E39" s="841"/>
      <c r="F39" s="841"/>
      <c r="G39" s="841"/>
      <c r="H39" s="842"/>
      <c r="I39" s="843"/>
      <c r="J39" s="824"/>
      <c r="K39" s="269">
        <f>VLOOKUP(A39,EQUIPOS!A9:D166,4,FALSE)</f>
        <v>131689.99087804524</v>
      </c>
      <c r="L39" s="955">
        <v>50</v>
      </c>
      <c r="M39" s="956"/>
      <c r="N39" s="272">
        <f>K39/L39</f>
        <v>2633.7998175609046</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11832.495645077806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402.04310903601993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12234.538754113826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2446.9077508227651</v>
      </c>
      <c r="M83" s="862"/>
      <c r="N83" s="51"/>
    </row>
    <row r="84" spans="1:14">
      <c r="B84" s="89" t="s">
        <v>973</v>
      </c>
      <c r="C84" s="90"/>
      <c r="D84" s="90"/>
      <c r="E84" s="90"/>
      <c r="F84" s="90"/>
      <c r="G84" s="90"/>
      <c r="H84" s="90"/>
      <c r="I84" s="87"/>
      <c r="J84" s="88"/>
      <c r="K84" s="304">
        <v>0.05</v>
      </c>
      <c r="L84" s="861">
        <f>N78*K84</f>
        <v>611.72693770569128</v>
      </c>
      <c r="M84" s="862"/>
      <c r="N84" s="51"/>
    </row>
    <row r="85" spans="1:14" ht="15.75" thickBot="1">
      <c r="B85" s="91" t="s">
        <v>974</v>
      </c>
      <c r="C85" s="92"/>
      <c r="D85" s="92"/>
      <c r="E85" s="92"/>
      <c r="F85" s="92"/>
      <c r="G85" s="92"/>
      <c r="H85" s="92"/>
      <c r="I85" s="93"/>
      <c r="J85" s="94"/>
      <c r="K85" s="305">
        <v>0.05</v>
      </c>
      <c r="L85" s="863">
        <f>N78*K85</f>
        <v>611.72693770569128</v>
      </c>
      <c r="M85" s="864"/>
      <c r="N85" s="51"/>
    </row>
    <row r="86" spans="1:14" ht="15.75" thickBot="1">
      <c r="B86" s="827" t="s">
        <v>953</v>
      </c>
      <c r="C86" s="828"/>
      <c r="D86" s="828"/>
      <c r="E86" s="828"/>
      <c r="F86" s="828"/>
      <c r="G86" s="828"/>
      <c r="H86" s="828"/>
      <c r="I86" s="828"/>
      <c r="J86" s="828"/>
      <c r="K86" s="828"/>
      <c r="L86" s="828"/>
      <c r="M86" s="829"/>
      <c r="N86" s="52">
        <f>L83+L84+L85</f>
        <v>3670.3616262341479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15904.900380347974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196119.15231626923</v>
      </c>
      <c r="L36" s="270"/>
      <c r="M36" s="271">
        <v>40</v>
      </c>
      <c r="N36" s="272">
        <f>K36/M36</f>
        <v>4902.9788079067312</v>
      </c>
    </row>
    <row r="37" spans="1:14">
      <c r="A37" s="113" t="s">
        <v>365</v>
      </c>
      <c r="B37" s="840" t="str">
        <f>VLOOKUP(A37,EQUIPOS!A7:D154,3,FALSE)</f>
        <v xml:space="preserve">Vibrocompatador, potencia 153 HP, peso 10 Ton. </v>
      </c>
      <c r="C37" s="841"/>
      <c r="D37" s="841"/>
      <c r="E37" s="841"/>
      <c r="F37" s="841"/>
      <c r="G37" s="841"/>
      <c r="H37" s="842"/>
      <c r="I37" s="267"/>
      <c r="J37" s="268"/>
      <c r="K37" s="269">
        <f>VLOOKUP(A37,EQUIPOS!A7:D164,4,FALSE)</f>
        <v>131689.99087804524</v>
      </c>
      <c r="L37" s="270"/>
      <c r="M37" s="271">
        <v>40</v>
      </c>
      <c r="N37" s="272">
        <f>K37/M37</f>
        <v>3292.2497719511312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8195.2285798578632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8697.7824661528884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1739.5564932305779</v>
      </c>
      <c r="M83" s="862"/>
      <c r="N83" s="51"/>
    </row>
    <row r="84" spans="1:14">
      <c r="B84" s="89" t="s">
        <v>973</v>
      </c>
      <c r="C84" s="90"/>
      <c r="D84" s="90"/>
      <c r="E84" s="90"/>
      <c r="F84" s="90"/>
      <c r="G84" s="90"/>
      <c r="H84" s="90"/>
      <c r="I84" s="87"/>
      <c r="J84" s="88"/>
      <c r="K84" s="304">
        <v>0.05</v>
      </c>
      <c r="L84" s="861">
        <f>N78*K84</f>
        <v>434.88912330764447</v>
      </c>
      <c r="M84" s="862"/>
      <c r="N84" s="51"/>
    </row>
    <row r="85" spans="1:14" ht="15.75" thickBot="1">
      <c r="B85" s="91" t="s">
        <v>974</v>
      </c>
      <c r="C85" s="92"/>
      <c r="D85" s="92"/>
      <c r="E85" s="92"/>
      <c r="F85" s="92"/>
      <c r="G85" s="92"/>
      <c r="H85" s="92"/>
      <c r="I85" s="93"/>
      <c r="J85" s="94"/>
      <c r="K85" s="305">
        <v>0.05</v>
      </c>
      <c r="L85" s="863">
        <f>N78*K85</f>
        <v>434.88912330764447</v>
      </c>
      <c r="M85" s="864"/>
      <c r="N85" s="51"/>
    </row>
    <row r="86" spans="1:14" ht="15.75" thickBot="1">
      <c r="B86" s="827" t="s">
        <v>953</v>
      </c>
      <c r="C86" s="828"/>
      <c r="D86" s="828"/>
      <c r="E86" s="828"/>
      <c r="F86" s="828"/>
      <c r="G86" s="828"/>
      <c r="H86" s="828"/>
      <c r="I86" s="828"/>
      <c r="J86" s="828"/>
      <c r="K86" s="828"/>
      <c r="L86" s="828"/>
      <c r="M86" s="829"/>
      <c r="N86" s="52">
        <f>L83+L84+L85</f>
        <v>2609.3347398458673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11307.117205998755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196119.15231626923</v>
      </c>
      <c r="L36" s="270"/>
      <c r="M36" s="271">
        <v>40</v>
      </c>
      <c r="N36" s="272">
        <f>K36/M36</f>
        <v>4902.9788079067312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4902.9788079067312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5405.5326942017564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1081.1065388403513</v>
      </c>
      <c r="M83" s="862"/>
      <c r="N83" s="51"/>
    </row>
    <row r="84" spans="1:14">
      <c r="B84" s="89" t="s">
        <v>973</v>
      </c>
      <c r="C84" s="90"/>
      <c r="D84" s="90"/>
      <c r="E84" s="90"/>
      <c r="F84" s="90"/>
      <c r="G84" s="90"/>
      <c r="H84" s="90"/>
      <c r="I84" s="87"/>
      <c r="J84" s="88"/>
      <c r="K84" s="304">
        <v>0.05</v>
      </c>
      <c r="L84" s="861">
        <f>N78*K84</f>
        <v>270.27663471008782</v>
      </c>
      <c r="M84" s="862"/>
      <c r="N84" s="51"/>
    </row>
    <row r="85" spans="1:14" ht="15.75" thickBot="1">
      <c r="B85" s="91" t="s">
        <v>974</v>
      </c>
      <c r="C85" s="92"/>
      <c r="D85" s="92"/>
      <c r="E85" s="92"/>
      <c r="F85" s="92"/>
      <c r="G85" s="92"/>
      <c r="H85" s="92"/>
      <c r="I85" s="93"/>
      <c r="J85" s="94"/>
      <c r="K85" s="305">
        <v>0.05</v>
      </c>
      <c r="L85" s="863">
        <f>N78*K85</f>
        <v>270.27663471008782</v>
      </c>
      <c r="M85" s="864"/>
      <c r="N85" s="51"/>
    </row>
    <row r="86" spans="1:14" ht="15.75" thickBot="1">
      <c r="B86" s="827" t="s">
        <v>953</v>
      </c>
      <c r="C86" s="828"/>
      <c r="D86" s="828"/>
      <c r="E86" s="828"/>
      <c r="F86" s="828"/>
      <c r="G86" s="828"/>
      <c r="H86" s="828"/>
      <c r="I86" s="828"/>
      <c r="J86" s="828"/>
      <c r="K86" s="828"/>
      <c r="L86" s="828"/>
      <c r="M86" s="829"/>
      <c r="N86" s="52">
        <f>L83+L84+L85</f>
        <v>1621.6598082605269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7027.1925024622833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6346.5871375444922</v>
      </c>
      <c r="N48" s="272">
        <f>K48*M48</f>
        <v>8250.5632788078401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8250.5632788078401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8467.6610048583916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1693.5322009716783</v>
      </c>
      <c r="M83" s="862"/>
      <c r="N83" s="51"/>
    </row>
    <row r="84" spans="1:14">
      <c r="B84" s="89" t="s">
        <v>973</v>
      </c>
      <c r="C84" s="90"/>
      <c r="D84" s="90"/>
      <c r="E84" s="90"/>
      <c r="F84" s="90"/>
      <c r="G84" s="90"/>
      <c r="H84" s="90"/>
      <c r="I84" s="87"/>
      <c r="J84" s="88"/>
      <c r="K84" s="304">
        <v>0.05</v>
      </c>
      <c r="L84" s="861">
        <f>N78*K84</f>
        <v>423.38305024291958</v>
      </c>
      <c r="M84" s="862"/>
      <c r="N84" s="51"/>
    </row>
    <row r="85" spans="1:14" ht="15.75" thickBot="1">
      <c r="B85" s="91" t="s">
        <v>974</v>
      </c>
      <c r="C85" s="92"/>
      <c r="D85" s="92"/>
      <c r="E85" s="92"/>
      <c r="F85" s="92"/>
      <c r="G85" s="92"/>
      <c r="H85" s="92"/>
      <c r="I85" s="93"/>
      <c r="J85" s="94"/>
      <c r="K85" s="305">
        <v>0.05</v>
      </c>
      <c r="L85" s="863">
        <f>N78*K85</f>
        <v>423.38305024291958</v>
      </c>
      <c r="M85" s="864"/>
      <c r="N85" s="51"/>
    </row>
    <row r="86" spans="1:14" ht="15.75" thickBot="1">
      <c r="B86" s="827" t="s">
        <v>953</v>
      </c>
      <c r="C86" s="828"/>
      <c r="D86" s="828"/>
      <c r="E86" s="828"/>
      <c r="F86" s="828"/>
      <c r="G86" s="828"/>
      <c r="H86" s="828"/>
      <c r="I86" s="828"/>
      <c r="J86" s="828"/>
      <c r="K86" s="828"/>
      <c r="L86" s="828"/>
      <c r="M86" s="829"/>
      <c r="N86" s="52">
        <f>L83+L84+L85</f>
        <v>2540.2983014575175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11007.959306315908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10054.57676786376</v>
      </c>
      <c r="N48" s="272">
        <f>K48*M48</f>
        <v>12065.492121436511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12065.492121436511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12282.589847487063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2456.5179694974127</v>
      </c>
      <c r="M83" s="862"/>
      <c r="N83" s="51"/>
    </row>
    <row r="84" spans="1:14">
      <c r="B84" s="89" t="s">
        <v>973</v>
      </c>
      <c r="C84" s="90"/>
      <c r="D84" s="90"/>
      <c r="E84" s="90"/>
      <c r="F84" s="90"/>
      <c r="G84" s="90"/>
      <c r="H84" s="90"/>
      <c r="I84" s="87"/>
      <c r="J84" s="88"/>
      <c r="K84" s="304">
        <v>0.05</v>
      </c>
      <c r="L84" s="861">
        <f>N78*K84</f>
        <v>614.12949237435316</v>
      </c>
      <c r="M84" s="862"/>
      <c r="N84" s="51"/>
    </row>
    <row r="85" spans="1:14" ht="15.75" thickBot="1">
      <c r="B85" s="91" t="s">
        <v>974</v>
      </c>
      <c r="C85" s="92"/>
      <c r="D85" s="92"/>
      <c r="E85" s="92"/>
      <c r="F85" s="92"/>
      <c r="G85" s="92"/>
      <c r="H85" s="92"/>
      <c r="I85" s="93"/>
      <c r="J85" s="94"/>
      <c r="K85" s="305">
        <v>0.05</v>
      </c>
      <c r="L85" s="863">
        <f>N78*K85</f>
        <v>614.12949237435316</v>
      </c>
      <c r="M85" s="864"/>
      <c r="N85" s="51"/>
    </row>
    <row r="86" spans="1:14" ht="15.75" thickBot="1">
      <c r="B86" s="827" t="s">
        <v>953</v>
      </c>
      <c r="C86" s="828"/>
      <c r="D86" s="828"/>
      <c r="E86" s="828"/>
      <c r="F86" s="828"/>
      <c r="G86" s="828"/>
      <c r="H86" s="828"/>
      <c r="I86" s="828"/>
      <c r="J86" s="828"/>
      <c r="K86" s="828"/>
      <c r="L86" s="828"/>
      <c r="M86" s="829"/>
      <c r="N86" s="52">
        <f>L83+L84+L85</f>
        <v>3684.7769542461187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15967.366801733182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196119.15231626923</v>
      </c>
      <c r="L36" s="270"/>
      <c r="M36" s="271">
        <v>45</v>
      </c>
      <c r="N36" s="272">
        <f>K36/M36</f>
        <v>4358.2033848059828</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76290.93745199214</v>
      </c>
      <c r="L37" s="270"/>
      <c r="M37" s="271">
        <v>45</v>
      </c>
      <c r="N37" s="272">
        <f>K37/M37</f>
        <v>1695.3541655998254</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187524.70160758373</v>
      </c>
      <c r="L38" s="270"/>
      <c r="M38" s="271">
        <v>45</v>
      </c>
      <c r="N38" s="272">
        <f>K38/M38</f>
        <v>4167.2155912796388</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131689.99087804524</v>
      </c>
      <c r="L39" s="844">
        <v>45</v>
      </c>
      <c r="M39" s="845"/>
      <c r="N39" s="272">
        <f>K39/L39</f>
        <v>2926.4442417343384</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13159.158952509475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14339.175719778657</v>
      </c>
      <c r="N48" s="272">
        <f>K48*M48</f>
        <v>17923.969649723324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17923.969649723324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1">
        <f>VLOOKUP(A59,TRANSPORTE!A5:D123,4,FALSE)</f>
        <v>1388.967249884229</v>
      </c>
      <c r="M59" s="832"/>
      <c r="N59" s="291">
        <f>K59*L59</f>
        <v>1736.2090623552863</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1736.2090623552863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33416.41611907255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6683.2832238145102</v>
      </c>
      <c r="M83" s="862"/>
      <c r="N83" s="51"/>
    </row>
    <row r="84" spans="1:14">
      <c r="B84" s="89" t="s">
        <v>973</v>
      </c>
      <c r="C84" s="90"/>
      <c r="D84" s="90"/>
      <c r="E84" s="90"/>
      <c r="F84" s="90"/>
      <c r="G84" s="90"/>
      <c r="H84" s="90"/>
      <c r="I84" s="87"/>
      <c r="J84" s="88"/>
      <c r="K84" s="304">
        <v>0.05</v>
      </c>
      <c r="L84" s="861">
        <f>N78*K84</f>
        <v>1670.8208059536275</v>
      </c>
      <c r="M84" s="862"/>
      <c r="N84" s="51"/>
    </row>
    <row r="85" spans="1:14" ht="15.75" thickBot="1">
      <c r="B85" s="91" t="s">
        <v>974</v>
      </c>
      <c r="C85" s="92"/>
      <c r="D85" s="92"/>
      <c r="E85" s="92"/>
      <c r="F85" s="92"/>
      <c r="G85" s="92"/>
      <c r="H85" s="92"/>
      <c r="I85" s="93"/>
      <c r="J85" s="94"/>
      <c r="K85" s="305">
        <v>0.05</v>
      </c>
      <c r="L85" s="863">
        <f>N78*K85</f>
        <v>1670.8208059536275</v>
      </c>
      <c r="M85" s="864"/>
      <c r="N85" s="51"/>
    </row>
    <row r="86" spans="1:14" ht="15.75" thickBot="1">
      <c r="B86" s="827" t="s">
        <v>953</v>
      </c>
      <c r="C86" s="828"/>
      <c r="D86" s="828"/>
      <c r="E86" s="828"/>
      <c r="F86" s="828"/>
      <c r="G86" s="828"/>
      <c r="H86" s="828"/>
      <c r="I86" s="828"/>
      <c r="J86" s="828"/>
      <c r="K86" s="828"/>
      <c r="L86" s="828"/>
      <c r="M86" s="829"/>
      <c r="N86" s="52">
        <f>L83+L84+L85</f>
        <v>10024.924835721766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ROUND((N78+N86),0)</f>
        <v>43441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196119.15231626923</v>
      </c>
      <c r="L36" s="270"/>
      <c r="M36" s="271">
        <v>45</v>
      </c>
      <c r="N36" s="272">
        <f>K36/M36</f>
        <v>4358.2033848059828</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76290.93745199214</v>
      </c>
      <c r="L37" s="270"/>
      <c r="M37" s="271">
        <v>45</v>
      </c>
      <c r="N37" s="272">
        <f>K37/M37</f>
        <v>1695.3541655998254</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187524.70160758373</v>
      </c>
      <c r="L38" s="270"/>
      <c r="M38" s="271">
        <v>45</v>
      </c>
      <c r="N38" s="272">
        <f>K38/M38</f>
        <v>4167.2155912796388</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131689.99087804524</v>
      </c>
      <c r="L39" s="844">
        <v>45</v>
      </c>
      <c r="M39" s="845"/>
      <c r="N39" s="272">
        <f>K39/L39</f>
        <v>2926.4442417343384</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13159.158952509475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48940.0484765531</v>
      </c>
      <c r="N48" s="272">
        <f>K48*M48</f>
        <v>61175.060595691379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61175.060595691379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VLOOKUP(A59,TRANSPORTE!A5:D123,4,FALSE)</f>
        <v>1388.967249884229</v>
      </c>
      <c r="M59" s="832"/>
      <c r="N59" s="291">
        <f>K59*L59</f>
        <v>1736.2090623552863</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1736.2090623552863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76667.507065040598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15333.50141300812</v>
      </c>
      <c r="M83" s="862"/>
      <c r="N83" s="51"/>
    </row>
    <row r="84" spans="1:14">
      <c r="B84" s="89" t="s">
        <v>973</v>
      </c>
      <c r="C84" s="90"/>
      <c r="D84" s="90"/>
      <c r="E84" s="90"/>
      <c r="F84" s="90"/>
      <c r="G84" s="90"/>
      <c r="H84" s="90"/>
      <c r="I84" s="87"/>
      <c r="J84" s="88"/>
      <c r="K84" s="304">
        <v>0.05</v>
      </c>
      <c r="L84" s="861">
        <f>N78*K84</f>
        <v>3833.37535325203</v>
      </c>
      <c r="M84" s="862"/>
      <c r="N84" s="51"/>
    </row>
    <row r="85" spans="1:14" ht="15.75" thickBot="1">
      <c r="B85" s="91" t="s">
        <v>974</v>
      </c>
      <c r="C85" s="92"/>
      <c r="D85" s="92"/>
      <c r="E85" s="92"/>
      <c r="F85" s="92"/>
      <c r="G85" s="92"/>
      <c r="H85" s="92"/>
      <c r="I85" s="93"/>
      <c r="J85" s="94"/>
      <c r="K85" s="305">
        <v>0.05</v>
      </c>
      <c r="L85" s="863">
        <f>N78*K85</f>
        <v>3833.37535325203</v>
      </c>
      <c r="M85" s="864"/>
      <c r="N85" s="51"/>
    </row>
    <row r="86" spans="1:14" ht="15.75" thickBot="1">
      <c r="B86" s="827" t="s">
        <v>953</v>
      </c>
      <c r="C86" s="828"/>
      <c r="D86" s="828"/>
      <c r="E86" s="828"/>
      <c r="F86" s="828"/>
      <c r="G86" s="828"/>
      <c r="H86" s="828"/>
      <c r="I86" s="828"/>
      <c r="J86" s="828"/>
      <c r="K86" s="828"/>
      <c r="L86" s="828"/>
      <c r="M86" s="829"/>
      <c r="N86" s="52">
        <f>L83+L84+L85</f>
        <v>23000.252119512181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99667.759184552779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196119.15231626923</v>
      </c>
      <c r="L36" s="270"/>
      <c r="M36" s="271">
        <v>45</v>
      </c>
      <c r="N36" s="272">
        <f>K36/M36</f>
        <v>4358.2033848059828</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76290.93745199214</v>
      </c>
      <c r="L37" s="270"/>
      <c r="M37" s="271">
        <v>45</v>
      </c>
      <c r="N37" s="272">
        <f>K37/M37</f>
        <v>1695.3541655998254</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187524.70160758373</v>
      </c>
      <c r="L38" s="270"/>
      <c r="M38" s="271">
        <v>45</v>
      </c>
      <c r="N38" s="272">
        <f>K38/M38</f>
        <v>4167.2155912796388</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131689.99087804524</v>
      </c>
      <c r="L39" s="844">
        <v>45</v>
      </c>
      <c r="M39" s="845"/>
      <c r="N39" s="272">
        <f>K39/L39</f>
        <v>2926.4442417343384</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13159.158952509475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74451.350341990357</v>
      </c>
      <c r="N48" s="272">
        <f>K48*M48</f>
        <v>93064.187927487947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93064.187927487947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VLOOKUP(A59,TRANSPORTE!A5:D123,4,FALSE)</f>
        <v>1388.967249884229</v>
      </c>
      <c r="M59" s="832"/>
      <c r="N59" s="291">
        <f>K59*L59</f>
        <v>1736.2090623552863</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1736.2090623552863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108556.63439683717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21711.326879367436</v>
      </c>
      <c r="M83" s="862"/>
      <c r="N83" s="51"/>
    </row>
    <row r="84" spans="1:14">
      <c r="B84" s="89" t="s">
        <v>973</v>
      </c>
      <c r="C84" s="90"/>
      <c r="D84" s="90"/>
      <c r="E84" s="90"/>
      <c r="F84" s="90"/>
      <c r="G84" s="90"/>
      <c r="H84" s="90"/>
      <c r="I84" s="87"/>
      <c r="J84" s="88"/>
      <c r="K84" s="304">
        <v>0.05</v>
      </c>
      <c r="L84" s="861">
        <f>N78*K84</f>
        <v>5427.831719841859</v>
      </c>
      <c r="M84" s="862"/>
      <c r="N84" s="51"/>
    </row>
    <row r="85" spans="1:14" ht="15.75" thickBot="1">
      <c r="B85" s="91" t="s">
        <v>974</v>
      </c>
      <c r="C85" s="92"/>
      <c r="D85" s="92"/>
      <c r="E85" s="92"/>
      <c r="F85" s="92"/>
      <c r="G85" s="92"/>
      <c r="H85" s="92"/>
      <c r="I85" s="93"/>
      <c r="J85" s="94"/>
      <c r="K85" s="305">
        <v>0.05</v>
      </c>
      <c r="L85" s="863">
        <f>N78*K85</f>
        <v>5427.831719841859</v>
      </c>
      <c r="M85" s="864"/>
      <c r="N85" s="51"/>
    </row>
    <row r="86" spans="1:14" ht="15.75" thickBot="1">
      <c r="B86" s="827" t="s">
        <v>953</v>
      </c>
      <c r="C86" s="828"/>
      <c r="D86" s="828"/>
      <c r="E86" s="828"/>
      <c r="F86" s="828"/>
      <c r="G86" s="828"/>
      <c r="H86" s="828"/>
      <c r="I86" s="828"/>
      <c r="J86" s="828"/>
      <c r="K86" s="828"/>
      <c r="L86" s="828"/>
      <c r="M86" s="829"/>
      <c r="N86" s="52">
        <f>L83+L84+L85</f>
        <v>32566.990319051154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141123.62471588832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196119.15231626923</v>
      </c>
      <c r="L36" s="270"/>
      <c r="M36" s="271">
        <v>400</v>
      </c>
      <c r="N36" s="272">
        <f>K36/M36</f>
        <v>490.2978807906731</v>
      </c>
    </row>
    <row r="37" spans="1:14">
      <c r="A37" s="113" t="s">
        <v>152</v>
      </c>
      <c r="B37" s="840" t="str">
        <f>VLOOKUP(A37,EQUIPOS!A7:D154,3,FALSE)</f>
        <v xml:space="preserve">Carrotanque de agua(1000 Galones) </v>
      </c>
      <c r="C37" s="841"/>
      <c r="D37" s="841"/>
      <c r="E37" s="841"/>
      <c r="F37" s="841"/>
      <c r="G37" s="841"/>
      <c r="H37" s="842"/>
      <c r="I37" s="267"/>
      <c r="J37" s="268"/>
      <c r="K37" s="269">
        <f>VLOOKUP(A37,EQUIPOS!A7:D164,4,FALSE)</f>
        <v>76290.93745199214</v>
      </c>
      <c r="L37" s="270"/>
      <c r="M37" s="271">
        <v>200</v>
      </c>
      <c r="N37" s="272">
        <f>K37/M37</f>
        <v>381.45468725996068</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187524.70160758373</v>
      </c>
      <c r="L38" s="270"/>
      <c r="M38" s="271">
        <v>200</v>
      </c>
      <c r="N38" s="272">
        <f>K38/M38</f>
        <v>937.62350803791867</v>
      </c>
    </row>
    <row r="39" spans="1:14">
      <c r="A39" t="s">
        <v>365</v>
      </c>
      <c r="B39" s="840" t="str">
        <f>VLOOKUP(A39,EQUIPOS!A9:D155,3,FALSE)</f>
        <v xml:space="preserve">Vibrocompatador, potencia 153 HP, peso 10 Ton. </v>
      </c>
      <c r="C39" s="841"/>
      <c r="D39" s="841"/>
      <c r="E39" s="841"/>
      <c r="F39" s="841"/>
      <c r="G39" s="841"/>
      <c r="H39" s="842"/>
      <c r="I39" s="843"/>
      <c r="J39" s="824"/>
      <c r="K39" s="269">
        <f>VLOOKUP(A39,EQUIPOS!A9:D166,4,FALSE)</f>
        <v>131689.99087804524</v>
      </c>
      <c r="L39" s="844">
        <v>200</v>
      </c>
      <c r="M39" s="845"/>
      <c r="N39" s="272">
        <f>K39/L39</f>
        <v>658.44995439022614</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2470.5128835239589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134.34265225900498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2604.8555357829637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520.97110715659278</v>
      </c>
      <c r="M83" s="862"/>
      <c r="N83" s="51"/>
    </row>
    <row r="84" spans="1:14">
      <c r="B84" s="89" t="s">
        <v>973</v>
      </c>
      <c r="C84" s="90"/>
      <c r="D84" s="90"/>
      <c r="E84" s="90"/>
      <c r="F84" s="90"/>
      <c r="G84" s="90"/>
      <c r="H84" s="90"/>
      <c r="I84" s="87"/>
      <c r="J84" s="88"/>
      <c r="K84" s="304">
        <v>0.05</v>
      </c>
      <c r="L84" s="861">
        <f>N78*K84</f>
        <v>130.24277678914819</v>
      </c>
      <c r="M84" s="862"/>
      <c r="N84" s="51"/>
    </row>
    <row r="85" spans="1:14" ht="15.75" thickBot="1">
      <c r="B85" s="91" t="s">
        <v>974</v>
      </c>
      <c r="C85" s="92"/>
      <c r="D85" s="92"/>
      <c r="E85" s="92"/>
      <c r="F85" s="92"/>
      <c r="G85" s="92"/>
      <c r="H85" s="92"/>
      <c r="I85" s="93"/>
      <c r="J85" s="94"/>
      <c r="K85" s="305">
        <v>0.05</v>
      </c>
      <c r="L85" s="863">
        <f>N78*K85</f>
        <v>130.24277678914819</v>
      </c>
      <c r="M85" s="864"/>
      <c r="N85" s="51"/>
    </row>
    <row r="86" spans="1:14" ht="15.75" thickBot="1">
      <c r="B86" s="827" t="s">
        <v>953</v>
      </c>
      <c r="C86" s="828"/>
      <c r="D86" s="828"/>
      <c r="E86" s="828"/>
      <c r="F86" s="828"/>
      <c r="G86" s="828"/>
      <c r="H86" s="828"/>
      <c r="I86" s="828"/>
      <c r="J86" s="828"/>
      <c r="K86" s="828"/>
      <c r="L86" s="828"/>
      <c r="M86" s="829"/>
      <c r="N86" s="52">
        <f>L83+L84+L85</f>
        <v>781.45666073488906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3386.3121965178525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5261.5758500430384</v>
      </c>
      <c r="N48" s="272">
        <f>K48*M48</f>
        <v>6313.8910200516457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6313.8910200516457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6530.9887461021981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1306.1977492204396</v>
      </c>
      <c r="M83" s="862"/>
      <c r="N83" s="51"/>
    </row>
    <row r="84" spans="1:14">
      <c r="B84" s="89" t="s">
        <v>973</v>
      </c>
      <c r="C84" s="90"/>
      <c r="D84" s="90"/>
      <c r="E84" s="90"/>
      <c r="F84" s="90"/>
      <c r="G84" s="90"/>
      <c r="H84" s="90"/>
      <c r="I84" s="87"/>
      <c r="J84" s="88"/>
      <c r="K84" s="304">
        <v>0.05</v>
      </c>
      <c r="L84" s="861">
        <f>N78*K84</f>
        <v>326.5494373051099</v>
      </c>
      <c r="M84" s="862"/>
      <c r="N84" s="51"/>
    </row>
    <row r="85" spans="1:14" ht="15.75" thickBot="1">
      <c r="B85" s="91" t="s">
        <v>974</v>
      </c>
      <c r="C85" s="92"/>
      <c r="D85" s="92"/>
      <c r="E85" s="92"/>
      <c r="F85" s="92"/>
      <c r="G85" s="92"/>
      <c r="H85" s="92"/>
      <c r="I85" s="93"/>
      <c r="J85" s="94"/>
      <c r="K85" s="305">
        <v>0.05</v>
      </c>
      <c r="L85" s="863">
        <f>N78*K85</f>
        <v>326.5494373051099</v>
      </c>
      <c r="M85" s="864"/>
      <c r="N85" s="51"/>
    </row>
    <row r="86" spans="1:14" ht="15.75" thickBot="1">
      <c r="B86" s="827" t="s">
        <v>953</v>
      </c>
      <c r="C86" s="828"/>
      <c r="D86" s="828"/>
      <c r="E86" s="828"/>
      <c r="F86" s="828"/>
      <c r="G86" s="828"/>
      <c r="H86" s="828"/>
      <c r="I86" s="828"/>
      <c r="J86" s="828"/>
      <c r="K86" s="828"/>
      <c r="L86" s="828"/>
      <c r="M86" s="829"/>
      <c r="N86" s="52">
        <f>L83+L84+L85</f>
        <v>1959.2966238306594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8490.2853699328571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1160.4915452101106</v>
      </c>
      <c r="M83" s="862"/>
      <c r="N83" s="51"/>
    </row>
    <row r="84" spans="1:14">
      <c r="B84" s="89" t="s">
        <v>973</v>
      </c>
      <c r="C84" s="90"/>
      <c r="D84" s="90"/>
      <c r="E84" s="90"/>
      <c r="F84" s="90"/>
      <c r="G84" s="90"/>
      <c r="H84" s="90"/>
      <c r="I84" s="87"/>
      <c r="J84" s="88"/>
      <c r="K84" s="304">
        <v>0.05</v>
      </c>
      <c r="L84" s="861">
        <f>N78*K84</f>
        <v>290.12288630252766</v>
      </c>
      <c r="M84" s="862"/>
      <c r="N84" s="51"/>
    </row>
    <row r="85" spans="1:14" ht="15.75" thickBot="1">
      <c r="B85" s="91" t="s">
        <v>974</v>
      </c>
      <c r="C85" s="92"/>
      <c r="D85" s="92"/>
      <c r="E85" s="92"/>
      <c r="F85" s="92"/>
      <c r="G85" s="92"/>
      <c r="H85" s="92"/>
      <c r="I85" s="93"/>
      <c r="J85" s="94"/>
      <c r="K85" s="305">
        <v>0.05</v>
      </c>
      <c r="L85" s="863">
        <f>N78*K85</f>
        <v>290.12288630252766</v>
      </c>
      <c r="M85" s="864"/>
      <c r="N85" s="51"/>
    </row>
    <row r="86" spans="1:14" ht="15.75" thickBot="1">
      <c r="B86" s="827" t="s">
        <v>953</v>
      </c>
      <c r="C86" s="828"/>
      <c r="D86" s="828"/>
      <c r="E86" s="828"/>
      <c r="F86" s="828"/>
      <c r="G86" s="828"/>
      <c r="H86" s="828"/>
      <c r="I86" s="828"/>
      <c r="J86" s="828"/>
      <c r="K86" s="828"/>
      <c r="L86" s="828"/>
      <c r="M86" s="829"/>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9545.3920081821761</v>
      </c>
      <c r="N48" s="272">
        <f>K48*M48</f>
        <v>11454.47040981861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11454.47040981861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11671.568135869162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2334.3136271738326</v>
      </c>
      <c r="M83" s="862"/>
      <c r="N83" s="51"/>
    </row>
    <row r="84" spans="1:14">
      <c r="B84" s="89" t="s">
        <v>973</v>
      </c>
      <c r="C84" s="90"/>
      <c r="D84" s="90"/>
      <c r="E84" s="90"/>
      <c r="F84" s="90"/>
      <c r="G84" s="90"/>
      <c r="H84" s="90"/>
      <c r="I84" s="87"/>
      <c r="J84" s="88"/>
      <c r="K84" s="304">
        <v>0.05</v>
      </c>
      <c r="L84" s="861">
        <f>N78*K84</f>
        <v>583.57840679345816</v>
      </c>
      <c r="M84" s="862"/>
      <c r="N84" s="51"/>
    </row>
    <row r="85" spans="1:14" ht="15.75" thickBot="1">
      <c r="B85" s="91" t="s">
        <v>974</v>
      </c>
      <c r="C85" s="92"/>
      <c r="D85" s="92"/>
      <c r="E85" s="92"/>
      <c r="F85" s="92"/>
      <c r="G85" s="92"/>
      <c r="H85" s="92"/>
      <c r="I85" s="93"/>
      <c r="J85" s="94"/>
      <c r="K85" s="305">
        <v>0.05</v>
      </c>
      <c r="L85" s="863">
        <f>N78*K85</f>
        <v>583.57840679345816</v>
      </c>
      <c r="M85" s="864"/>
      <c r="N85" s="51"/>
    </row>
    <row r="86" spans="1:14" ht="15.75" thickBot="1">
      <c r="B86" s="827" t="s">
        <v>953</v>
      </c>
      <c r="C86" s="828"/>
      <c r="D86" s="828"/>
      <c r="E86" s="828"/>
      <c r="F86" s="828"/>
      <c r="G86" s="828"/>
      <c r="H86" s="828"/>
      <c r="I86" s="828"/>
      <c r="J86" s="828"/>
      <c r="K86" s="828"/>
      <c r="L86" s="828"/>
      <c r="M86" s="829"/>
      <c r="N86" s="52">
        <f>L83+L84+L85</f>
        <v>3501.4704407607492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15173.038576629911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10054.57676786376</v>
      </c>
      <c r="N48" s="272">
        <f>K48*M48</f>
        <v>13070.94979822289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13070.94979822289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13288.047524273441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2657.6095048546886</v>
      </c>
      <c r="M83" s="862"/>
      <c r="N83" s="51"/>
    </row>
    <row r="84" spans="1:14">
      <c r="B84" s="89" t="s">
        <v>973</v>
      </c>
      <c r="C84" s="90"/>
      <c r="D84" s="90"/>
      <c r="E84" s="90"/>
      <c r="F84" s="90"/>
      <c r="G84" s="90"/>
      <c r="H84" s="90"/>
      <c r="I84" s="87"/>
      <c r="J84" s="88"/>
      <c r="K84" s="304">
        <v>0.05</v>
      </c>
      <c r="L84" s="861">
        <f>N78*K84</f>
        <v>664.40237621367214</v>
      </c>
      <c r="M84" s="862"/>
      <c r="N84" s="51"/>
    </row>
    <row r="85" spans="1:14" ht="15.75" thickBot="1">
      <c r="B85" s="91" t="s">
        <v>974</v>
      </c>
      <c r="C85" s="92"/>
      <c r="D85" s="92"/>
      <c r="E85" s="92"/>
      <c r="F85" s="92"/>
      <c r="G85" s="92"/>
      <c r="H85" s="92"/>
      <c r="I85" s="93"/>
      <c r="J85" s="94"/>
      <c r="K85" s="305">
        <v>0.05</v>
      </c>
      <c r="L85" s="863">
        <f>N78*K85</f>
        <v>664.40237621367214</v>
      </c>
      <c r="M85" s="864"/>
      <c r="N85" s="51"/>
    </row>
    <row r="86" spans="1:14" ht="15.75" thickBot="1">
      <c r="B86" s="827" t="s">
        <v>953</v>
      </c>
      <c r="C86" s="828"/>
      <c r="D86" s="828"/>
      <c r="E86" s="828"/>
      <c r="F86" s="828"/>
      <c r="G86" s="828"/>
      <c r="H86" s="828"/>
      <c r="I86" s="828"/>
      <c r="J86" s="828"/>
      <c r="K86" s="828"/>
      <c r="L86" s="828"/>
      <c r="M86" s="829"/>
      <c r="N86" s="52">
        <f>L83+L84+L85</f>
        <v>3986.4142572820328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17274.461781555474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303</v>
      </c>
      <c r="B36" s="840" t="str">
        <f>VLOOKUP(A36,EQUIPOS!A6:D154,3,FALSE)</f>
        <v>Retrocargador, pala de 1,1 m3 de capacidad, profundidad de excavación de 4.400 mm y una altura de 5.680 mm</v>
      </c>
      <c r="C36" s="841"/>
      <c r="D36" s="841"/>
      <c r="E36" s="841"/>
      <c r="F36" s="841"/>
      <c r="G36" s="841"/>
      <c r="H36" s="842"/>
      <c r="I36" s="267"/>
      <c r="J36" s="268"/>
      <c r="K36" s="269">
        <f>VLOOKUP(A36,EQUIPOS!A6:D163,4,FALSE)</f>
        <v>115455.57277330528</v>
      </c>
      <c r="L36" s="270"/>
      <c r="M36" s="271">
        <v>250</v>
      </c>
      <c r="N36" s="272">
        <f>K36/M36</f>
        <v>461.82229109322111</v>
      </c>
    </row>
    <row r="37" spans="1:14">
      <c r="A37" s="113" t="s">
        <v>373</v>
      </c>
      <c r="B37" s="840" t="str">
        <f>VLOOKUP(A37,EQUIPOS!A7:D154,3,FALSE)</f>
        <v>Volqueta 6 m3</v>
      </c>
      <c r="C37" s="841"/>
      <c r="D37" s="841"/>
      <c r="E37" s="841"/>
      <c r="F37" s="841"/>
      <c r="G37" s="841"/>
      <c r="H37" s="842"/>
      <c r="I37" s="267"/>
      <c r="J37" s="268"/>
      <c r="K37" s="269">
        <f>VLOOKUP(A37,EQUIPOS!A7:D164,4,FALSE)</f>
        <v>81376.999948791621</v>
      </c>
      <c r="L37" s="270"/>
      <c r="M37" s="271">
        <v>250</v>
      </c>
      <c r="N37" s="272">
        <f>K37/M37</f>
        <v>325.50799979516648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5.3737060903602005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792.7039969787478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107.474121807204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900.17811878595182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180.03562375719036</v>
      </c>
      <c r="M83" s="862"/>
      <c r="N83" s="51"/>
    </row>
    <row r="84" spans="1:14">
      <c r="B84" s="89" t="s">
        <v>973</v>
      </c>
      <c r="C84" s="90"/>
      <c r="D84" s="90"/>
      <c r="E84" s="90"/>
      <c r="F84" s="90"/>
      <c r="G84" s="90"/>
      <c r="H84" s="90"/>
      <c r="I84" s="87"/>
      <c r="J84" s="88"/>
      <c r="K84" s="304">
        <v>0.05</v>
      </c>
      <c r="L84" s="861">
        <f>N78*K84</f>
        <v>45.008905939297591</v>
      </c>
      <c r="M84" s="862"/>
      <c r="N84" s="51"/>
    </row>
    <row r="85" spans="1:14" ht="15.75" thickBot="1">
      <c r="B85" s="91" t="s">
        <v>974</v>
      </c>
      <c r="C85" s="92"/>
      <c r="D85" s="92"/>
      <c r="E85" s="92"/>
      <c r="F85" s="92"/>
      <c r="G85" s="92"/>
      <c r="H85" s="92"/>
      <c r="I85" s="93"/>
      <c r="J85" s="94"/>
      <c r="K85" s="305">
        <v>0.05</v>
      </c>
      <c r="L85" s="863">
        <f>N78*K85</f>
        <v>45.008905939297591</v>
      </c>
      <c r="M85" s="864"/>
      <c r="N85" s="51"/>
    </row>
    <row r="86" spans="1:14" ht="15.75" thickBot="1">
      <c r="B86" s="827" t="s">
        <v>953</v>
      </c>
      <c r="C86" s="828"/>
      <c r="D86" s="828"/>
      <c r="E86" s="828"/>
      <c r="F86" s="828"/>
      <c r="G86" s="828"/>
      <c r="H86" s="828"/>
      <c r="I86" s="828"/>
      <c r="J86" s="828"/>
      <c r="K86" s="828"/>
      <c r="L86" s="828"/>
      <c r="M86" s="829"/>
      <c r="N86" s="52">
        <f>L83+L84+L85</f>
        <v>270.05343563578555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1170.2315544217374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35</v>
      </c>
      <c r="N36" s="272">
        <f>K36/M36</f>
        <v>2179.7410700569185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35</v>
      </c>
      <c r="N37" s="272">
        <f>K37/M37</f>
        <v>5357.8486173595347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35</v>
      </c>
      <c r="N38" s="272">
        <f>K38/M38</f>
        <v>3762.5711679441497</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11315.514301333062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1.3536609153089156</v>
      </c>
      <c r="N48" s="272">
        <f>K48*M48</f>
        <v>33.841522882722892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483.45131858901954</v>
      </c>
      <c r="N49" s="272">
        <f>K49*M49</f>
        <v>38676.10548712156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38709.947010004282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50793.133609960227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10158.626721992046</v>
      </c>
      <c r="M83" s="862"/>
      <c r="N83" s="51"/>
    </row>
    <row r="84" spans="1:14">
      <c r="B84" s="89" t="s">
        <v>973</v>
      </c>
      <c r="C84" s="90"/>
      <c r="D84" s="90"/>
      <c r="E84" s="90"/>
      <c r="F84" s="90"/>
      <c r="G84" s="90"/>
      <c r="H84" s="90"/>
      <c r="I84" s="87"/>
      <c r="J84" s="88"/>
      <c r="K84" s="304">
        <v>0.05</v>
      </c>
      <c r="L84" s="861">
        <f>N78*K84</f>
        <v>2539.6566804980116</v>
      </c>
      <c r="M84" s="862"/>
      <c r="N84" s="51"/>
    </row>
    <row r="85" spans="1:14" ht="15.75" thickBot="1">
      <c r="B85" s="91" t="s">
        <v>974</v>
      </c>
      <c r="C85" s="92"/>
      <c r="D85" s="92"/>
      <c r="E85" s="92"/>
      <c r="F85" s="92"/>
      <c r="G85" s="92"/>
      <c r="H85" s="92"/>
      <c r="I85" s="93"/>
      <c r="J85" s="94"/>
      <c r="K85" s="305">
        <v>0.05</v>
      </c>
      <c r="L85" s="863">
        <f>N78*K85</f>
        <v>2539.6566804980116</v>
      </c>
      <c r="M85" s="864"/>
      <c r="N85" s="51"/>
    </row>
    <row r="86" spans="1:14" ht="15.75" thickBot="1">
      <c r="B86" s="827" t="s">
        <v>953</v>
      </c>
      <c r="C86" s="828"/>
      <c r="D86" s="828"/>
      <c r="E86" s="828"/>
      <c r="F86" s="828"/>
      <c r="G86" s="828"/>
      <c r="H86" s="828"/>
      <c r="I86" s="828"/>
      <c r="J86" s="828"/>
      <c r="K86" s="828"/>
      <c r="L86" s="828"/>
      <c r="M86" s="829"/>
      <c r="N86" s="52">
        <f>L83+L84+L85</f>
        <v>15237.940082988071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66031.073692948296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35</v>
      </c>
      <c r="N36" s="272">
        <f>K36/M36</f>
        <v>2179.7410700569185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35</v>
      </c>
      <c r="N37" s="272">
        <f>K37/M37</f>
        <v>5357.8486173595347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35</v>
      </c>
      <c r="N38" s="272">
        <f>K38/M38</f>
        <v>3762.5711679441497</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11315.514301333062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1.3536609153089156</v>
      </c>
      <c r="N48" s="272">
        <f>K48*M48</f>
        <v>33.841522882722892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33.841522882722892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12117.02812283867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2423.4056245677343</v>
      </c>
      <c r="M83" s="862"/>
      <c r="N83" s="51"/>
    </row>
    <row r="84" spans="1:14">
      <c r="B84" s="89" t="s">
        <v>973</v>
      </c>
      <c r="C84" s="90"/>
      <c r="D84" s="90"/>
      <c r="E84" s="90"/>
      <c r="F84" s="90"/>
      <c r="G84" s="90"/>
      <c r="H84" s="90"/>
      <c r="I84" s="87"/>
      <c r="J84" s="88"/>
      <c r="K84" s="304">
        <v>0.05</v>
      </c>
      <c r="L84" s="861">
        <f>N78*K84</f>
        <v>605.85140614193358</v>
      </c>
      <c r="M84" s="862"/>
      <c r="N84" s="51"/>
    </row>
    <row r="85" spans="1:14" ht="15.75" thickBot="1">
      <c r="B85" s="91" t="s">
        <v>974</v>
      </c>
      <c r="C85" s="92"/>
      <c r="D85" s="92"/>
      <c r="E85" s="92"/>
      <c r="F85" s="92"/>
      <c r="G85" s="92"/>
      <c r="H85" s="92"/>
      <c r="I85" s="93"/>
      <c r="J85" s="94"/>
      <c r="K85" s="305">
        <v>0.05</v>
      </c>
      <c r="L85" s="863">
        <f>N78*K85</f>
        <v>605.85140614193358</v>
      </c>
      <c r="M85" s="864"/>
      <c r="N85" s="51"/>
    </row>
    <row r="86" spans="1:14" ht="15.75" thickBot="1">
      <c r="B86" s="827" t="s">
        <v>953</v>
      </c>
      <c r="C86" s="828"/>
      <c r="D86" s="828"/>
      <c r="E86" s="828"/>
      <c r="F86" s="828"/>
      <c r="G86" s="828"/>
      <c r="H86" s="828"/>
      <c r="I86" s="828"/>
      <c r="J86" s="828"/>
      <c r="K86" s="828"/>
      <c r="L86" s="828"/>
      <c r="M86" s="829"/>
      <c r="N86" s="52">
        <f>L83+L84+L85</f>
        <v>3635.1084368516017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15752.136559690272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483.45131858901954</v>
      </c>
      <c r="N48" s="272">
        <f>K48*M48</f>
        <v>483.45131858901954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483.45131858901954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483.45131858901954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96.690263717803916</v>
      </c>
      <c r="M83" s="862"/>
      <c r="N83" s="51"/>
    </row>
    <row r="84" spans="1:14">
      <c r="B84" s="89" t="s">
        <v>973</v>
      </c>
      <c r="C84" s="90"/>
      <c r="D84" s="90"/>
      <c r="E84" s="90"/>
      <c r="F84" s="90"/>
      <c r="G84" s="90"/>
      <c r="H84" s="90"/>
      <c r="I84" s="87"/>
      <c r="J84" s="88"/>
      <c r="K84" s="304">
        <v>0.05</v>
      </c>
      <c r="L84" s="861">
        <f>N78*K84</f>
        <v>24.172565929450979</v>
      </c>
      <c r="M84" s="862"/>
      <c r="N84" s="51"/>
    </row>
    <row r="85" spans="1:14" ht="15.75" thickBot="1">
      <c r="B85" s="91" t="s">
        <v>974</v>
      </c>
      <c r="C85" s="92"/>
      <c r="D85" s="92"/>
      <c r="E85" s="92"/>
      <c r="F85" s="92"/>
      <c r="G85" s="92"/>
      <c r="H85" s="92"/>
      <c r="I85" s="93"/>
      <c r="J85" s="94"/>
      <c r="K85" s="305">
        <v>0.05</v>
      </c>
      <c r="L85" s="863">
        <f>N78*K85</f>
        <v>24.172565929450979</v>
      </c>
      <c r="M85" s="864"/>
      <c r="N85" s="51"/>
    </row>
    <row r="86" spans="1:14" ht="15.75" thickBot="1">
      <c r="B86" s="827" t="s">
        <v>953</v>
      </c>
      <c r="C86" s="828"/>
      <c r="D86" s="828"/>
      <c r="E86" s="828"/>
      <c r="F86" s="828"/>
      <c r="G86" s="828"/>
      <c r="H86" s="828"/>
      <c r="I86" s="828"/>
      <c r="J86" s="828"/>
      <c r="K86" s="828"/>
      <c r="L86" s="828"/>
      <c r="M86" s="829"/>
      <c r="N86" s="52">
        <f>L83+L84+L85</f>
        <v>145.03539557670587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628.4867141657254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35</v>
      </c>
      <c r="N36" s="272">
        <f>K36/M36</f>
        <v>2179.7410700569185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35</v>
      </c>
      <c r="N37" s="272">
        <f>K37/M37</f>
        <v>5357.8486173595347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35</v>
      </c>
      <c r="N38" s="272">
        <f>K38/M38</f>
        <v>3762.5711679441497</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11315.514301333062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1038.1335665634087</v>
      </c>
      <c r="N48" s="272">
        <f>K48*M48</f>
        <v>83050.6853250727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1.3536609153089156</v>
      </c>
      <c r="N49" s="272">
        <f>K49*M49</f>
        <v>33.841522882722892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83084.526847955422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95167.713447911374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19033.542689582275</v>
      </c>
      <c r="M83" s="862"/>
      <c r="N83" s="51"/>
    </row>
    <row r="84" spans="1:14">
      <c r="B84" s="89" t="s">
        <v>973</v>
      </c>
      <c r="C84" s="90"/>
      <c r="D84" s="90"/>
      <c r="E84" s="90"/>
      <c r="F84" s="90"/>
      <c r="G84" s="90"/>
      <c r="H84" s="90"/>
      <c r="I84" s="87"/>
      <c r="J84" s="88"/>
      <c r="K84" s="304">
        <v>0.05</v>
      </c>
      <c r="L84" s="861">
        <f>N78*K84</f>
        <v>4758.3856723955687</v>
      </c>
      <c r="M84" s="862"/>
      <c r="N84" s="51"/>
    </row>
    <row r="85" spans="1:14" ht="15.75" thickBot="1">
      <c r="B85" s="91" t="s">
        <v>974</v>
      </c>
      <c r="C85" s="92"/>
      <c r="D85" s="92"/>
      <c r="E85" s="92"/>
      <c r="F85" s="92"/>
      <c r="G85" s="92"/>
      <c r="H85" s="92"/>
      <c r="I85" s="93"/>
      <c r="J85" s="94"/>
      <c r="K85" s="305">
        <v>0.05</v>
      </c>
      <c r="L85" s="863">
        <f>N78*K85</f>
        <v>4758.3856723955687</v>
      </c>
      <c r="M85" s="864"/>
      <c r="N85" s="51"/>
    </row>
    <row r="86" spans="1:14" ht="15.75" thickBot="1">
      <c r="B86" s="827" t="s">
        <v>953</v>
      </c>
      <c r="C86" s="828"/>
      <c r="D86" s="828"/>
      <c r="E86" s="828"/>
      <c r="F86" s="828"/>
      <c r="G86" s="828"/>
      <c r="H86" s="828"/>
      <c r="I86" s="828"/>
      <c r="J86" s="828"/>
      <c r="K86" s="828"/>
      <c r="L86" s="828"/>
      <c r="M86" s="829"/>
      <c r="N86" s="52">
        <f>L83+L84+L85</f>
        <v>28550.314034373412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123718.02748228479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35</v>
      </c>
      <c r="N36" s="272">
        <f>K36/M36</f>
        <v>2179.7410700569185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35</v>
      </c>
      <c r="N37" s="272">
        <f>K37/M37</f>
        <v>5357.8486173595347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35</v>
      </c>
      <c r="N38" s="272">
        <f>K38/M38</f>
        <v>3762.5711679441497</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11315.514301333062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1.3536609153089156</v>
      </c>
      <c r="N48" s="272">
        <f>K48*M48</f>
        <v>33.841522882722892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33.841522882722892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767.67229862288559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12117.02812283867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2423.4056245677343</v>
      </c>
      <c r="M82" s="862"/>
      <c r="N82" s="51"/>
    </row>
    <row r="83" spans="1:14">
      <c r="B83" s="89" t="s">
        <v>973</v>
      </c>
      <c r="C83" s="90"/>
      <c r="D83" s="90"/>
      <c r="E83" s="90"/>
      <c r="F83" s="90"/>
      <c r="G83" s="90"/>
      <c r="H83" s="90"/>
      <c r="I83" s="87"/>
      <c r="J83" s="88"/>
      <c r="K83" s="304">
        <v>0.05</v>
      </c>
      <c r="L83" s="861">
        <f>N77*K83</f>
        <v>605.85140614193358</v>
      </c>
      <c r="M83" s="862"/>
      <c r="N83" s="51"/>
    </row>
    <row r="84" spans="1:14" ht="15.75" thickBot="1">
      <c r="B84" s="91" t="s">
        <v>974</v>
      </c>
      <c r="C84" s="92"/>
      <c r="D84" s="92"/>
      <c r="E84" s="92"/>
      <c r="F84" s="92"/>
      <c r="G84" s="92"/>
      <c r="H84" s="92"/>
      <c r="I84" s="93"/>
      <c r="J84" s="94"/>
      <c r="K84" s="305">
        <v>0.05</v>
      </c>
      <c r="L84" s="863">
        <f>N77*K84</f>
        <v>605.85140614193358</v>
      </c>
      <c r="M84" s="864"/>
      <c r="N84" s="51"/>
    </row>
    <row r="85" spans="1:14" ht="15.75" thickBot="1">
      <c r="B85" s="827" t="s">
        <v>953</v>
      </c>
      <c r="C85" s="828"/>
      <c r="D85" s="828"/>
      <c r="E85" s="828"/>
      <c r="F85" s="828"/>
      <c r="G85" s="828"/>
      <c r="H85" s="828"/>
      <c r="I85" s="828"/>
      <c r="J85" s="828"/>
      <c r="K85" s="828"/>
      <c r="L85" s="828"/>
      <c r="M85" s="829"/>
      <c r="N85" s="52">
        <f>L82+L83+L84</f>
        <v>3635.1084368516017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15752.136559690272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1038.1335665634087</v>
      </c>
      <c r="N48" s="272">
        <f>K48*M48</f>
        <v>1038.1335665634087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1038.1335665634087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1038.1335665634087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207.62671331268177</v>
      </c>
      <c r="M83" s="862"/>
      <c r="N83" s="51"/>
    </row>
    <row r="84" spans="1:14">
      <c r="B84" s="89" t="s">
        <v>973</v>
      </c>
      <c r="C84" s="90"/>
      <c r="D84" s="90"/>
      <c r="E84" s="90"/>
      <c r="F84" s="90"/>
      <c r="G84" s="90"/>
      <c r="H84" s="90"/>
      <c r="I84" s="87"/>
      <c r="J84" s="88"/>
      <c r="K84" s="304">
        <v>0.05</v>
      </c>
      <c r="L84" s="861">
        <f>N78*K84</f>
        <v>51.906678328170443</v>
      </c>
      <c r="M84" s="862"/>
      <c r="N84" s="51"/>
    </row>
    <row r="85" spans="1:14" ht="15.75" thickBot="1">
      <c r="B85" s="91" t="s">
        <v>974</v>
      </c>
      <c r="C85" s="92"/>
      <c r="D85" s="92"/>
      <c r="E85" s="92"/>
      <c r="F85" s="92"/>
      <c r="G85" s="92"/>
      <c r="H85" s="92"/>
      <c r="I85" s="93"/>
      <c r="J85" s="94"/>
      <c r="K85" s="305">
        <v>0.05</v>
      </c>
      <c r="L85" s="863">
        <f>N78*K85</f>
        <v>51.906678328170443</v>
      </c>
      <c r="M85" s="864"/>
      <c r="N85" s="51"/>
    </row>
    <row r="86" spans="1:14" ht="15.75" thickBot="1">
      <c r="B86" s="827" t="s">
        <v>953</v>
      </c>
      <c r="C86" s="828"/>
      <c r="D86" s="828"/>
      <c r="E86" s="828"/>
      <c r="F86" s="828"/>
      <c r="G86" s="828"/>
      <c r="H86" s="828"/>
      <c r="I86" s="828"/>
      <c r="J86" s="828"/>
      <c r="K86" s="828"/>
      <c r="L86" s="828"/>
      <c r="M86" s="829"/>
      <c r="N86" s="52">
        <f>L83+L84+L85</f>
        <v>311.4400699690226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1349.5736365324315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600</v>
      </c>
      <c r="N36" s="272">
        <f>K36/M36</f>
        <v>127.1515624199869</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600</v>
      </c>
      <c r="N37" s="272">
        <f>K37/M37</f>
        <v>312.54116934597289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600</v>
      </c>
      <c r="N38" s="272">
        <f>K38/M38</f>
        <v>219.48331813007539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0.44780884086334993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659.62385873689857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1.3536609153089156</v>
      </c>
      <c r="N48" s="272">
        <f>K48*M48</f>
        <v>4.0609827459267471</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4.0609827459267471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44.780884086334993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708.46572556916021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141.69314511383206</v>
      </c>
      <c r="M82" s="862"/>
      <c r="N82" s="51"/>
    </row>
    <row r="83" spans="1:14">
      <c r="B83" s="89" t="s">
        <v>973</v>
      </c>
      <c r="C83" s="90"/>
      <c r="D83" s="90"/>
      <c r="E83" s="90"/>
      <c r="F83" s="90"/>
      <c r="G83" s="90"/>
      <c r="H83" s="90"/>
      <c r="I83" s="87"/>
      <c r="J83" s="88"/>
      <c r="K83" s="304">
        <v>0.05</v>
      </c>
      <c r="L83" s="861">
        <f>N77*K83</f>
        <v>35.423286278458015</v>
      </c>
      <c r="M83" s="862"/>
      <c r="N83" s="51"/>
    </row>
    <row r="84" spans="1:14" ht="15.75" thickBot="1">
      <c r="B84" s="91" t="s">
        <v>974</v>
      </c>
      <c r="C84" s="92"/>
      <c r="D84" s="92"/>
      <c r="E84" s="92"/>
      <c r="F84" s="92"/>
      <c r="G84" s="92"/>
      <c r="H84" s="92"/>
      <c r="I84" s="93"/>
      <c r="J84" s="94"/>
      <c r="K84" s="305">
        <v>0.05</v>
      </c>
      <c r="L84" s="863">
        <f>N77*K84</f>
        <v>35.423286278458015</v>
      </c>
      <c r="M84" s="864"/>
      <c r="N84" s="51"/>
    </row>
    <row r="85" spans="1:14" ht="15.75" thickBot="1">
      <c r="B85" s="827" t="s">
        <v>953</v>
      </c>
      <c r="C85" s="828"/>
      <c r="D85" s="828"/>
      <c r="E85" s="828"/>
      <c r="F85" s="828"/>
      <c r="G85" s="828"/>
      <c r="H85" s="828"/>
      <c r="I85" s="828"/>
      <c r="J85" s="828"/>
      <c r="K85" s="828"/>
      <c r="L85" s="828"/>
      <c r="M85" s="829"/>
      <c r="N85" s="52">
        <f>L82+L83+L84</f>
        <v>212.5397176707481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921.00544323990835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11.941569089689333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8800.9555677034914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1.3536609153089156</v>
      </c>
      <c r="N48" s="272">
        <f>K48*M48</f>
        <v>33.841522882722892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29409.779786319144</v>
      </c>
      <c r="N49" s="272">
        <f>K49*M49</f>
        <v>36762.224732898932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36796.066255781654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1">
        <f>VLOOKUP(A58,TRANSPORTE!A5:D117,4,FALSE)</f>
        <v>1388.967249884229</v>
      </c>
      <c r="M58" s="832"/>
      <c r="N58" s="287">
        <f>K58*L58</f>
        <v>1736.2090623552863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1736.2090623552863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597.07845448446665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47930.3093403249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9586.0618680649804</v>
      </c>
      <c r="M82" s="862"/>
      <c r="N82" s="51"/>
    </row>
    <row r="83" spans="1:14">
      <c r="B83" s="89" t="s">
        <v>973</v>
      </c>
      <c r="C83" s="90"/>
      <c r="D83" s="90"/>
      <c r="E83" s="90"/>
      <c r="F83" s="90"/>
      <c r="G83" s="90"/>
      <c r="H83" s="90"/>
      <c r="I83" s="87"/>
      <c r="J83" s="88"/>
      <c r="K83" s="304">
        <v>0.05</v>
      </c>
      <c r="L83" s="861">
        <f>N77*K83</f>
        <v>2396.5154670162451</v>
      </c>
      <c r="M83" s="862"/>
      <c r="N83" s="51"/>
    </row>
    <row r="84" spans="1:14" ht="15.75" thickBot="1">
      <c r="B84" s="91" t="s">
        <v>974</v>
      </c>
      <c r="C84" s="92"/>
      <c r="D84" s="92"/>
      <c r="E84" s="92"/>
      <c r="F84" s="92"/>
      <c r="G84" s="92"/>
      <c r="H84" s="92"/>
      <c r="I84" s="93"/>
      <c r="J84" s="94"/>
      <c r="K84" s="305">
        <v>0.05</v>
      </c>
      <c r="L84" s="863">
        <f>N77*K84</f>
        <v>2396.5154670162451</v>
      </c>
      <c r="M84" s="864"/>
      <c r="N84" s="51"/>
    </row>
    <row r="85" spans="1:14" ht="15.75" thickBot="1">
      <c r="B85" s="827" t="s">
        <v>953</v>
      </c>
      <c r="C85" s="828"/>
      <c r="D85" s="828"/>
      <c r="E85" s="828"/>
      <c r="F85" s="828"/>
      <c r="G85" s="828"/>
      <c r="H85" s="828"/>
      <c r="I85" s="828"/>
      <c r="J85" s="828"/>
      <c r="K85" s="828"/>
      <c r="L85" s="828"/>
      <c r="M85" s="829"/>
      <c r="N85" s="52">
        <f>L82+L83+L84</f>
        <v>14379.09280209747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62309.402142422368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29.25"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5514.3337099348391</v>
      </c>
      <c r="N48" s="272">
        <f>K48*M48</f>
        <v>5514.3337099348391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5514.3337099348391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5514.3337099348391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1102.8667419869678</v>
      </c>
      <c r="M83" s="862"/>
      <c r="N83" s="51"/>
    </row>
    <row r="84" spans="1:14">
      <c r="B84" s="89" t="s">
        <v>973</v>
      </c>
      <c r="C84" s="90"/>
      <c r="D84" s="90"/>
      <c r="E84" s="90"/>
      <c r="F84" s="90"/>
      <c r="G84" s="90"/>
      <c r="H84" s="90"/>
      <c r="I84" s="87"/>
      <c r="J84" s="88"/>
      <c r="K84" s="304">
        <v>0.05</v>
      </c>
      <c r="L84" s="861">
        <f>N78*K84</f>
        <v>275.71668549674195</v>
      </c>
      <c r="M84" s="862"/>
      <c r="N84" s="51"/>
    </row>
    <row r="85" spans="1:14" ht="15.75" thickBot="1">
      <c r="B85" s="91" t="s">
        <v>974</v>
      </c>
      <c r="C85" s="92"/>
      <c r="D85" s="92"/>
      <c r="E85" s="92"/>
      <c r="F85" s="92"/>
      <c r="G85" s="92"/>
      <c r="H85" s="92"/>
      <c r="I85" s="93"/>
      <c r="J85" s="94"/>
      <c r="K85" s="305">
        <v>0.05</v>
      </c>
      <c r="L85" s="863">
        <f>N78*K85</f>
        <v>275.71668549674195</v>
      </c>
      <c r="M85" s="864"/>
      <c r="N85" s="51"/>
    </row>
    <row r="86" spans="1:14" ht="15.75" thickBot="1">
      <c r="B86" s="827" t="s">
        <v>953</v>
      </c>
      <c r="C86" s="828"/>
      <c r="D86" s="828"/>
      <c r="E86" s="828"/>
      <c r="F86" s="828"/>
      <c r="G86" s="828"/>
      <c r="H86" s="828"/>
      <c r="I86" s="828"/>
      <c r="J86" s="828"/>
      <c r="K86" s="828"/>
      <c r="L86" s="828"/>
      <c r="M86" s="829"/>
      <c r="N86" s="52">
        <f>L83+L84+L85</f>
        <v>1654.3001129804518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7168.6338229152907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7676.8175177524236</v>
      </c>
      <c r="N48" s="272">
        <f>K48*M48</f>
        <v>7676.8175177524236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7676.8175177524236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7676.8175177524236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1535.3635035504849</v>
      </c>
      <c r="M83" s="862"/>
      <c r="N83" s="51"/>
    </row>
    <row r="84" spans="1:14">
      <c r="B84" s="89" t="s">
        <v>973</v>
      </c>
      <c r="C84" s="90"/>
      <c r="D84" s="90"/>
      <c r="E84" s="90"/>
      <c r="F84" s="90"/>
      <c r="G84" s="90"/>
      <c r="H84" s="90"/>
      <c r="I84" s="87"/>
      <c r="J84" s="88"/>
      <c r="K84" s="304">
        <v>0.05</v>
      </c>
      <c r="L84" s="861">
        <f>N78*K84</f>
        <v>383.84087588762122</v>
      </c>
      <c r="M84" s="862"/>
      <c r="N84" s="51"/>
    </row>
    <row r="85" spans="1:14" ht="15.75" thickBot="1">
      <c r="B85" s="91" t="s">
        <v>974</v>
      </c>
      <c r="C85" s="92"/>
      <c r="D85" s="92"/>
      <c r="E85" s="92"/>
      <c r="F85" s="92"/>
      <c r="G85" s="92"/>
      <c r="H85" s="92"/>
      <c r="I85" s="93"/>
      <c r="J85" s="94"/>
      <c r="K85" s="305">
        <v>0.05</v>
      </c>
      <c r="L85" s="863">
        <f>N78*K85</f>
        <v>383.84087588762122</v>
      </c>
      <c r="M85" s="864"/>
      <c r="N85" s="51"/>
    </row>
    <row r="86" spans="1:14" ht="15.75" thickBot="1">
      <c r="B86" s="827" t="s">
        <v>953</v>
      </c>
      <c r="C86" s="828"/>
      <c r="D86" s="828"/>
      <c r="E86" s="828"/>
      <c r="F86" s="828"/>
      <c r="G86" s="828"/>
      <c r="H86" s="828"/>
      <c r="I86" s="828"/>
      <c r="J86" s="828"/>
      <c r="K86" s="828"/>
      <c r="L86" s="828"/>
      <c r="M86" s="829"/>
      <c r="N86" s="52">
        <f>L83+L84+L85</f>
        <v>2303.0452553257273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9979.8627730781518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1.3536609153089156</v>
      </c>
      <c r="N48" s="272">
        <f>K48*M48</f>
        <v>1.3536609153089156</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7676.8175177524236</v>
      </c>
      <c r="N49" s="272">
        <f>K49*M49</f>
        <v>2763.6543063908725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2765.0079673061814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3" t="s">
        <v>963</v>
      </c>
      <c r="C68" s="854"/>
      <c r="D68" s="854"/>
      <c r="E68" s="854"/>
      <c r="F68" s="854"/>
      <c r="G68" s="854"/>
      <c r="H68" s="854"/>
      <c r="I68" s="73" t="s">
        <v>964</v>
      </c>
      <c r="J68" s="75" t="s">
        <v>1410</v>
      </c>
      <c r="K68" s="74" t="s">
        <v>966</v>
      </c>
      <c r="L68" s="855" t="s">
        <v>950</v>
      </c>
      <c r="M68" s="856"/>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4"/>
      <c r="C74" s="815"/>
      <c r="D74" s="815"/>
      <c r="E74" s="815"/>
      <c r="F74" s="815"/>
      <c r="G74" s="815"/>
      <c r="H74" s="815"/>
      <c r="I74" s="126"/>
      <c r="J74" s="126"/>
      <c r="K74" s="126"/>
      <c r="L74" s="915"/>
      <c r="M74" s="915"/>
      <c r="N74" s="45"/>
    </row>
    <row r="75" spans="2:15" ht="15.75" thickBot="1">
      <c r="B75" s="827" t="s">
        <v>953</v>
      </c>
      <c r="C75" s="828"/>
      <c r="D75" s="828"/>
      <c r="E75" s="828"/>
      <c r="F75" s="828"/>
      <c r="G75" s="828"/>
      <c r="H75" s="828"/>
      <c r="I75" s="834"/>
      <c r="J75" s="834"/>
      <c r="K75" s="834"/>
      <c r="L75" s="834"/>
      <c r="M75" s="835"/>
      <c r="N75" s="301"/>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2765.0079673061814</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553.00159346123633</v>
      </c>
      <c r="M82" s="862"/>
      <c r="N82" s="51"/>
    </row>
    <row r="83" spans="1:14">
      <c r="B83" s="89" t="s">
        <v>973</v>
      </c>
      <c r="C83" s="90"/>
      <c r="D83" s="90"/>
      <c r="E83" s="90"/>
      <c r="F83" s="90"/>
      <c r="G83" s="90"/>
      <c r="H83" s="90"/>
      <c r="I83" s="87"/>
      <c r="J83" s="88"/>
      <c r="K83" s="304">
        <v>0.05</v>
      </c>
      <c r="L83" s="861">
        <f>N77*K83</f>
        <v>138.25039836530908</v>
      </c>
      <c r="M83" s="862"/>
      <c r="N83" s="51"/>
    </row>
    <row r="84" spans="1:14" ht="15.75" thickBot="1">
      <c r="B84" s="91" t="s">
        <v>974</v>
      </c>
      <c r="C84" s="92"/>
      <c r="D84" s="92"/>
      <c r="E84" s="92"/>
      <c r="F84" s="92"/>
      <c r="G84" s="92"/>
      <c r="H84" s="92"/>
      <c r="I84" s="93"/>
      <c r="J84" s="94"/>
      <c r="K84" s="305">
        <v>0.05</v>
      </c>
      <c r="L84" s="863">
        <f>N77*K84</f>
        <v>138.25039836530908</v>
      </c>
      <c r="M84" s="864"/>
      <c r="N84" s="51"/>
    </row>
    <row r="85" spans="1:14" ht="15.75" thickBot="1">
      <c r="B85" s="827" t="s">
        <v>953</v>
      </c>
      <c r="C85" s="828"/>
      <c r="D85" s="828"/>
      <c r="E85" s="828"/>
      <c r="F85" s="828"/>
      <c r="G85" s="828"/>
      <c r="H85" s="828"/>
      <c r="I85" s="828"/>
      <c r="J85" s="828"/>
      <c r="K85" s="828"/>
      <c r="L85" s="828"/>
      <c r="M85" s="829"/>
      <c r="N85" s="52">
        <f>L82+L83+L84</f>
        <v>829.5023901918546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3594.5103574980358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8794.9847831586467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29409.779786319144</v>
      </c>
      <c r="N48" s="272">
        <f>K48*M48</f>
        <v>36762.224732898932</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1.3536609153089156</v>
      </c>
      <c r="N49" s="272">
        <f>K49*M49</f>
        <v>33.841522882722892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36796.066255781654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1">
        <f>VLOOKUP(A59,TRANSPORTE!A5:D123,4,FALSE)</f>
        <v>1388.967249884229</v>
      </c>
      <c r="M59" s="832"/>
      <c r="N59" s="287">
        <f>K59*L59</f>
        <v>1736.2090623552863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1736.2090623552863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47924.33855578005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9584.86771115601</v>
      </c>
      <c r="M83" s="862"/>
      <c r="N83" s="51"/>
    </row>
    <row r="84" spans="1:14">
      <c r="B84" s="89" t="s">
        <v>973</v>
      </c>
      <c r="C84" s="90"/>
      <c r="D84" s="90"/>
      <c r="E84" s="90"/>
      <c r="F84" s="90"/>
      <c r="G84" s="90"/>
      <c r="H84" s="90"/>
      <c r="I84" s="87"/>
      <c r="J84" s="88"/>
      <c r="K84" s="304">
        <v>0.05</v>
      </c>
      <c r="L84" s="861">
        <f>N78*K84</f>
        <v>2396.2169277890025</v>
      </c>
      <c r="M84" s="862"/>
      <c r="N84" s="51"/>
    </row>
    <row r="85" spans="1:14" ht="15.75" thickBot="1">
      <c r="B85" s="91" t="s">
        <v>974</v>
      </c>
      <c r="C85" s="92"/>
      <c r="D85" s="92"/>
      <c r="E85" s="92"/>
      <c r="F85" s="92"/>
      <c r="G85" s="92"/>
      <c r="H85" s="92"/>
      <c r="I85" s="93"/>
      <c r="J85" s="94"/>
      <c r="K85" s="305">
        <v>0.05</v>
      </c>
      <c r="L85" s="863">
        <f>N78*K85</f>
        <v>2396.2169277890025</v>
      </c>
      <c r="M85" s="864"/>
      <c r="N85" s="51"/>
    </row>
    <row r="86" spans="1:14" ht="15.75" thickBot="1">
      <c r="B86" s="827" t="s">
        <v>953</v>
      </c>
      <c r="C86" s="828"/>
      <c r="D86" s="828"/>
      <c r="E86" s="828"/>
      <c r="F86" s="828"/>
      <c r="G86" s="828"/>
      <c r="H86" s="828"/>
      <c r="I86" s="828"/>
      <c r="J86" s="828"/>
      <c r="K86" s="828"/>
      <c r="L86" s="828"/>
      <c r="M86" s="829"/>
      <c r="N86" s="52">
        <f>L83+L84+L85</f>
        <v>14377.301566734015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62301.640122514065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8794.9847831586467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48940.0484765531</v>
      </c>
      <c r="N48" s="272">
        <f>K48*M48</f>
        <v>63622.063019519032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63654.550881486444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74852.271543979063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14970.454308795814</v>
      </c>
      <c r="M83" s="862"/>
      <c r="N83" s="51"/>
    </row>
    <row r="84" spans="1:14">
      <c r="B84" s="89" t="s">
        <v>973</v>
      </c>
      <c r="C84" s="90"/>
      <c r="D84" s="90"/>
      <c r="E84" s="90"/>
      <c r="F84" s="90"/>
      <c r="G84" s="90"/>
      <c r="H84" s="90"/>
      <c r="I84" s="87"/>
      <c r="J84" s="88"/>
      <c r="K84" s="304">
        <v>0.05</v>
      </c>
      <c r="L84" s="861">
        <f>N78*K84</f>
        <v>3742.6135771989534</v>
      </c>
      <c r="M84" s="862"/>
      <c r="N84" s="51"/>
    </row>
    <row r="85" spans="1:14" ht="15.75" thickBot="1">
      <c r="B85" s="91" t="s">
        <v>974</v>
      </c>
      <c r="C85" s="92"/>
      <c r="D85" s="92"/>
      <c r="E85" s="92"/>
      <c r="F85" s="92"/>
      <c r="G85" s="92"/>
      <c r="H85" s="92"/>
      <c r="I85" s="93"/>
      <c r="J85" s="94"/>
      <c r="K85" s="305">
        <v>0.05</v>
      </c>
      <c r="L85" s="863">
        <f>N78*K85</f>
        <v>3742.6135771989534</v>
      </c>
      <c r="M85" s="864"/>
      <c r="N85" s="51"/>
    </row>
    <row r="86" spans="1:14" ht="15.75" thickBot="1">
      <c r="B86" s="827" t="s">
        <v>953</v>
      </c>
      <c r="C86" s="828"/>
      <c r="D86" s="828"/>
      <c r="E86" s="828"/>
      <c r="F86" s="828"/>
      <c r="G86" s="828"/>
      <c r="H86" s="828"/>
      <c r="I86" s="828"/>
      <c r="J86" s="828"/>
      <c r="K86" s="828"/>
      <c r="L86" s="828"/>
      <c r="M86" s="829"/>
      <c r="N86" s="52">
        <f>L83+L84+L85</f>
        <v>22455.68146319372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97307.953007172779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8794.9847831586467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48940.0484765531</v>
      </c>
      <c r="N48" s="272">
        <f>K48*M48</f>
        <v>63622.063019519032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63654.550881486444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74852.271543979063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14970.454308795814</v>
      </c>
      <c r="M83" s="862"/>
      <c r="N83" s="51"/>
    </row>
    <row r="84" spans="1:14">
      <c r="B84" s="89" t="s">
        <v>973</v>
      </c>
      <c r="C84" s="90"/>
      <c r="D84" s="90"/>
      <c r="E84" s="90"/>
      <c r="F84" s="90"/>
      <c r="G84" s="90"/>
      <c r="H84" s="90"/>
      <c r="I84" s="87"/>
      <c r="J84" s="88"/>
      <c r="K84" s="304">
        <v>0.05</v>
      </c>
      <c r="L84" s="861">
        <f>N78*K84</f>
        <v>3742.6135771989534</v>
      </c>
      <c r="M84" s="862"/>
      <c r="N84" s="51"/>
    </row>
    <row r="85" spans="1:14" ht="15.75" thickBot="1">
      <c r="B85" s="91" t="s">
        <v>974</v>
      </c>
      <c r="C85" s="92"/>
      <c r="D85" s="92"/>
      <c r="E85" s="92"/>
      <c r="F85" s="92"/>
      <c r="G85" s="92"/>
      <c r="H85" s="92"/>
      <c r="I85" s="93"/>
      <c r="J85" s="94"/>
      <c r="K85" s="305">
        <v>0.05</v>
      </c>
      <c r="L85" s="863">
        <f>N78*K85</f>
        <v>3742.6135771989534</v>
      </c>
      <c r="M85" s="864"/>
      <c r="N85" s="51"/>
    </row>
    <row r="86" spans="1:14" ht="15.75" thickBot="1">
      <c r="B86" s="827" t="s">
        <v>953</v>
      </c>
      <c r="C86" s="828"/>
      <c r="D86" s="828"/>
      <c r="E86" s="828"/>
      <c r="F86" s="828"/>
      <c r="G86" s="828"/>
      <c r="H86" s="828"/>
      <c r="I86" s="828"/>
      <c r="J86" s="828"/>
      <c r="K86" s="828"/>
      <c r="L86" s="828"/>
      <c r="M86" s="829"/>
      <c r="N86" s="52">
        <f>L83+L84+L85</f>
        <v>22455.68146319372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97307.953007172779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8794.9847831586467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48940.0484765531</v>
      </c>
      <c r="N48" s="272">
        <f>K48*M48</f>
        <v>63622.063019519032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63654.550881486444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74852.271543979063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14970.454308795814</v>
      </c>
      <c r="M83" s="862"/>
      <c r="N83" s="51"/>
    </row>
    <row r="84" spans="1:14">
      <c r="B84" s="89" t="s">
        <v>973</v>
      </c>
      <c r="C84" s="90"/>
      <c r="D84" s="90"/>
      <c r="E84" s="90"/>
      <c r="F84" s="90"/>
      <c r="G84" s="90"/>
      <c r="H84" s="90"/>
      <c r="I84" s="87"/>
      <c r="J84" s="88"/>
      <c r="K84" s="304">
        <v>0.05</v>
      </c>
      <c r="L84" s="861">
        <f>N78*K84</f>
        <v>3742.6135771989534</v>
      </c>
      <c r="M84" s="862"/>
      <c r="N84" s="51"/>
    </row>
    <row r="85" spans="1:14" ht="15.75" thickBot="1">
      <c r="B85" s="91" t="s">
        <v>974</v>
      </c>
      <c r="C85" s="92"/>
      <c r="D85" s="92"/>
      <c r="E85" s="92"/>
      <c r="F85" s="92"/>
      <c r="G85" s="92"/>
      <c r="H85" s="92"/>
      <c r="I85" s="93"/>
      <c r="J85" s="94"/>
      <c r="K85" s="305">
        <v>0.05</v>
      </c>
      <c r="L85" s="863">
        <f>N78*K85</f>
        <v>3742.6135771989534</v>
      </c>
      <c r="M85" s="864"/>
      <c r="N85" s="51"/>
    </row>
    <row r="86" spans="1:14" ht="15.75" thickBot="1">
      <c r="B86" s="827" t="s">
        <v>953</v>
      </c>
      <c r="C86" s="828"/>
      <c r="D86" s="828"/>
      <c r="E86" s="828"/>
      <c r="F86" s="828"/>
      <c r="G86" s="828"/>
      <c r="H86" s="828"/>
      <c r="I86" s="828"/>
      <c r="J86" s="828"/>
      <c r="K86" s="828"/>
      <c r="L86" s="828"/>
      <c r="M86" s="829"/>
      <c r="N86" s="52">
        <f>L83+L84+L85</f>
        <v>22455.68146319372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97307.953007172779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271">
        <v>2.5</v>
      </c>
      <c r="N36" s="272">
        <f>K36/M36</f>
        <v>2797.334373239712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403"/>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3605.3599822757319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48940.0484765531</v>
      </c>
      <c r="N48" s="272">
        <f>K48*M48</f>
        <v>63622.063019519032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63654.550881486444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85226.080469332082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17045.216093866416</v>
      </c>
      <c r="M83" s="862"/>
      <c r="N83" s="51"/>
    </row>
    <row r="84" spans="1:14">
      <c r="B84" s="89" t="s">
        <v>973</v>
      </c>
      <c r="C84" s="90"/>
      <c r="D84" s="90"/>
      <c r="E84" s="90"/>
      <c r="F84" s="90"/>
      <c r="G84" s="90"/>
      <c r="H84" s="90"/>
      <c r="I84" s="87"/>
      <c r="J84" s="88"/>
      <c r="K84" s="304">
        <v>0.05</v>
      </c>
      <c r="L84" s="861">
        <f>N78*K84</f>
        <v>4261.3040234666041</v>
      </c>
      <c r="M84" s="862"/>
      <c r="N84" s="51"/>
    </row>
    <row r="85" spans="1:14" ht="15.75" thickBot="1">
      <c r="B85" s="91" t="s">
        <v>974</v>
      </c>
      <c r="C85" s="92"/>
      <c r="D85" s="92"/>
      <c r="E85" s="92"/>
      <c r="F85" s="92"/>
      <c r="G85" s="92"/>
      <c r="H85" s="92"/>
      <c r="I85" s="93"/>
      <c r="J85" s="94"/>
      <c r="K85" s="305">
        <v>0.05</v>
      </c>
      <c r="L85" s="863">
        <f>N78*K85</f>
        <v>4261.3040234666041</v>
      </c>
      <c r="M85" s="864"/>
      <c r="N85" s="51"/>
    </row>
    <row r="86" spans="1:14" ht="15.75" thickBot="1">
      <c r="B86" s="827" t="s">
        <v>953</v>
      </c>
      <c r="C86" s="828"/>
      <c r="D86" s="828"/>
      <c r="E86" s="828"/>
      <c r="F86" s="828"/>
      <c r="G86" s="828"/>
      <c r="H86" s="828"/>
      <c r="I86" s="828"/>
      <c r="J86" s="828"/>
      <c r="K86" s="828"/>
      <c r="L86" s="828"/>
      <c r="M86" s="829"/>
      <c r="N86" s="52">
        <f>L83+L84+L85</f>
        <v>25567.824140799625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110793.90461013171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271">
        <v>2.5</v>
      </c>
      <c r="N36" s="272">
        <f>K36/M36</f>
        <v>2797.334373239712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3605.3599822757319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48940.0484765531</v>
      </c>
      <c r="N48" s="272">
        <f>K48*M48</f>
        <v>63622.063019519032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63654.550881486444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85226.080469332082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17045.216093866416</v>
      </c>
      <c r="M83" s="862"/>
      <c r="N83" s="51"/>
    </row>
    <row r="84" spans="1:14">
      <c r="B84" s="89" t="s">
        <v>973</v>
      </c>
      <c r="C84" s="90"/>
      <c r="D84" s="90"/>
      <c r="E84" s="90"/>
      <c r="F84" s="90"/>
      <c r="G84" s="90"/>
      <c r="H84" s="90"/>
      <c r="I84" s="87"/>
      <c r="J84" s="88"/>
      <c r="K84" s="304">
        <v>0.05</v>
      </c>
      <c r="L84" s="861">
        <f>N78*K84</f>
        <v>4261.3040234666041</v>
      </c>
      <c r="M84" s="862"/>
      <c r="N84" s="51"/>
    </row>
    <row r="85" spans="1:14" ht="15.75" thickBot="1">
      <c r="B85" s="91" t="s">
        <v>974</v>
      </c>
      <c r="C85" s="92"/>
      <c r="D85" s="92"/>
      <c r="E85" s="92"/>
      <c r="F85" s="92"/>
      <c r="G85" s="92"/>
      <c r="H85" s="92"/>
      <c r="I85" s="93"/>
      <c r="J85" s="94"/>
      <c r="K85" s="305">
        <v>0.05</v>
      </c>
      <c r="L85" s="863">
        <f>N78*K85</f>
        <v>4261.3040234666041</v>
      </c>
      <c r="M85" s="864"/>
      <c r="N85" s="51"/>
    </row>
    <row r="86" spans="1:14" ht="15.75" thickBot="1">
      <c r="B86" s="827" t="s">
        <v>953</v>
      </c>
      <c r="C86" s="828"/>
      <c r="D86" s="828"/>
      <c r="E86" s="828"/>
      <c r="F86" s="828"/>
      <c r="G86" s="828"/>
      <c r="H86" s="828"/>
      <c r="I86" s="828"/>
      <c r="J86" s="828"/>
      <c r="K86" s="828"/>
      <c r="L86" s="828"/>
      <c r="M86" s="829"/>
      <c r="N86" s="52">
        <f>L83+L84+L85</f>
        <v>25567.824140799625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110793.90461013171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271">
        <v>2.5</v>
      </c>
      <c r="N36" s="272">
        <f>K36/M36</f>
        <v>2797.334373239712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3605.3599822757319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48940.0484765531</v>
      </c>
      <c r="N48" s="272">
        <f>K48*M48</f>
        <v>63622.063019519032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63654.550881486444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85226.080469332082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17045.216093866416</v>
      </c>
      <c r="M83" s="862"/>
      <c r="N83" s="51"/>
    </row>
    <row r="84" spans="1:14">
      <c r="B84" s="89" t="s">
        <v>973</v>
      </c>
      <c r="C84" s="90"/>
      <c r="D84" s="90"/>
      <c r="E84" s="90"/>
      <c r="F84" s="90"/>
      <c r="G84" s="90"/>
      <c r="H84" s="90"/>
      <c r="I84" s="87"/>
      <c r="J84" s="88"/>
      <c r="K84" s="304">
        <v>0.05</v>
      </c>
      <c r="L84" s="861">
        <f>N78*K84</f>
        <v>4261.3040234666041</v>
      </c>
      <c r="M84" s="862"/>
      <c r="N84" s="51"/>
    </row>
    <row r="85" spans="1:14" ht="15.75" thickBot="1">
      <c r="B85" s="91" t="s">
        <v>974</v>
      </c>
      <c r="C85" s="92"/>
      <c r="D85" s="92"/>
      <c r="E85" s="92"/>
      <c r="F85" s="92"/>
      <c r="G85" s="92"/>
      <c r="H85" s="92"/>
      <c r="I85" s="93"/>
      <c r="J85" s="94"/>
      <c r="K85" s="305">
        <v>0.05</v>
      </c>
      <c r="L85" s="863">
        <f>N78*K85</f>
        <v>4261.3040234666041</v>
      </c>
      <c r="M85" s="864"/>
      <c r="N85" s="51"/>
    </row>
    <row r="86" spans="1:14" ht="15.75" thickBot="1">
      <c r="B86" s="827" t="s">
        <v>953</v>
      </c>
      <c r="C86" s="828"/>
      <c r="D86" s="828"/>
      <c r="E86" s="828"/>
      <c r="F86" s="828"/>
      <c r="G86" s="828"/>
      <c r="H86" s="828"/>
      <c r="I86" s="828"/>
      <c r="J86" s="828"/>
      <c r="K86" s="828"/>
      <c r="L86" s="828"/>
      <c r="M86" s="829"/>
      <c r="N86" s="52">
        <f>L83+L84+L85</f>
        <v>25567.824140799625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110793.90461013171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8794.9847831586467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96819.243306554883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108016.9639690475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21603.3927938095</v>
      </c>
      <c r="M83" s="862"/>
      <c r="N83" s="51"/>
    </row>
    <row r="84" spans="1:14">
      <c r="B84" s="89" t="s">
        <v>973</v>
      </c>
      <c r="C84" s="90"/>
      <c r="D84" s="90"/>
      <c r="E84" s="90"/>
      <c r="F84" s="90"/>
      <c r="G84" s="90"/>
      <c r="H84" s="90"/>
      <c r="I84" s="87"/>
      <c r="J84" s="88"/>
      <c r="K84" s="304">
        <v>0.05</v>
      </c>
      <c r="L84" s="861">
        <f>N78*K84</f>
        <v>5400.8481984523751</v>
      </c>
      <c r="M84" s="862"/>
      <c r="N84" s="51"/>
    </row>
    <row r="85" spans="1:14" ht="15.75" thickBot="1">
      <c r="B85" s="91" t="s">
        <v>974</v>
      </c>
      <c r="C85" s="92"/>
      <c r="D85" s="92"/>
      <c r="E85" s="92"/>
      <c r="F85" s="92"/>
      <c r="G85" s="92"/>
      <c r="H85" s="92"/>
      <c r="I85" s="93"/>
      <c r="J85" s="94"/>
      <c r="K85" s="305">
        <v>0.05</v>
      </c>
      <c r="L85" s="863">
        <f>N78*K85</f>
        <v>5400.8481984523751</v>
      </c>
      <c r="M85" s="864"/>
      <c r="N85" s="51"/>
    </row>
    <row r="86" spans="1:14" ht="15.75" thickBot="1">
      <c r="B86" s="827" t="s">
        <v>953</v>
      </c>
      <c r="C86" s="828"/>
      <c r="D86" s="828"/>
      <c r="E86" s="828"/>
      <c r="F86" s="828"/>
      <c r="G86" s="828"/>
      <c r="H86" s="828"/>
      <c r="I86" s="828"/>
      <c r="J86" s="828"/>
      <c r="K86" s="828"/>
      <c r="L86" s="828"/>
      <c r="M86" s="829"/>
      <c r="N86" s="52">
        <f>L83+L84+L85</f>
        <v>32405.08919071425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140422.05315976177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8794.9847831586467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96819.243306554883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108016.9639690475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21603.3927938095</v>
      </c>
      <c r="M83" s="862"/>
      <c r="N83" s="51"/>
    </row>
    <row r="84" spans="1:14">
      <c r="B84" s="89" t="s">
        <v>973</v>
      </c>
      <c r="C84" s="90"/>
      <c r="D84" s="90"/>
      <c r="E84" s="90"/>
      <c r="F84" s="90"/>
      <c r="G84" s="90"/>
      <c r="H84" s="90"/>
      <c r="I84" s="87"/>
      <c r="J84" s="88"/>
      <c r="K84" s="304">
        <v>0.05</v>
      </c>
      <c r="L84" s="861">
        <f>N78*K84</f>
        <v>5400.8481984523751</v>
      </c>
      <c r="M84" s="862"/>
      <c r="N84" s="51"/>
    </row>
    <row r="85" spans="1:14" ht="15.75" thickBot="1">
      <c r="B85" s="91" t="s">
        <v>974</v>
      </c>
      <c r="C85" s="92"/>
      <c r="D85" s="92"/>
      <c r="E85" s="92"/>
      <c r="F85" s="92"/>
      <c r="G85" s="92"/>
      <c r="H85" s="92"/>
      <c r="I85" s="93"/>
      <c r="J85" s="94"/>
      <c r="K85" s="305">
        <v>0.05</v>
      </c>
      <c r="L85" s="863">
        <f>N78*K85</f>
        <v>5400.8481984523751</v>
      </c>
      <c r="M85" s="864"/>
      <c r="N85" s="51"/>
    </row>
    <row r="86" spans="1:14" ht="15.75" thickBot="1">
      <c r="B86" s="827" t="s">
        <v>953</v>
      </c>
      <c r="C86" s="828"/>
      <c r="D86" s="828"/>
      <c r="E86" s="828"/>
      <c r="F86" s="828"/>
      <c r="G86" s="828"/>
      <c r="H86" s="828"/>
      <c r="I86" s="828"/>
      <c r="J86" s="828"/>
      <c r="K86" s="828"/>
      <c r="L86" s="828"/>
      <c r="M86" s="829"/>
      <c r="N86" s="52">
        <f>L83+L84+L85</f>
        <v>32405.08919071425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140422.05315976177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187524.70160758373</v>
      </c>
      <c r="L37" s="270"/>
      <c r="M37" s="271">
        <v>45</v>
      </c>
      <c r="N37" s="272">
        <f>K37/M37</f>
        <v>4167.2155912796388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8794.9847831586467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96819.243306554883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108016.9639690475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21603.3927938095</v>
      </c>
      <c r="M83" s="862"/>
      <c r="N83" s="51"/>
    </row>
    <row r="84" spans="1:14">
      <c r="B84" s="89" t="s">
        <v>973</v>
      </c>
      <c r="C84" s="90"/>
      <c r="D84" s="90"/>
      <c r="E84" s="90"/>
      <c r="F84" s="90"/>
      <c r="G84" s="90"/>
      <c r="H84" s="90"/>
      <c r="I84" s="87"/>
      <c r="J84" s="88"/>
      <c r="K84" s="304">
        <v>0.05</v>
      </c>
      <c r="L84" s="861">
        <f>N78*K84</f>
        <v>5400.8481984523751</v>
      </c>
      <c r="M84" s="862"/>
      <c r="N84" s="51"/>
    </row>
    <row r="85" spans="1:14" ht="15.75" thickBot="1">
      <c r="B85" s="91" t="s">
        <v>974</v>
      </c>
      <c r="C85" s="92"/>
      <c r="D85" s="92"/>
      <c r="E85" s="92"/>
      <c r="F85" s="92"/>
      <c r="G85" s="92"/>
      <c r="H85" s="92"/>
      <c r="I85" s="93"/>
      <c r="J85" s="94"/>
      <c r="K85" s="305">
        <v>0.05</v>
      </c>
      <c r="L85" s="863">
        <f>N78*K85</f>
        <v>5400.8481984523751</v>
      </c>
      <c r="M85" s="864"/>
      <c r="N85" s="51"/>
    </row>
    <row r="86" spans="1:14" ht="15.75" thickBot="1">
      <c r="B86" s="827" t="s">
        <v>953</v>
      </c>
      <c r="C86" s="828"/>
      <c r="D86" s="828"/>
      <c r="E86" s="828"/>
      <c r="F86" s="828"/>
      <c r="G86" s="828"/>
      <c r="H86" s="828"/>
      <c r="I86" s="828"/>
      <c r="J86" s="828"/>
      <c r="K86" s="828"/>
      <c r="L86" s="828"/>
      <c r="M86" s="829"/>
      <c r="N86" s="52">
        <f>L83+L84+L85</f>
        <v>32405.08919071425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140422.05315976177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271">
        <v>2.5</v>
      </c>
      <c r="N36" s="272">
        <f>K36/M36</f>
        <v>2797.334373239712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3605.3599822757319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96819.243306554883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118390.77289440052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23678.154578880105</v>
      </c>
      <c r="M83" s="862"/>
      <c r="N83" s="51"/>
    </row>
    <row r="84" spans="1:14">
      <c r="B84" s="89" t="s">
        <v>973</v>
      </c>
      <c r="C84" s="90"/>
      <c r="D84" s="90"/>
      <c r="E84" s="90"/>
      <c r="F84" s="90"/>
      <c r="G84" s="90"/>
      <c r="H84" s="90"/>
      <c r="I84" s="87"/>
      <c r="J84" s="88"/>
      <c r="K84" s="304">
        <v>0.05</v>
      </c>
      <c r="L84" s="861">
        <f>N78*K84</f>
        <v>5919.5386447200262</v>
      </c>
      <c r="M84" s="862"/>
      <c r="N84" s="51"/>
    </row>
    <row r="85" spans="1:14" ht="15.75" thickBot="1">
      <c r="B85" s="91" t="s">
        <v>974</v>
      </c>
      <c r="C85" s="92"/>
      <c r="D85" s="92"/>
      <c r="E85" s="92"/>
      <c r="F85" s="92"/>
      <c r="G85" s="92"/>
      <c r="H85" s="92"/>
      <c r="I85" s="93"/>
      <c r="J85" s="94"/>
      <c r="K85" s="305">
        <v>0.05</v>
      </c>
      <c r="L85" s="863">
        <f>N78*K85</f>
        <v>5919.5386447200262</v>
      </c>
      <c r="M85" s="864"/>
      <c r="N85" s="51"/>
    </row>
    <row r="86" spans="1:14" ht="15.75" thickBot="1">
      <c r="B86" s="827" t="s">
        <v>953</v>
      </c>
      <c r="C86" s="828"/>
      <c r="D86" s="828"/>
      <c r="E86" s="828"/>
      <c r="F86" s="828"/>
      <c r="G86" s="828"/>
      <c r="H86" s="828"/>
      <c r="I86" s="828"/>
      <c r="J86" s="828"/>
      <c r="K86" s="828"/>
      <c r="L86" s="828"/>
      <c r="M86" s="829"/>
      <c r="N86" s="52">
        <f>L83+L84+L85</f>
        <v>35517.231868320159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153908.00476272067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271">
        <v>2.5</v>
      </c>
      <c r="N36" s="272">
        <f>K36/M36</f>
        <v>2797.334373239712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3605.3599822757319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96819.243306554883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118390.77289440052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23678.154578880105</v>
      </c>
      <c r="M83" s="862"/>
      <c r="N83" s="51"/>
    </row>
    <row r="84" spans="1:14">
      <c r="B84" s="89" t="s">
        <v>973</v>
      </c>
      <c r="C84" s="90"/>
      <c r="D84" s="90"/>
      <c r="E84" s="90"/>
      <c r="F84" s="90"/>
      <c r="G84" s="90"/>
      <c r="H84" s="90"/>
      <c r="I84" s="87"/>
      <c r="J84" s="88"/>
      <c r="K84" s="304">
        <v>0.05</v>
      </c>
      <c r="L84" s="861">
        <f>N78*K84</f>
        <v>5919.5386447200262</v>
      </c>
      <c r="M84" s="862"/>
      <c r="N84" s="51"/>
    </row>
    <row r="85" spans="1:14" ht="15.75" thickBot="1">
      <c r="B85" s="91" t="s">
        <v>974</v>
      </c>
      <c r="C85" s="92"/>
      <c r="D85" s="92"/>
      <c r="E85" s="92"/>
      <c r="F85" s="92"/>
      <c r="G85" s="92"/>
      <c r="H85" s="92"/>
      <c r="I85" s="93"/>
      <c r="J85" s="94"/>
      <c r="K85" s="305">
        <v>0.05</v>
      </c>
      <c r="L85" s="863">
        <f>N78*K85</f>
        <v>5919.5386447200262</v>
      </c>
      <c r="M85" s="864"/>
      <c r="N85" s="51"/>
    </row>
    <row r="86" spans="1:14" ht="15.75" thickBot="1">
      <c r="B86" s="827" t="s">
        <v>953</v>
      </c>
      <c r="C86" s="828"/>
      <c r="D86" s="828"/>
      <c r="E86" s="828"/>
      <c r="F86" s="828"/>
      <c r="G86" s="828"/>
      <c r="H86" s="828"/>
      <c r="I86" s="828"/>
      <c r="J86" s="828"/>
      <c r="K86" s="828"/>
      <c r="L86" s="828"/>
      <c r="M86" s="829"/>
      <c r="N86" s="52">
        <f>L83+L84+L85</f>
        <v>35517.231868320159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153908.00476272067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271">
        <v>2.5</v>
      </c>
      <c r="N36" s="272">
        <f>K36/M36</f>
        <v>2797.334373239712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3605.3599822757319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1.3536609153089156</v>
      </c>
      <c r="N49" s="272">
        <f>K49*M49</f>
        <v>32.487861967413977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96819.243306554883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118390.77289440052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23678.154578880105</v>
      </c>
      <c r="M83" s="862"/>
      <c r="N83" s="51"/>
    </row>
    <row r="84" spans="1:14">
      <c r="B84" s="89" t="s">
        <v>973</v>
      </c>
      <c r="C84" s="90"/>
      <c r="D84" s="90"/>
      <c r="E84" s="90"/>
      <c r="F84" s="90"/>
      <c r="G84" s="90"/>
      <c r="H84" s="90"/>
      <c r="I84" s="87"/>
      <c r="J84" s="88"/>
      <c r="K84" s="304">
        <v>0.05</v>
      </c>
      <c r="L84" s="861">
        <f>N78*K84</f>
        <v>5919.5386447200262</v>
      </c>
      <c r="M84" s="862"/>
      <c r="N84" s="51"/>
    </row>
    <row r="85" spans="1:14" ht="15.75" thickBot="1">
      <c r="B85" s="91" t="s">
        <v>974</v>
      </c>
      <c r="C85" s="92"/>
      <c r="D85" s="92"/>
      <c r="E85" s="92"/>
      <c r="F85" s="92"/>
      <c r="G85" s="92"/>
      <c r="H85" s="92"/>
      <c r="I85" s="93"/>
      <c r="J85" s="94"/>
      <c r="K85" s="305">
        <v>0.05</v>
      </c>
      <c r="L85" s="863">
        <f>N78*K85</f>
        <v>5919.5386447200262</v>
      </c>
      <c r="M85" s="864"/>
      <c r="N85" s="51"/>
    </row>
    <row r="86" spans="1:14" ht="15.75" thickBot="1">
      <c r="B86" s="827" t="s">
        <v>953</v>
      </c>
      <c r="C86" s="828"/>
      <c r="D86" s="828"/>
      <c r="E86" s="828"/>
      <c r="F86" s="828"/>
      <c r="G86" s="828"/>
      <c r="H86" s="828"/>
      <c r="I86" s="828"/>
      <c r="J86" s="828"/>
      <c r="K86" s="828"/>
      <c r="L86" s="828"/>
      <c r="M86" s="829"/>
      <c r="N86" s="52">
        <f>L83+L84+L85</f>
        <v>35517.231868320159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153908.00476272067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30</v>
      </c>
      <c r="N36" s="272">
        <f>K36/M36</f>
        <v>2993.9276422826674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30</v>
      </c>
      <c r="N37" s="272">
        <f>K37/M37</f>
        <v>5764.204163039406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30</v>
      </c>
      <c r="N38" s="272">
        <f>K38/M38</f>
        <v>4389.6663626015079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13156.754344740848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74451.350341990357</v>
      </c>
      <c r="N48" s="272">
        <f>K48*M48</f>
        <v>93064.187927487947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93064.187927487947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1388.967249884229</v>
      </c>
      <c r="M59" s="832"/>
      <c r="N59" s="287">
        <f>K59*L59</f>
        <v>1736.2090623552863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1736.2090623552863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108852.76901631078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21770.553803262155</v>
      </c>
      <c r="M83" s="862"/>
      <c r="N83" s="51"/>
    </row>
    <row r="84" spans="1:14">
      <c r="B84" s="89" t="s">
        <v>973</v>
      </c>
      <c r="C84" s="90"/>
      <c r="D84" s="90"/>
      <c r="E84" s="90"/>
      <c r="F84" s="90"/>
      <c r="G84" s="90"/>
      <c r="H84" s="90"/>
      <c r="I84" s="87"/>
      <c r="J84" s="88"/>
      <c r="K84" s="304">
        <v>0.05</v>
      </c>
      <c r="L84" s="861">
        <f>N78*K84</f>
        <v>5442.6384508155388</v>
      </c>
      <c r="M84" s="862"/>
      <c r="N84" s="51"/>
    </row>
    <row r="85" spans="1:14" ht="15.75" thickBot="1">
      <c r="B85" s="91" t="s">
        <v>974</v>
      </c>
      <c r="C85" s="92"/>
      <c r="D85" s="92"/>
      <c r="E85" s="92"/>
      <c r="F85" s="92"/>
      <c r="G85" s="92"/>
      <c r="H85" s="92"/>
      <c r="I85" s="93"/>
      <c r="J85" s="94"/>
      <c r="K85" s="305">
        <v>0.05</v>
      </c>
      <c r="L85" s="863">
        <f>N78*K85</f>
        <v>5442.6384508155388</v>
      </c>
      <c r="M85" s="864"/>
      <c r="N85" s="51"/>
    </row>
    <row r="86" spans="1:14" ht="15.75" thickBot="1">
      <c r="B86" s="827" t="s">
        <v>953</v>
      </c>
      <c r="C86" s="828"/>
      <c r="D86" s="828"/>
      <c r="E86" s="828"/>
      <c r="F86" s="828"/>
      <c r="G86" s="828"/>
      <c r="H86" s="828"/>
      <c r="I86" s="828"/>
      <c r="J86" s="828"/>
      <c r="K86" s="828"/>
      <c r="L86" s="828"/>
      <c r="M86" s="829"/>
      <c r="N86" s="52">
        <f>L83+L84+L85</f>
        <v>32655.830704893233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141508.59972120402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30</v>
      </c>
      <c r="N36" s="272">
        <f>K36/M36</f>
        <v>2993.9276422826674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30</v>
      </c>
      <c r="N37" s="272">
        <f>K37/M37</f>
        <v>5764.204163039406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30</v>
      </c>
      <c r="N38" s="272">
        <f>K38/M38</f>
        <v>4389.6663626015079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13156.754344740848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74451.350341990357</v>
      </c>
      <c r="N48" s="272">
        <f>K48*M48</f>
        <v>93064.187927487947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93064.187927487947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1388.967249884229</v>
      </c>
      <c r="M59" s="832"/>
      <c r="N59" s="287">
        <f>K59*L59</f>
        <v>1736.2090623552863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1736.2090623552863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108852.76901631078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21770.553803262155</v>
      </c>
      <c r="M83" s="862"/>
      <c r="N83" s="51"/>
    </row>
    <row r="84" spans="1:14">
      <c r="B84" s="89" t="s">
        <v>973</v>
      </c>
      <c r="C84" s="90"/>
      <c r="D84" s="90"/>
      <c r="E84" s="90"/>
      <c r="F84" s="90"/>
      <c r="G84" s="90"/>
      <c r="H84" s="90"/>
      <c r="I84" s="87"/>
      <c r="J84" s="88"/>
      <c r="K84" s="304">
        <v>0.05</v>
      </c>
      <c r="L84" s="861">
        <f>N78*K84</f>
        <v>5442.6384508155388</v>
      </c>
      <c r="M84" s="862"/>
      <c r="N84" s="51"/>
    </row>
    <row r="85" spans="1:14" ht="15.75" thickBot="1">
      <c r="B85" s="91" t="s">
        <v>974</v>
      </c>
      <c r="C85" s="92"/>
      <c r="D85" s="92"/>
      <c r="E85" s="92"/>
      <c r="F85" s="92"/>
      <c r="G85" s="92"/>
      <c r="H85" s="92"/>
      <c r="I85" s="93"/>
      <c r="J85" s="94"/>
      <c r="K85" s="305">
        <v>0.05</v>
      </c>
      <c r="L85" s="863">
        <f>N78*K85</f>
        <v>5442.6384508155388</v>
      </c>
      <c r="M85" s="864"/>
      <c r="N85" s="51"/>
    </row>
    <row r="86" spans="1:14" ht="15.75" thickBot="1">
      <c r="B86" s="827" t="s">
        <v>953</v>
      </c>
      <c r="C86" s="828"/>
      <c r="D86" s="828"/>
      <c r="E86" s="828"/>
      <c r="F86" s="828"/>
      <c r="G86" s="828"/>
      <c r="H86" s="828"/>
      <c r="I86" s="828"/>
      <c r="J86" s="828"/>
      <c r="K86" s="828"/>
      <c r="L86" s="828"/>
      <c r="M86" s="829"/>
      <c r="N86" s="52">
        <f>L83+L84+L85</f>
        <v>32655.830704893233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141508.59972120402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30</v>
      </c>
      <c r="N36" s="272">
        <f>K36/M36</f>
        <v>2993.9276422826674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30</v>
      </c>
      <c r="N37" s="272">
        <f>K37/M37</f>
        <v>5764.204163039406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30</v>
      </c>
      <c r="N38" s="272">
        <f>K38/M38</f>
        <v>4389.6663626015079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13156.754344740848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74451.350341990357</v>
      </c>
      <c r="N48" s="272">
        <f>K48*M48</f>
        <v>93064.187927487947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93064.187927487947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1388.967249884229</v>
      </c>
      <c r="M59" s="832"/>
      <c r="N59" s="287">
        <f>K59*L59</f>
        <v>1736.2090623552863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1736.2090623552863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108852.76901631078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21770.553803262155</v>
      </c>
      <c r="M83" s="862"/>
      <c r="N83" s="51"/>
    </row>
    <row r="84" spans="1:14">
      <c r="B84" s="89" t="s">
        <v>973</v>
      </c>
      <c r="C84" s="90"/>
      <c r="D84" s="90"/>
      <c r="E84" s="90"/>
      <c r="F84" s="90"/>
      <c r="G84" s="90"/>
      <c r="H84" s="90"/>
      <c r="I84" s="87"/>
      <c r="J84" s="88"/>
      <c r="K84" s="304">
        <v>0.05</v>
      </c>
      <c r="L84" s="861">
        <f>N78*K84</f>
        <v>5442.6384508155388</v>
      </c>
      <c r="M84" s="862"/>
      <c r="N84" s="51"/>
    </row>
    <row r="85" spans="1:14" ht="15.75" thickBot="1">
      <c r="B85" s="91" t="s">
        <v>974</v>
      </c>
      <c r="C85" s="92"/>
      <c r="D85" s="92"/>
      <c r="E85" s="92"/>
      <c r="F85" s="92"/>
      <c r="G85" s="92"/>
      <c r="H85" s="92"/>
      <c r="I85" s="93"/>
      <c r="J85" s="94"/>
      <c r="K85" s="305">
        <v>0.05</v>
      </c>
      <c r="L85" s="863">
        <f>N78*K85</f>
        <v>5442.6384508155388</v>
      </c>
      <c r="M85" s="864"/>
      <c r="N85" s="51"/>
    </row>
    <row r="86" spans="1:14" ht="15.75" thickBot="1">
      <c r="B86" s="827" t="s">
        <v>953</v>
      </c>
      <c r="C86" s="828"/>
      <c r="D86" s="828"/>
      <c r="E86" s="828"/>
      <c r="F86" s="828"/>
      <c r="G86" s="828"/>
      <c r="H86" s="828"/>
      <c r="I86" s="828"/>
      <c r="J86" s="828"/>
      <c r="K86" s="828"/>
      <c r="L86" s="828"/>
      <c r="M86" s="829"/>
      <c r="N86" s="52">
        <f>L83+L84+L85</f>
        <v>32655.830704893233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141508.59972120402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483.45131858901954</v>
      </c>
      <c r="N49" s="272">
        <f>K49*M49</f>
        <v>43510.618673011755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140297.37411759922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151170.68196417179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30234.13639283436</v>
      </c>
      <c r="M83" s="862"/>
      <c r="N83" s="51"/>
    </row>
    <row r="84" spans="1:14">
      <c r="B84" s="89" t="s">
        <v>973</v>
      </c>
      <c r="C84" s="90"/>
      <c r="D84" s="90"/>
      <c r="E84" s="90"/>
      <c r="F84" s="90"/>
      <c r="G84" s="90"/>
      <c r="H84" s="90"/>
      <c r="I84" s="87"/>
      <c r="J84" s="88"/>
      <c r="K84" s="304">
        <v>0.05</v>
      </c>
      <c r="L84" s="861">
        <f>N78*K84</f>
        <v>7558.53409820859</v>
      </c>
      <c r="M84" s="862"/>
      <c r="N84" s="51"/>
    </row>
    <row r="85" spans="1:14" ht="15.75" thickBot="1">
      <c r="B85" s="91" t="s">
        <v>974</v>
      </c>
      <c r="C85" s="92"/>
      <c r="D85" s="92"/>
      <c r="E85" s="92"/>
      <c r="F85" s="92"/>
      <c r="G85" s="92"/>
      <c r="H85" s="92"/>
      <c r="I85" s="93"/>
      <c r="J85" s="94"/>
      <c r="K85" s="305">
        <v>0.05</v>
      </c>
      <c r="L85" s="863">
        <f>N78*K85</f>
        <v>7558.53409820859</v>
      </c>
      <c r="M85" s="864"/>
      <c r="N85" s="51"/>
    </row>
    <row r="86" spans="1:14" ht="15.75" thickBot="1">
      <c r="B86" s="827" t="s">
        <v>953</v>
      </c>
      <c r="C86" s="828"/>
      <c r="D86" s="828"/>
      <c r="E86" s="828"/>
      <c r="F86" s="828"/>
      <c r="G86" s="828"/>
      <c r="H86" s="828"/>
      <c r="I86" s="828"/>
      <c r="J86" s="828"/>
      <c r="K86" s="828"/>
      <c r="L86" s="828"/>
      <c r="M86" s="829"/>
      <c r="N86" s="52">
        <f>L83+L84+L85</f>
        <v>45351.204589251538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196521.88655342333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483.45131858901954</v>
      </c>
      <c r="N49" s="272">
        <f>K49*M49</f>
        <v>43510.618673011755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140297.37411759922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151170.68196417179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30234.13639283436</v>
      </c>
      <c r="M83" s="862"/>
      <c r="N83" s="51"/>
    </row>
    <row r="84" spans="1:14">
      <c r="B84" s="89" t="s">
        <v>973</v>
      </c>
      <c r="C84" s="90"/>
      <c r="D84" s="90"/>
      <c r="E84" s="90"/>
      <c r="F84" s="90"/>
      <c r="G84" s="90"/>
      <c r="H84" s="90"/>
      <c r="I84" s="87"/>
      <c r="J84" s="88"/>
      <c r="K84" s="304">
        <v>0.05</v>
      </c>
      <c r="L84" s="861">
        <f>N78*K84</f>
        <v>7558.53409820859</v>
      </c>
      <c r="M84" s="862"/>
      <c r="N84" s="51"/>
    </row>
    <row r="85" spans="1:14" ht="15.75" thickBot="1">
      <c r="B85" s="91" t="s">
        <v>974</v>
      </c>
      <c r="C85" s="92"/>
      <c r="D85" s="92"/>
      <c r="E85" s="92"/>
      <c r="F85" s="92"/>
      <c r="G85" s="92"/>
      <c r="H85" s="92"/>
      <c r="I85" s="93"/>
      <c r="J85" s="94"/>
      <c r="K85" s="305">
        <v>0.05</v>
      </c>
      <c r="L85" s="863">
        <f>N78*K85</f>
        <v>7558.53409820859</v>
      </c>
      <c r="M85" s="864"/>
      <c r="N85" s="51"/>
    </row>
    <row r="86" spans="1:14" ht="15.75" thickBot="1">
      <c r="B86" s="827" t="s">
        <v>953</v>
      </c>
      <c r="C86" s="828"/>
      <c r="D86" s="828"/>
      <c r="E86" s="828"/>
      <c r="F86" s="828"/>
      <c r="G86" s="828"/>
      <c r="H86" s="828"/>
      <c r="I86" s="828"/>
      <c r="J86" s="828"/>
      <c r="K86" s="828"/>
      <c r="L86" s="828"/>
      <c r="M86" s="829"/>
      <c r="N86" s="52">
        <f>L83+L84+L85</f>
        <v>45351.204589251538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196521.88655342333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483.45131858901954</v>
      </c>
      <c r="N49" s="272">
        <f>K49*M49</f>
        <v>43510.618673011755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140297.37411759922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151170.68196417179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30234.13639283436</v>
      </c>
      <c r="M83" s="862"/>
      <c r="N83" s="51"/>
    </row>
    <row r="84" spans="1:14">
      <c r="B84" s="89" t="s">
        <v>973</v>
      </c>
      <c r="C84" s="90"/>
      <c r="D84" s="90"/>
      <c r="E84" s="90"/>
      <c r="F84" s="90"/>
      <c r="G84" s="90"/>
      <c r="H84" s="90"/>
      <c r="I84" s="87"/>
      <c r="J84" s="88"/>
      <c r="K84" s="304">
        <v>0.05</v>
      </c>
      <c r="L84" s="861">
        <f>N78*K84</f>
        <v>7558.53409820859</v>
      </c>
      <c r="M84" s="862"/>
      <c r="N84" s="51"/>
    </row>
    <row r="85" spans="1:14" ht="15.75" thickBot="1">
      <c r="B85" s="91" t="s">
        <v>974</v>
      </c>
      <c r="C85" s="92"/>
      <c r="D85" s="92"/>
      <c r="E85" s="92"/>
      <c r="F85" s="92"/>
      <c r="G85" s="92"/>
      <c r="H85" s="92"/>
      <c r="I85" s="93"/>
      <c r="J85" s="94"/>
      <c r="K85" s="305">
        <v>0.05</v>
      </c>
      <c r="L85" s="863">
        <f>N78*K85</f>
        <v>7558.53409820859</v>
      </c>
      <c r="M85" s="864"/>
      <c r="N85" s="51"/>
    </row>
    <row r="86" spans="1:14" ht="15.75" thickBot="1">
      <c r="B86" s="827" t="s">
        <v>953</v>
      </c>
      <c r="C86" s="828"/>
      <c r="D86" s="828"/>
      <c r="E86" s="828"/>
      <c r="F86" s="828"/>
      <c r="G86" s="828"/>
      <c r="H86" s="828"/>
      <c r="I86" s="828"/>
      <c r="J86" s="828"/>
      <c r="K86" s="828"/>
      <c r="L86" s="828"/>
      <c r="M86" s="829"/>
      <c r="N86" s="52">
        <f>L83+L84+L85</f>
        <v>45351.204589251538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196521.88655342333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483.45131858901954</v>
      </c>
      <c r="N49" s="272">
        <f>K49*M49</f>
        <v>43510.618673011755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140297.37411759922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151170.68196417179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30234.13639283436</v>
      </c>
      <c r="M83" s="862"/>
      <c r="N83" s="51"/>
    </row>
    <row r="84" spans="1:14">
      <c r="B84" s="89" t="s">
        <v>973</v>
      </c>
      <c r="C84" s="90"/>
      <c r="D84" s="90"/>
      <c r="E84" s="90"/>
      <c r="F84" s="90"/>
      <c r="G84" s="90"/>
      <c r="H84" s="90"/>
      <c r="I84" s="87"/>
      <c r="J84" s="88"/>
      <c r="K84" s="304">
        <v>0.05</v>
      </c>
      <c r="L84" s="861">
        <f>N78*K84</f>
        <v>7558.53409820859</v>
      </c>
      <c r="M84" s="862"/>
      <c r="N84" s="51"/>
    </row>
    <row r="85" spans="1:14" ht="15.75" thickBot="1">
      <c r="B85" s="91" t="s">
        <v>974</v>
      </c>
      <c r="C85" s="92"/>
      <c r="D85" s="92"/>
      <c r="E85" s="92"/>
      <c r="F85" s="92"/>
      <c r="G85" s="92"/>
      <c r="H85" s="92"/>
      <c r="I85" s="93"/>
      <c r="J85" s="94"/>
      <c r="K85" s="305">
        <v>0.05</v>
      </c>
      <c r="L85" s="863">
        <f>N78*K85</f>
        <v>7558.53409820859</v>
      </c>
      <c r="M85" s="864"/>
      <c r="N85" s="51"/>
    </row>
    <row r="86" spans="1:14" ht="15.75" thickBot="1">
      <c r="B86" s="827" t="s">
        <v>953</v>
      </c>
      <c r="C86" s="828"/>
      <c r="D86" s="828"/>
      <c r="E86" s="828"/>
      <c r="F86" s="828"/>
      <c r="G86" s="828"/>
      <c r="H86" s="828"/>
      <c r="I86" s="828"/>
      <c r="J86" s="828"/>
      <c r="K86" s="828"/>
      <c r="L86" s="828"/>
      <c r="M86" s="829"/>
      <c r="N86" s="52">
        <f>L83+L84+L85</f>
        <v>45351.204589251538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196521.88655342333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96786.75544458747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107660.06329116006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21532.012658232012</v>
      </c>
      <c r="M83" s="862"/>
      <c r="N83" s="51"/>
    </row>
    <row r="84" spans="1:14">
      <c r="B84" s="89" t="s">
        <v>973</v>
      </c>
      <c r="C84" s="90"/>
      <c r="D84" s="90"/>
      <c r="E84" s="90"/>
      <c r="F84" s="90"/>
      <c r="G84" s="90"/>
      <c r="H84" s="90"/>
      <c r="I84" s="87"/>
      <c r="J84" s="88"/>
      <c r="K84" s="304">
        <v>0.05</v>
      </c>
      <c r="L84" s="861">
        <f>N78*K84</f>
        <v>5383.0031645580029</v>
      </c>
      <c r="M84" s="862"/>
      <c r="N84" s="51"/>
    </row>
    <row r="85" spans="1:14" ht="15.75" thickBot="1">
      <c r="B85" s="91" t="s">
        <v>974</v>
      </c>
      <c r="C85" s="92"/>
      <c r="D85" s="92"/>
      <c r="E85" s="92"/>
      <c r="F85" s="92"/>
      <c r="G85" s="92"/>
      <c r="H85" s="92"/>
      <c r="I85" s="93"/>
      <c r="J85" s="94"/>
      <c r="K85" s="305">
        <v>0.05</v>
      </c>
      <c r="L85" s="863">
        <f>N78*K85</f>
        <v>5383.0031645580029</v>
      </c>
      <c r="M85" s="864"/>
      <c r="N85" s="51"/>
    </row>
    <row r="86" spans="1:14" ht="15.75" thickBot="1">
      <c r="B86" s="827" t="s">
        <v>953</v>
      </c>
      <c r="C86" s="828"/>
      <c r="D86" s="828"/>
      <c r="E86" s="828"/>
      <c r="F86" s="828"/>
      <c r="G86" s="828"/>
      <c r="H86" s="828"/>
      <c r="I86" s="828"/>
      <c r="J86" s="828"/>
      <c r="K86" s="828"/>
      <c r="L86" s="828"/>
      <c r="M86" s="829"/>
      <c r="N86" s="52">
        <f>L83+L84+L85</f>
        <v>32298.018987348016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139958.08227850808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96786.75544458747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107660.06329116006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21532.012658232012</v>
      </c>
      <c r="M83" s="862"/>
      <c r="N83" s="51"/>
    </row>
    <row r="84" spans="1:14">
      <c r="B84" s="89" t="s">
        <v>973</v>
      </c>
      <c r="C84" s="90"/>
      <c r="D84" s="90"/>
      <c r="E84" s="90"/>
      <c r="F84" s="90"/>
      <c r="G84" s="90"/>
      <c r="H84" s="90"/>
      <c r="I84" s="87"/>
      <c r="J84" s="88"/>
      <c r="K84" s="304">
        <v>0.05</v>
      </c>
      <c r="L84" s="861">
        <f>N78*K84</f>
        <v>5383.0031645580029</v>
      </c>
      <c r="M84" s="862"/>
      <c r="N84" s="51"/>
    </row>
    <row r="85" spans="1:14" ht="15.75" thickBot="1">
      <c r="B85" s="91" t="s">
        <v>974</v>
      </c>
      <c r="C85" s="92"/>
      <c r="D85" s="92"/>
      <c r="E85" s="92"/>
      <c r="F85" s="92"/>
      <c r="G85" s="92"/>
      <c r="H85" s="92"/>
      <c r="I85" s="93"/>
      <c r="J85" s="94"/>
      <c r="K85" s="305">
        <v>0.05</v>
      </c>
      <c r="L85" s="863">
        <f>N78*K85</f>
        <v>5383.0031645580029</v>
      </c>
      <c r="M85" s="864"/>
      <c r="N85" s="51"/>
    </row>
    <row r="86" spans="1:14" ht="15.75" thickBot="1">
      <c r="B86" s="827" t="s">
        <v>953</v>
      </c>
      <c r="C86" s="828"/>
      <c r="D86" s="828"/>
      <c r="E86" s="828"/>
      <c r="F86" s="828"/>
      <c r="G86" s="828"/>
      <c r="H86" s="828"/>
      <c r="I86" s="828"/>
      <c r="J86" s="828"/>
      <c r="K86" s="828"/>
      <c r="L86" s="828"/>
      <c r="M86" s="829"/>
      <c r="N86" s="52">
        <f>L83+L84+L85</f>
        <v>32298.018987348016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139958.08227850808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96786.75544458747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107660.06329116006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21532.012658232012</v>
      </c>
      <c r="M83" s="862"/>
      <c r="N83" s="51"/>
    </row>
    <row r="84" spans="1:14">
      <c r="B84" s="89" t="s">
        <v>973</v>
      </c>
      <c r="C84" s="90"/>
      <c r="D84" s="90"/>
      <c r="E84" s="90"/>
      <c r="F84" s="90"/>
      <c r="G84" s="90"/>
      <c r="H84" s="90"/>
      <c r="I84" s="87"/>
      <c r="J84" s="88"/>
      <c r="K84" s="304">
        <v>0.05</v>
      </c>
      <c r="L84" s="861">
        <f>N78*K84</f>
        <v>5383.0031645580029</v>
      </c>
      <c r="M84" s="862"/>
      <c r="N84" s="51"/>
    </row>
    <row r="85" spans="1:14" ht="15.75" thickBot="1">
      <c r="B85" s="91" t="s">
        <v>974</v>
      </c>
      <c r="C85" s="92"/>
      <c r="D85" s="92"/>
      <c r="E85" s="92"/>
      <c r="F85" s="92"/>
      <c r="G85" s="92"/>
      <c r="H85" s="92"/>
      <c r="I85" s="93"/>
      <c r="J85" s="94"/>
      <c r="K85" s="305">
        <v>0.05</v>
      </c>
      <c r="L85" s="863">
        <f>N78*K85</f>
        <v>5383.0031645580029</v>
      </c>
      <c r="M85" s="864"/>
      <c r="N85" s="51"/>
    </row>
    <row r="86" spans="1:14" ht="15.75" thickBot="1">
      <c r="B86" s="827" t="s">
        <v>953</v>
      </c>
      <c r="C86" s="828"/>
      <c r="D86" s="828"/>
      <c r="E86" s="828"/>
      <c r="F86" s="828"/>
      <c r="G86" s="828"/>
      <c r="H86" s="828"/>
      <c r="I86" s="828"/>
      <c r="J86" s="828"/>
      <c r="K86" s="828"/>
      <c r="L86" s="828"/>
      <c r="M86" s="829"/>
      <c r="N86" s="52">
        <f>L83+L84+L85</f>
        <v>32298.018987348016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139958.08227850808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96786.75544458747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107660.06329116006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21532.012658232012</v>
      </c>
      <c r="M83" s="862"/>
      <c r="N83" s="51"/>
    </row>
    <row r="84" spans="1:14">
      <c r="B84" s="89" t="s">
        <v>973</v>
      </c>
      <c r="C84" s="90"/>
      <c r="D84" s="90"/>
      <c r="E84" s="90"/>
      <c r="F84" s="90"/>
      <c r="G84" s="90"/>
      <c r="H84" s="90"/>
      <c r="I84" s="87"/>
      <c r="J84" s="88"/>
      <c r="K84" s="304">
        <v>0.05</v>
      </c>
      <c r="L84" s="861">
        <f>N78*K84</f>
        <v>5383.0031645580029</v>
      </c>
      <c r="M84" s="862"/>
      <c r="N84" s="51"/>
    </row>
    <row r="85" spans="1:14" ht="15.75" thickBot="1">
      <c r="B85" s="91" t="s">
        <v>974</v>
      </c>
      <c r="C85" s="92"/>
      <c r="D85" s="92"/>
      <c r="E85" s="92"/>
      <c r="F85" s="92"/>
      <c r="G85" s="92"/>
      <c r="H85" s="92"/>
      <c r="I85" s="93"/>
      <c r="J85" s="94"/>
      <c r="K85" s="305">
        <v>0.05</v>
      </c>
      <c r="L85" s="863">
        <f>N78*K85</f>
        <v>5383.0031645580029</v>
      </c>
      <c r="M85" s="864"/>
      <c r="N85" s="51"/>
    </row>
    <row r="86" spans="1:14" ht="15.75" thickBot="1">
      <c r="B86" s="827" t="s">
        <v>953</v>
      </c>
      <c r="C86" s="828"/>
      <c r="D86" s="828"/>
      <c r="E86" s="828"/>
      <c r="F86" s="828"/>
      <c r="G86" s="828"/>
      <c r="H86" s="828"/>
      <c r="I86" s="828"/>
      <c r="J86" s="828"/>
      <c r="K86" s="828"/>
      <c r="L86" s="828"/>
      <c r="M86" s="829"/>
      <c r="N86" s="52">
        <f>L83+L84+L85</f>
        <v>32298.018987348016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139958.08227850808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483.45131858901954</v>
      </c>
      <c r="N48" s="272">
        <f>K48*M48</f>
        <v>483.45131858901954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483.45131858901954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483.45131858901954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96.690263717803916</v>
      </c>
      <c r="M83" s="862"/>
      <c r="N83" s="51"/>
    </row>
    <row r="84" spans="1:14">
      <c r="B84" s="89" t="s">
        <v>973</v>
      </c>
      <c r="C84" s="90"/>
      <c r="D84" s="90"/>
      <c r="E84" s="90"/>
      <c r="F84" s="90"/>
      <c r="G84" s="90"/>
      <c r="H84" s="90"/>
      <c r="I84" s="87"/>
      <c r="J84" s="88"/>
      <c r="K84" s="304">
        <v>0.05</v>
      </c>
      <c r="L84" s="861">
        <f>N78*K84</f>
        <v>24.172565929450979</v>
      </c>
      <c r="M84" s="862"/>
      <c r="N84" s="51"/>
    </row>
    <row r="85" spans="1:14" ht="15.75" thickBot="1">
      <c r="B85" s="91" t="s">
        <v>974</v>
      </c>
      <c r="C85" s="92"/>
      <c r="D85" s="92"/>
      <c r="E85" s="92"/>
      <c r="F85" s="92"/>
      <c r="G85" s="92"/>
      <c r="H85" s="92"/>
      <c r="I85" s="93"/>
      <c r="J85" s="94"/>
      <c r="K85" s="305">
        <v>0.05</v>
      </c>
      <c r="L85" s="863">
        <f>N78*K85</f>
        <v>24.172565929450979</v>
      </c>
      <c r="M85" s="864"/>
      <c r="N85" s="51"/>
    </row>
    <row r="86" spans="1:14" ht="15.75" thickBot="1">
      <c r="B86" s="827" t="s">
        <v>953</v>
      </c>
      <c r="C86" s="828"/>
      <c r="D86" s="828"/>
      <c r="E86" s="828"/>
      <c r="F86" s="828"/>
      <c r="G86" s="828"/>
      <c r="H86" s="828"/>
      <c r="I86" s="828"/>
      <c r="J86" s="828"/>
      <c r="K86" s="828"/>
      <c r="L86" s="828"/>
      <c r="M86" s="829"/>
      <c r="N86" s="52">
        <f>L83+L84+L85</f>
        <v>145.03539557670587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628.4867141657254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483.45131858901954</v>
      </c>
      <c r="N49" s="272">
        <f>K49*M49</f>
        <v>43510.618673011755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140297.37411759922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151170.68196417179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30234.13639283436</v>
      </c>
      <c r="M83" s="862"/>
      <c r="N83" s="51"/>
    </row>
    <row r="84" spans="1:14">
      <c r="B84" s="89" t="s">
        <v>973</v>
      </c>
      <c r="C84" s="90"/>
      <c r="D84" s="90"/>
      <c r="E84" s="90"/>
      <c r="F84" s="90"/>
      <c r="G84" s="90"/>
      <c r="H84" s="90"/>
      <c r="I84" s="87"/>
      <c r="J84" s="88"/>
      <c r="K84" s="304">
        <v>0.05</v>
      </c>
      <c r="L84" s="861">
        <f>N78*K84</f>
        <v>7558.53409820859</v>
      </c>
      <c r="M84" s="862"/>
      <c r="N84" s="51"/>
    </row>
    <row r="85" spans="1:14" ht="15.75" thickBot="1">
      <c r="B85" s="91" t="s">
        <v>974</v>
      </c>
      <c r="C85" s="92"/>
      <c r="D85" s="92"/>
      <c r="E85" s="92"/>
      <c r="F85" s="92"/>
      <c r="G85" s="92"/>
      <c r="H85" s="92"/>
      <c r="I85" s="93"/>
      <c r="J85" s="94"/>
      <c r="K85" s="305">
        <v>0.05</v>
      </c>
      <c r="L85" s="863">
        <f>N78*K85</f>
        <v>7558.53409820859</v>
      </c>
      <c r="M85" s="864"/>
      <c r="N85" s="51"/>
    </row>
    <row r="86" spans="1:14" ht="15.75" thickBot="1">
      <c r="B86" s="827" t="s">
        <v>953</v>
      </c>
      <c r="C86" s="828"/>
      <c r="D86" s="828"/>
      <c r="E86" s="828"/>
      <c r="F86" s="828"/>
      <c r="G86" s="828"/>
      <c r="H86" s="828"/>
      <c r="I86" s="828"/>
      <c r="J86" s="828"/>
      <c r="K86" s="828"/>
      <c r="L86" s="828"/>
      <c r="M86" s="829"/>
      <c r="N86" s="52">
        <f>L83+L84+L85</f>
        <v>45351.204589251538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196521.88655342333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483.45131858901954</v>
      </c>
      <c r="N49" s="272">
        <f>K49*M49</f>
        <v>43510.618673011755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140297.37411759922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151170.68196417179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30234.13639283436</v>
      </c>
      <c r="M83" s="862"/>
      <c r="N83" s="51"/>
    </row>
    <row r="84" spans="1:14">
      <c r="B84" s="89" t="s">
        <v>973</v>
      </c>
      <c r="C84" s="90"/>
      <c r="D84" s="90"/>
      <c r="E84" s="90"/>
      <c r="F84" s="90"/>
      <c r="G84" s="90"/>
      <c r="H84" s="90"/>
      <c r="I84" s="87"/>
      <c r="J84" s="88"/>
      <c r="K84" s="304">
        <v>0.05</v>
      </c>
      <c r="L84" s="861">
        <f>N78*K84</f>
        <v>7558.53409820859</v>
      </c>
      <c r="M84" s="862"/>
      <c r="N84" s="51"/>
    </row>
    <row r="85" spans="1:14" ht="15.75" thickBot="1">
      <c r="B85" s="91" t="s">
        <v>974</v>
      </c>
      <c r="C85" s="92"/>
      <c r="D85" s="92"/>
      <c r="E85" s="92"/>
      <c r="F85" s="92"/>
      <c r="G85" s="92"/>
      <c r="H85" s="92"/>
      <c r="I85" s="93"/>
      <c r="J85" s="94"/>
      <c r="K85" s="305">
        <v>0.05</v>
      </c>
      <c r="L85" s="863">
        <f>N78*K85</f>
        <v>7558.53409820859</v>
      </c>
      <c r="M85" s="864"/>
      <c r="N85" s="51"/>
    </row>
    <row r="86" spans="1:14" ht="15.75" thickBot="1">
      <c r="B86" s="827" t="s">
        <v>953</v>
      </c>
      <c r="C86" s="828"/>
      <c r="D86" s="828"/>
      <c r="E86" s="828"/>
      <c r="F86" s="828"/>
      <c r="G86" s="828"/>
      <c r="H86" s="828"/>
      <c r="I86" s="828"/>
      <c r="J86" s="828"/>
      <c r="K86" s="828"/>
      <c r="L86" s="828"/>
      <c r="M86" s="829"/>
      <c r="N86" s="52">
        <f>L83+L84+L85</f>
        <v>45351.204589251538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196521.88655342333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96786.75544458747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107660.06329116006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21532.012658232012</v>
      </c>
      <c r="M83" s="862"/>
      <c r="N83" s="51"/>
    </row>
    <row r="84" spans="1:14">
      <c r="B84" s="89" t="s">
        <v>973</v>
      </c>
      <c r="C84" s="90"/>
      <c r="D84" s="90"/>
      <c r="E84" s="90"/>
      <c r="F84" s="90"/>
      <c r="G84" s="90"/>
      <c r="H84" s="90"/>
      <c r="I84" s="87"/>
      <c r="J84" s="88"/>
      <c r="K84" s="304">
        <v>0.05</v>
      </c>
      <c r="L84" s="861">
        <f>N78*K84</f>
        <v>5383.0031645580029</v>
      </c>
      <c r="M84" s="862"/>
      <c r="N84" s="51"/>
    </row>
    <row r="85" spans="1:14" ht="15.75" thickBot="1">
      <c r="B85" s="91" t="s">
        <v>974</v>
      </c>
      <c r="C85" s="92"/>
      <c r="D85" s="92"/>
      <c r="E85" s="92"/>
      <c r="F85" s="92"/>
      <c r="G85" s="92"/>
      <c r="H85" s="92"/>
      <c r="I85" s="93"/>
      <c r="J85" s="94"/>
      <c r="K85" s="305">
        <v>0.05</v>
      </c>
      <c r="L85" s="863">
        <f>N78*K85</f>
        <v>5383.0031645580029</v>
      </c>
      <c r="M85" s="864"/>
      <c r="N85" s="51"/>
    </row>
    <row r="86" spans="1:14" ht="15.75" thickBot="1">
      <c r="B86" s="827" t="s">
        <v>953</v>
      </c>
      <c r="C86" s="828"/>
      <c r="D86" s="828"/>
      <c r="E86" s="828"/>
      <c r="F86" s="828"/>
      <c r="G86" s="828"/>
      <c r="H86" s="828"/>
      <c r="I86" s="828"/>
      <c r="J86" s="828"/>
      <c r="K86" s="828"/>
      <c r="L86" s="828"/>
      <c r="M86" s="829"/>
      <c r="N86" s="52">
        <f>L83+L84+L85</f>
        <v>32298.018987348016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139958.08227850808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45</v>
      </c>
      <c r="N36" s="272">
        <f>K36/M36</f>
        <v>1695.3541655998254</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172926.12489118217</v>
      </c>
      <c r="L37" s="270"/>
      <c r="M37" s="271">
        <v>45</v>
      </c>
      <c r="N37" s="272">
        <f>K37/M37</f>
        <v>3842.8027753596039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131689.99087804524</v>
      </c>
      <c r="L38" s="270"/>
      <c r="M38" s="271">
        <v>45</v>
      </c>
      <c r="N38" s="272">
        <f>K38/M38</f>
        <v>2926.4442417343384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8470.5719672386131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74451.350341990357</v>
      </c>
      <c r="N48" s="272">
        <f>K48*M48</f>
        <v>96786.75544458747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96786.75544458747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1388.967249884229</v>
      </c>
      <c r="M59" s="832"/>
      <c r="N59" s="287">
        <f>K59*L59</f>
        <v>1805.6574248494978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107660.06329116006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21532.012658232012</v>
      </c>
      <c r="M83" s="862"/>
      <c r="N83" s="51"/>
    </row>
    <row r="84" spans="1:14">
      <c r="B84" s="89" t="s">
        <v>973</v>
      </c>
      <c r="C84" s="90"/>
      <c r="D84" s="90"/>
      <c r="E84" s="90"/>
      <c r="F84" s="90"/>
      <c r="G84" s="90"/>
      <c r="H84" s="90"/>
      <c r="I84" s="87"/>
      <c r="J84" s="88"/>
      <c r="K84" s="304">
        <v>0.05</v>
      </c>
      <c r="L84" s="861">
        <f>N78*K84</f>
        <v>5383.0031645580029</v>
      </c>
      <c r="M84" s="862"/>
      <c r="N84" s="51"/>
    </row>
    <row r="85" spans="1:14" ht="15.75" thickBot="1">
      <c r="B85" s="91" t="s">
        <v>974</v>
      </c>
      <c r="C85" s="92"/>
      <c r="D85" s="92"/>
      <c r="E85" s="92"/>
      <c r="F85" s="92"/>
      <c r="G85" s="92"/>
      <c r="H85" s="92"/>
      <c r="I85" s="93"/>
      <c r="J85" s="94"/>
      <c r="K85" s="305">
        <v>0.05</v>
      </c>
      <c r="L85" s="863">
        <f>N78*K85</f>
        <v>5383.0031645580029</v>
      </c>
      <c r="M85" s="864"/>
      <c r="N85" s="51"/>
    </row>
    <row r="86" spans="1:14" ht="15.75" thickBot="1">
      <c r="B86" s="827" t="s">
        <v>953</v>
      </c>
      <c r="C86" s="828"/>
      <c r="D86" s="828"/>
      <c r="E86" s="828"/>
      <c r="F86" s="828"/>
      <c r="G86" s="828"/>
      <c r="H86" s="828"/>
      <c r="I86" s="828"/>
      <c r="J86" s="828"/>
      <c r="K86" s="828"/>
      <c r="L86" s="828"/>
      <c r="M86" s="829"/>
      <c r="N86" s="52">
        <f>L83+L84+L85</f>
        <v>32298.018987348016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139958.08227850808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483.45131858901954</v>
      </c>
      <c r="N48" s="272">
        <f>K48*M48</f>
        <v>483.45131858901954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483.45131858901954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483.45131858901954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96.690263717803916</v>
      </c>
      <c r="M83" s="862"/>
      <c r="N83" s="51"/>
    </row>
    <row r="84" spans="1:14">
      <c r="B84" s="89" t="s">
        <v>973</v>
      </c>
      <c r="C84" s="90"/>
      <c r="D84" s="90"/>
      <c r="E84" s="90"/>
      <c r="F84" s="90"/>
      <c r="G84" s="90"/>
      <c r="H84" s="90"/>
      <c r="I84" s="87"/>
      <c r="J84" s="88"/>
      <c r="K84" s="304">
        <v>0.05</v>
      </c>
      <c r="L84" s="861">
        <f>N78*K84</f>
        <v>24.172565929450979</v>
      </c>
      <c r="M84" s="862"/>
      <c r="N84" s="51"/>
    </row>
    <row r="85" spans="1:14" ht="15.75" thickBot="1">
      <c r="B85" s="91" t="s">
        <v>974</v>
      </c>
      <c r="C85" s="92"/>
      <c r="D85" s="92"/>
      <c r="E85" s="92"/>
      <c r="F85" s="92"/>
      <c r="G85" s="92"/>
      <c r="H85" s="92"/>
      <c r="I85" s="93"/>
      <c r="J85" s="94"/>
      <c r="K85" s="305">
        <v>0.05</v>
      </c>
      <c r="L85" s="863">
        <f>N78*K85</f>
        <v>24.172565929450979</v>
      </c>
      <c r="M85" s="864"/>
      <c r="N85" s="51"/>
    </row>
    <row r="86" spans="1:14" ht="15.75" thickBot="1">
      <c r="B86" s="827" t="s">
        <v>953</v>
      </c>
      <c r="C86" s="828"/>
      <c r="D86" s="828"/>
      <c r="E86" s="828"/>
      <c r="F86" s="828"/>
      <c r="G86" s="828"/>
      <c r="H86" s="828"/>
      <c r="I86" s="828"/>
      <c r="J86" s="828"/>
      <c r="K86" s="828"/>
      <c r="L86" s="828"/>
      <c r="M86" s="829"/>
      <c r="N86" s="52">
        <f>L83+L84+L85</f>
        <v>145.03539557670587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628.4867141657254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452"/>
      <c r="L30" s="838" t="s">
        <v>945</v>
      </c>
      <c r="M30" s="83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2378.7321885993424</v>
      </c>
      <c r="N48" s="272">
        <f>K48*M48</f>
        <v>2378.7321885993424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2378.7321885993424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2378.7321885993424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475.74643771986848</v>
      </c>
      <c r="M83" s="862"/>
      <c r="N83" s="51"/>
    </row>
    <row r="84" spans="1:14">
      <c r="B84" s="89" t="s">
        <v>973</v>
      </c>
      <c r="C84" s="90"/>
      <c r="D84" s="90"/>
      <c r="E84" s="90"/>
      <c r="F84" s="90"/>
      <c r="G84" s="90"/>
      <c r="H84" s="90"/>
      <c r="I84" s="87"/>
      <c r="J84" s="88"/>
      <c r="K84" s="304">
        <v>0.05</v>
      </c>
      <c r="L84" s="861">
        <f>N78*K84</f>
        <v>118.93660942996712</v>
      </c>
      <c r="M84" s="862"/>
      <c r="N84" s="51"/>
    </row>
    <row r="85" spans="1:14" ht="15.75" thickBot="1">
      <c r="B85" s="91" t="s">
        <v>974</v>
      </c>
      <c r="C85" s="92"/>
      <c r="D85" s="92"/>
      <c r="E85" s="92"/>
      <c r="F85" s="92"/>
      <c r="G85" s="92"/>
      <c r="H85" s="92"/>
      <c r="I85" s="93"/>
      <c r="J85" s="94"/>
      <c r="K85" s="305">
        <v>0.05</v>
      </c>
      <c r="L85" s="863">
        <f>N78*K85</f>
        <v>118.93660942996712</v>
      </c>
      <c r="M85" s="864"/>
      <c r="N85" s="51"/>
    </row>
    <row r="86" spans="1:14" ht="15.75" thickBot="1">
      <c r="B86" s="827" t="s">
        <v>953</v>
      </c>
      <c r="C86" s="828"/>
      <c r="D86" s="828"/>
      <c r="E86" s="828"/>
      <c r="F86" s="828"/>
      <c r="G86" s="828"/>
      <c r="H86" s="828"/>
      <c r="I86" s="828"/>
      <c r="J86" s="828"/>
      <c r="K86" s="828"/>
      <c r="L86" s="828"/>
      <c r="M86" s="829"/>
      <c r="N86" s="52">
        <f>L83+L84+L85</f>
        <v>713.61965657980272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3092.3518451791451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1405.6144750814296</v>
      </c>
      <c r="N48" s="272">
        <f>K48*M48</f>
        <v>1405.6144750814296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1405.6144750814296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1405.6144750814296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281.12289501628595</v>
      </c>
      <c r="M83" s="862"/>
      <c r="N83" s="51"/>
    </row>
    <row r="84" spans="1:14">
      <c r="B84" s="89" t="s">
        <v>973</v>
      </c>
      <c r="C84" s="90"/>
      <c r="D84" s="90"/>
      <c r="E84" s="90"/>
      <c r="F84" s="90"/>
      <c r="G84" s="90"/>
      <c r="H84" s="90"/>
      <c r="I84" s="87"/>
      <c r="J84" s="88"/>
      <c r="K84" s="304">
        <v>0.05</v>
      </c>
      <c r="L84" s="861">
        <f>N78*K84</f>
        <v>70.280723754071488</v>
      </c>
      <c r="M84" s="862"/>
      <c r="N84" s="51"/>
    </row>
    <row r="85" spans="1:14" ht="15.75" thickBot="1">
      <c r="B85" s="91" t="s">
        <v>974</v>
      </c>
      <c r="C85" s="92"/>
      <c r="D85" s="92"/>
      <c r="E85" s="92"/>
      <c r="F85" s="92"/>
      <c r="G85" s="92"/>
      <c r="H85" s="92"/>
      <c r="I85" s="93"/>
      <c r="J85" s="94"/>
      <c r="K85" s="305">
        <v>0.05</v>
      </c>
      <c r="L85" s="863">
        <f>N78*K85</f>
        <v>70.280723754071488</v>
      </c>
      <c r="M85" s="864"/>
      <c r="N85" s="51"/>
    </row>
    <row r="86" spans="1:14" ht="15.75" thickBot="1">
      <c r="B86" s="827" t="s">
        <v>953</v>
      </c>
      <c r="C86" s="828"/>
      <c r="D86" s="828"/>
      <c r="E86" s="828"/>
      <c r="F86" s="828"/>
      <c r="G86" s="828"/>
      <c r="H86" s="828"/>
      <c r="I86" s="828"/>
      <c r="J86" s="828"/>
      <c r="K86" s="828"/>
      <c r="L86" s="828"/>
      <c r="M86" s="829"/>
      <c r="N86" s="52">
        <f>L83+L84+L85</f>
        <v>421.68434252442887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1827.2988176058584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1405.6144750814296</v>
      </c>
      <c r="N48" s="272">
        <f>K48*M48</f>
        <v>1405.6144750814296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1405.6144750814296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1405.6144750814296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281.12289501628595</v>
      </c>
      <c r="M83" s="862"/>
      <c r="N83" s="51"/>
    </row>
    <row r="84" spans="1:14">
      <c r="B84" s="89" t="s">
        <v>973</v>
      </c>
      <c r="C84" s="90"/>
      <c r="D84" s="90"/>
      <c r="E84" s="90"/>
      <c r="F84" s="90"/>
      <c r="G84" s="90"/>
      <c r="H84" s="90"/>
      <c r="I84" s="87"/>
      <c r="J84" s="88"/>
      <c r="K84" s="304">
        <v>0.05</v>
      </c>
      <c r="L84" s="861">
        <f>N78*K84</f>
        <v>70.280723754071488</v>
      </c>
      <c r="M84" s="862"/>
      <c r="N84" s="51"/>
    </row>
    <row r="85" spans="1:14" ht="15.75" thickBot="1">
      <c r="B85" s="91" t="s">
        <v>974</v>
      </c>
      <c r="C85" s="92"/>
      <c r="D85" s="92"/>
      <c r="E85" s="92"/>
      <c r="F85" s="92"/>
      <c r="G85" s="92"/>
      <c r="H85" s="92"/>
      <c r="I85" s="93"/>
      <c r="J85" s="94"/>
      <c r="K85" s="305">
        <v>0.05</v>
      </c>
      <c r="L85" s="863">
        <f>N78*K85</f>
        <v>70.280723754071488</v>
      </c>
      <c r="M85" s="864"/>
      <c r="N85" s="51"/>
    </row>
    <row r="86" spans="1:14" ht="15.75" thickBot="1">
      <c r="B86" s="827" t="s">
        <v>953</v>
      </c>
      <c r="C86" s="828"/>
      <c r="D86" s="828"/>
      <c r="E86" s="828"/>
      <c r="F86" s="828"/>
      <c r="G86" s="828"/>
      <c r="H86" s="828"/>
      <c r="I86" s="828"/>
      <c r="J86" s="828"/>
      <c r="K86" s="828"/>
      <c r="L86" s="828"/>
      <c r="M86" s="829"/>
      <c r="N86" s="52">
        <f>L83+L84+L85</f>
        <v>421.68434252442887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1827.2988176058584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2270.6079982084634</v>
      </c>
      <c r="N48" s="272">
        <f>K48*M48</f>
        <v>2270.6079982084634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2270.6079982084634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2270.6079982084634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454.12159964169268</v>
      </c>
      <c r="M83" s="862"/>
      <c r="N83" s="51"/>
    </row>
    <row r="84" spans="1:14">
      <c r="B84" s="89" t="s">
        <v>973</v>
      </c>
      <c r="C84" s="90"/>
      <c r="D84" s="90"/>
      <c r="E84" s="90"/>
      <c r="F84" s="90"/>
      <c r="G84" s="90"/>
      <c r="H84" s="90"/>
      <c r="I84" s="87"/>
      <c r="J84" s="88"/>
      <c r="K84" s="304">
        <v>0.05</v>
      </c>
      <c r="L84" s="861">
        <f>N78*K84</f>
        <v>113.53039991042317</v>
      </c>
      <c r="M84" s="862"/>
      <c r="N84" s="51"/>
    </row>
    <row r="85" spans="1:14" ht="15.75" thickBot="1">
      <c r="B85" s="91" t="s">
        <v>974</v>
      </c>
      <c r="C85" s="92"/>
      <c r="D85" s="92"/>
      <c r="E85" s="92"/>
      <c r="F85" s="92"/>
      <c r="G85" s="92"/>
      <c r="H85" s="92"/>
      <c r="I85" s="93"/>
      <c r="J85" s="94"/>
      <c r="K85" s="305">
        <v>0.05</v>
      </c>
      <c r="L85" s="863">
        <f>N78*K85</f>
        <v>113.53039991042317</v>
      </c>
      <c r="M85" s="864"/>
      <c r="N85" s="51"/>
    </row>
    <row r="86" spans="1:14" ht="15.75" thickBot="1">
      <c r="B86" s="827" t="s">
        <v>953</v>
      </c>
      <c r="C86" s="828"/>
      <c r="D86" s="828"/>
      <c r="E86" s="828"/>
      <c r="F86" s="828"/>
      <c r="G86" s="828"/>
      <c r="H86" s="828"/>
      <c r="I86" s="828"/>
      <c r="J86" s="828"/>
      <c r="K86" s="828"/>
      <c r="L86" s="828"/>
      <c r="M86" s="829"/>
      <c r="N86" s="52">
        <f>L83+L84+L85</f>
        <v>681.18239946253902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2951.7903976710022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3633.2908094582199</v>
      </c>
      <c r="N48" s="272">
        <f>K48*M48</f>
        <v>3633.2908094582199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3633.2908094582199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3633.2908094582199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726.658161891644</v>
      </c>
      <c r="M83" s="862"/>
      <c r="N83" s="51"/>
    </row>
    <row r="84" spans="1:14">
      <c r="B84" s="89" t="s">
        <v>973</v>
      </c>
      <c r="C84" s="90"/>
      <c r="D84" s="90"/>
      <c r="E84" s="90"/>
      <c r="F84" s="90"/>
      <c r="G84" s="90"/>
      <c r="H84" s="90"/>
      <c r="I84" s="87"/>
      <c r="J84" s="88"/>
      <c r="K84" s="304">
        <v>0.05</v>
      </c>
      <c r="L84" s="861">
        <f>N78*K84</f>
        <v>181.664540472911</v>
      </c>
      <c r="M84" s="862"/>
      <c r="N84" s="51"/>
    </row>
    <row r="85" spans="1:14" ht="15.75" thickBot="1">
      <c r="B85" s="91" t="s">
        <v>974</v>
      </c>
      <c r="C85" s="92"/>
      <c r="D85" s="92"/>
      <c r="E85" s="92"/>
      <c r="F85" s="92"/>
      <c r="G85" s="92"/>
      <c r="H85" s="92"/>
      <c r="I85" s="93"/>
      <c r="J85" s="94"/>
      <c r="K85" s="305">
        <v>0.05</v>
      </c>
      <c r="L85" s="863">
        <f>N78*K85</f>
        <v>181.664540472911</v>
      </c>
      <c r="M85" s="864"/>
      <c r="N85" s="51"/>
    </row>
    <row r="86" spans="1:14" ht="15.75" thickBot="1">
      <c r="B86" s="827" t="s">
        <v>953</v>
      </c>
      <c r="C86" s="828"/>
      <c r="D86" s="828"/>
      <c r="E86" s="828"/>
      <c r="F86" s="828"/>
      <c r="G86" s="828"/>
      <c r="H86" s="828"/>
      <c r="I86" s="828"/>
      <c r="J86" s="828"/>
      <c r="K86" s="828"/>
      <c r="L86" s="828"/>
      <c r="M86" s="829"/>
      <c r="N86" s="52">
        <f>L83+L84+L85</f>
        <v>1089.9872428374661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4723.2780522956855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2594.9805693811008</v>
      </c>
      <c r="N48" s="272">
        <f>K48*M48</f>
        <v>2594.9805693811008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2594.9805693811008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2594.9805693811008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518.99611387622019</v>
      </c>
      <c r="M83" s="862"/>
      <c r="N83" s="51"/>
    </row>
    <row r="84" spans="1:14">
      <c r="B84" s="89" t="s">
        <v>973</v>
      </c>
      <c r="C84" s="90"/>
      <c r="D84" s="90"/>
      <c r="E84" s="90"/>
      <c r="F84" s="90"/>
      <c r="G84" s="90"/>
      <c r="H84" s="90"/>
      <c r="I84" s="87"/>
      <c r="J84" s="88"/>
      <c r="K84" s="304">
        <v>0.05</v>
      </c>
      <c r="L84" s="861">
        <f>N78*K84</f>
        <v>129.74902846905505</v>
      </c>
      <c r="M84" s="862"/>
      <c r="N84" s="51"/>
    </row>
    <row r="85" spans="1:14" ht="15.75" thickBot="1">
      <c r="B85" s="91" t="s">
        <v>974</v>
      </c>
      <c r="C85" s="92"/>
      <c r="D85" s="92"/>
      <c r="E85" s="92"/>
      <c r="F85" s="92"/>
      <c r="G85" s="92"/>
      <c r="H85" s="92"/>
      <c r="I85" s="93"/>
      <c r="J85" s="94"/>
      <c r="K85" s="305">
        <v>0.05</v>
      </c>
      <c r="L85" s="863">
        <f>N78*K85</f>
        <v>129.74902846905505</v>
      </c>
      <c r="M85" s="864"/>
      <c r="N85" s="51"/>
    </row>
    <row r="86" spans="1:14" ht="15.75" thickBot="1">
      <c r="B86" s="827" t="s">
        <v>953</v>
      </c>
      <c r="C86" s="828"/>
      <c r="D86" s="828"/>
      <c r="E86" s="828"/>
      <c r="F86" s="828"/>
      <c r="G86" s="828"/>
      <c r="H86" s="828"/>
      <c r="I86" s="828"/>
      <c r="J86" s="828"/>
      <c r="K86" s="828"/>
      <c r="L86" s="828"/>
      <c r="M86" s="829"/>
      <c r="N86" s="52">
        <f>L83+L84+L85</f>
        <v>778.49417081433023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3373.474740195431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1946.2354270358255</v>
      </c>
      <c r="N48" s="272">
        <f>K48*M48</f>
        <v>1946.2354270358255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1946.2354270358255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1946.2354270358255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389.24708540716512</v>
      </c>
      <c r="M83" s="862"/>
      <c r="N83" s="51"/>
    </row>
    <row r="84" spans="1:14">
      <c r="B84" s="89" t="s">
        <v>973</v>
      </c>
      <c r="C84" s="90"/>
      <c r="D84" s="90"/>
      <c r="E84" s="90"/>
      <c r="F84" s="90"/>
      <c r="G84" s="90"/>
      <c r="H84" s="90"/>
      <c r="I84" s="87"/>
      <c r="J84" s="88"/>
      <c r="K84" s="304">
        <v>0.05</v>
      </c>
      <c r="L84" s="861">
        <f>N78*K84</f>
        <v>97.311771351791279</v>
      </c>
      <c r="M84" s="862"/>
      <c r="N84" s="51"/>
    </row>
    <row r="85" spans="1:14" ht="15.75" thickBot="1">
      <c r="B85" s="91" t="s">
        <v>974</v>
      </c>
      <c r="C85" s="92"/>
      <c r="D85" s="92"/>
      <c r="E85" s="92"/>
      <c r="F85" s="92"/>
      <c r="G85" s="92"/>
      <c r="H85" s="92"/>
      <c r="I85" s="93"/>
      <c r="J85" s="94"/>
      <c r="K85" s="305">
        <v>0.05</v>
      </c>
      <c r="L85" s="863">
        <f>N78*K85</f>
        <v>97.311771351791279</v>
      </c>
      <c r="M85" s="864"/>
      <c r="N85" s="51"/>
    </row>
    <row r="86" spans="1:14" ht="15.75" thickBot="1">
      <c r="B86" s="827" t="s">
        <v>953</v>
      </c>
      <c r="C86" s="828"/>
      <c r="D86" s="828"/>
      <c r="E86" s="828"/>
      <c r="F86" s="828"/>
      <c r="G86" s="828"/>
      <c r="H86" s="828"/>
      <c r="I86" s="828"/>
      <c r="J86" s="828"/>
      <c r="K86" s="828"/>
      <c r="L86" s="828"/>
      <c r="M86" s="829"/>
      <c r="N86" s="52">
        <f>L83+L84+L85</f>
        <v>583.8706281107477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2530.1060551465735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2919.3531405537383</v>
      </c>
      <c r="N48" s="272">
        <f>K48*M48</f>
        <v>2919.3531405537383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2919.3531405537383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2919.3531405537383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583.8706281107477</v>
      </c>
      <c r="M83" s="862"/>
      <c r="N83" s="51"/>
    </row>
    <row r="84" spans="1:14">
      <c r="B84" s="89" t="s">
        <v>973</v>
      </c>
      <c r="C84" s="90"/>
      <c r="D84" s="90"/>
      <c r="E84" s="90"/>
      <c r="F84" s="90"/>
      <c r="G84" s="90"/>
      <c r="H84" s="90"/>
      <c r="I84" s="87"/>
      <c r="J84" s="88"/>
      <c r="K84" s="304">
        <v>0.05</v>
      </c>
      <c r="L84" s="861">
        <f>N78*K84</f>
        <v>145.96765702768693</v>
      </c>
      <c r="M84" s="862"/>
      <c r="N84" s="51"/>
    </row>
    <row r="85" spans="1:14" ht="15.75" thickBot="1">
      <c r="B85" s="91" t="s">
        <v>974</v>
      </c>
      <c r="C85" s="92"/>
      <c r="D85" s="92"/>
      <c r="E85" s="92"/>
      <c r="F85" s="92"/>
      <c r="G85" s="92"/>
      <c r="H85" s="92"/>
      <c r="I85" s="93"/>
      <c r="J85" s="94"/>
      <c r="K85" s="305">
        <v>0.05</v>
      </c>
      <c r="L85" s="863">
        <f>N78*K85</f>
        <v>145.96765702768693</v>
      </c>
      <c r="M85" s="864"/>
      <c r="N85" s="51"/>
    </row>
    <row r="86" spans="1:14" ht="15.75" thickBot="1">
      <c r="B86" s="827" t="s">
        <v>953</v>
      </c>
      <c r="C86" s="828"/>
      <c r="D86" s="828"/>
      <c r="E86" s="828"/>
      <c r="F86" s="828"/>
      <c r="G86" s="828"/>
      <c r="H86" s="828"/>
      <c r="I86" s="828"/>
      <c r="J86" s="828"/>
      <c r="K86" s="828"/>
      <c r="L86" s="828"/>
      <c r="M86" s="829"/>
      <c r="N86" s="52">
        <f>L83+L84+L85</f>
        <v>875.80594216612167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3795.1590827198597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2919.3531405537383</v>
      </c>
      <c r="N48" s="272">
        <f>K48*M48</f>
        <v>2919.3531405537383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2919.3531405537383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2919.3531405537383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583.8706281107477</v>
      </c>
      <c r="M83" s="862"/>
      <c r="N83" s="51"/>
    </row>
    <row r="84" spans="1:14">
      <c r="B84" s="89" t="s">
        <v>973</v>
      </c>
      <c r="C84" s="90"/>
      <c r="D84" s="90"/>
      <c r="E84" s="90"/>
      <c r="F84" s="90"/>
      <c r="G84" s="90"/>
      <c r="H84" s="90"/>
      <c r="I84" s="87"/>
      <c r="J84" s="88"/>
      <c r="K84" s="304">
        <v>0.05</v>
      </c>
      <c r="L84" s="861">
        <f>N78*K84</f>
        <v>145.96765702768693</v>
      </c>
      <c r="M84" s="862"/>
      <c r="N84" s="51"/>
    </row>
    <row r="85" spans="1:14" ht="15.75" thickBot="1">
      <c r="B85" s="91" t="s">
        <v>974</v>
      </c>
      <c r="C85" s="92"/>
      <c r="D85" s="92"/>
      <c r="E85" s="92"/>
      <c r="F85" s="92"/>
      <c r="G85" s="92"/>
      <c r="H85" s="92"/>
      <c r="I85" s="93"/>
      <c r="J85" s="94"/>
      <c r="K85" s="305">
        <v>0.05</v>
      </c>
      <c r="L85" s="863">
        <f>N78*K85</f>
        <v>145.96765702768693</v>
      </c>
      <c r="M85" s="864"/>
      <c r="N85" s="51"/>
    </row>
    <row r="86" spans="1:14" ht="15.75" thickBot="1">
      <c r="B86" s="827" t="s">
        <v>953</v>
      </c>
      <c r="C86" s="828"/>
      <c r="D86" s="828"/>
      <c r="E86" s="828"/>
      <c r="F86" s="828"/>
      <c r="G86" s="828"/>
      <c r="H86" s="828"/>
      <c r="I86" s="828"/>
      <c r="J86" s="828"/>
      <c r="K86" s="828"/>
      <c r="L86" s="828"/>
      <c r="M86" s="829"/>
      <c r="N86" s="52">
        <f>L83+L84+L85</f>
        <v>875.80594216612167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3795.1590827198597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2919.3531405537383</v>
      </c>
      <c r="N48" s="272">
        <f>K48*M48</f>
        <v>2919.3531405537383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2919.3531405537383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2919.3531405537383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583.8706281107477</v>
      </c>
      <c r="M83" s="862"/>
      <c r="N83" s="51"/>
    </row>
    <row r="84" spans="1:14">
      <c r="B84" s="89" t="s">
        <v>973</v>
      </c>
      <c r="C84" s="90"/>
      <c r="D84" s="90"/>
      <c r="E84" s="90"/>
      <c r="F84" s="90"/>
      <c r="G84" s="90"/>
      <c r="H84" s="90"/>
      <c r="I84" s="87"/>
      <c r="J84" s="88"/>
      <c r="K84" s="304">
        <v>0.05</v>
      </c>
      <c r="L84" s="861">
        <f>N78*K84</f>
        <v>145.96765702768693</v>
      </c>
      <c r="M84" s="862"/>
      <c r="N84" s="51"/>
    </row>
    <row r="85" spans="1:14" ht="15.75" thickBot="1">
      <c r="B85" s="91" t="s">
        <v>974</v>
      </c>
      <c r="C85" s="92"/>
      <c r="D85" s="92"/>
      <c r="E85" s="92"/>
      <c r="F85" s="92"/>
      <c r="G85" s="92"/>
      <c r="H85" s="92"/>
      <c r="I85" s="93"/>
      <c r="J85" s="94"/>
      <c r="K85" s="305">
        <v>0.05</v>
      </c>
      <c r="L85" s="863">
        <f>N78*K85</f>
        <v>145.96765702768693</v>
      </c>
      <c r="M85" s="864"/>
      <c r="N85" s="51"/>
    </row>
    <row r="86" spans="1:14" ht="15.75" thickBot="1">
      <c r="B86" s="827" t="s">
        <v>953</v>
      </c>
      <c r="C86" s="828"/>
      <c r="D86" s="828"/>
      <c r="E86" s="828"/>
      <c r="F86" s="828"/>
      <c r="G86" s="828"/>
      <c r="H86" s="828"/>
      <c r="I86" s="828"/>
      <c r="J86" s="828"/>
      <c r="K86" s="828"/>
      <c r="L86" s="828"/>
      <c r="M86" s="829"/>
      <c r="N86" s="52">
        <f>L83+L84+L85</f>
        <v>875.80594216612167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3795.1590827198597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2703.1047597719798</v>
      </c>
      <c r="N48" s="272">
        <f>K48*M48</f>
        <v>2703.1047597719798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2703.1047597719798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2703.1047597719798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540.62095195439599</v>
      </c>
      <c r="M83" s="862"/>
      <c r="N83" s="51"/>
    </row>
    <row r="84" spans="1:14">
      <c r="B84" s="89" t="s">
        <v>973</v>
      </c>
      <c r="C84" s="90"/>
      <c r="D84" s="90"/>
      <c r="E84" s="90"/>
      <c r="F84" s="90"/>
      <c r="G84" s="90"/>
      <c r="H84" s="90"/>
      <c r="I84" s="87"/>
      <c r="J84" s="88"/>
      <c r="K84" s="304">
        <v>0.05</v>
      </c>
      <c r="L84" s="861">
        <f>N78*K84</f>
        <v>135.155237988599</v>
      </c>
      <c r="M84" s="862"/>
      <c r="N84" s="51"/>
    </row>
    <row r="85" spans="1:14" ht="15.75" thickBot="1">
      <c r="B85" s="91" t="s">
        <v>974</v>
      </c>
      <c r="C85" s="92"/>
      <c r="D85" s="92"/>
      <c r="E85" s="92"/>
      <c r="F85" s="92"/>
      <c r="G85" s="92"/>
      <c r="H85" s="92"/>
      <c r="I85" s="93"/>
      <c r="J85" s="94"/>
      <c r="K85" s="305">
        <v>0.05</v>
      </c>
      <c r="L85" s="863">
        <f>N78*K85</f>
        <v>135.155237988599</v>
      </c>
      <c r="M85" s="864"/>
      <c r="N85" s="51"/>
    </row>
    <row r="86" spans="1:14" ht="15.75" thickBot="1">
      <c r="B86" s="827" t="s">
        <v>953</v>
      </c>
      <c r="C86" s="828"/>
      <c r="D86" s="828"/>
      <c r="E86" s="828"/>
      <c r="F86" s="828"/>
      <c r="G86" s="828"/>
      <c r="H86" s="828"/>
      <c r="I86" s="828"/>
      <c r="J86" s="828"/>
      <c r="K86" s="828"/>
      <c r="L86" s="828"/>
      <c r="M86" s="829"/>
      <c r="N86" s="52">
        <f>L83+L84+L85</f>
        <v>810.93142793159393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3514.0361877035739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3243.7257117263762</v>
      </c>
      <c r="N48" s="272">
        <f>K48*M48</f>
        <v>3243.7257117263762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3243.7257117263762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3243.7257117263762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648.74514234527533</v>
      </c>
      <c r="M83" s="862"/>
      <c r="N83" s="51"/>
    </row>
    <row r="84" spans="1:14">
      <c r="B84" s="89" t="s">
        <v>973</v>
      </c>
      <c r="C84" s="90"/>
      <c r="D84" s="90"/>
      <c r="E84" s="90"/>
      <c r="F84" s="90"/>
      <c r="G84" s="90"/>
      <c r="H84" s="90"/>
      <c r="I84" s="87"/>
      <c r="J84" s="88"/>
      <c r="K84" s="304">
        <v>0.05</v>
      </c>
      <c r="L84" s="861">
        <f>N78*K84</f>
        <v>162.18628558631883</v>
      </c>
      <c r="M84" s="862"/>
      <c r="N84" s="51"/>
    </row>
    <row r="85" spans="1:14" ht="15.75" thickBot="1">
      <c r="B85" s="91" t="s">
        <v>974</v>
      </c>
      <c r="C85" s="92"/>
      <c r="D85" s="92"/>
      <c r="E85" s="92"/>
      <c r="F85" s="92"/>
      <c r="G85" s="92"/>
      <c r="H85" s="92"/>
      <c r="I85" s="93"/>
      <c r="J85" s="94"/>
      <c r="K85" s="305">
        <v>0.05</v>
      </c>
      <c r="L85" s="863">
        <f>N78*K85</f>
        <v>162.18628558631883</v>
      </c>
      <c r="M85" s="864"/>
      <c r="N85" s="51"/>
    </row>
    <row r="86" spans="1:14" ht="15.75" thickBot="1">
      <c r="B86" s="827" t="s">
        <v>953</v>
      </c>
      <c r="C86" s="828"/>
      <c r="D86" s="828"/>
      <c r="E86" s="828"/>
      <c r="F86" s="828"/>
      <c r="G86" s="828"/>
      <c r="H86" s="828"/>
      <c r="I86" s="828"/>
      <c r="J86" s="828"/>
      <c r="K86" s="828"/>
      <c r="L86" s="828"/>
      <c r="M86" s="829"/>
      <c r="N86" s="52">
        <f>L83+L84+L85</f>
        <v>973.11771351791299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4216.8434252442894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3243.7257117263762</v>
      </c>
      <c r="N48" s="272">
        <f>K48*M48</f>
        <v>3243.7257117263762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3243.7257117263762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3243.7257117263762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648.74514234527533</v>
      </c>
      <c r="M83" s="862"/>
      <c r="N83" s="51"/>
    </row>
    <row r="84" spans="1:14">
      <c r="B84" s="89" t="s">
        <v>973</v>
      </c>
      <c r="C84" s="90"/>
      <c r="D84" s="90"/>
      <c r="E84" s="90"/>
      <c r="F84" s="90"/>
      <c r="G84" s="90"/>
      <c r="H84" s="90"/>
      <c r="I84" s="87"/>
      <c r="J84" s="88"/>
      <c r="K84" s="304">
        <v>0.05</v>
      </c>
      <c r="L84" s="861">
        <f>N78*K84</f>
        <v>162.18628558631883</v>
      </c>
      <c r="M84" s="862"/>
      <c r="N84" s="51"/>
    </row>
    <row r="85" spans="1:14" ht="15.75" thickBot="1">
      <c r="B85" s="91" t="s">
        <v>974</v>
      </c>
      <c r="C85" s="92"/>
      <c r="D85" s="92"/>
      <c r="E85" s="92"/>
      <c r="F85" s="92"/>
      <c r="G85" s="92"/>
      <c r="H85" s="92"/>
      <c r="I85" s="93"/>
      <c r="J85" s="94"/>
      <c r="K85" s="305">
        <v>0.05</v>
      </c>
      <c r="L85" s="863">
        <f>N78*K85</f>
        <v>162.18628558631883</v>
      </c>
      <c r="M85" s="864"/>
      <c r="N85" s="51"/>
    </row>
    <row r="86" spans="1:14" ht="15.75" thickBot="1">
      <c r="B86" s="827" t="s">
        <v>953</v>
      </c>
      <c r="C86" s="828"/>
      <c r="D86" s="828"/>
      <c r="E86" s="828"/>
      <c r="F86" s="828"/>
      <c r="G86" s="828"/>
      <c r="H86" s="828"/>
      <c r="I86" s="828"/>
      <c r="J86" s="828"/>
      <c r="K86" s="828"/>
      <c r="L86" s="828"/>
      <c r="M86" s="829"/>
      <c r="N86" s="52">
        <f>L83+L84+L85</f>
        <v>973.11771351791299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4216.8434252442894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3784.3466636807721</v>
      </c>
      <c r="N48" s="272">
        <f>K48*M48</f>
        <v>3784.3466636807721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3784.3466636807721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3784.3466636807721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756.86933273615443</v>
      </c>
      <c r="M83" s="862"/>
      <c r="N83" s="51"/>
    </row>
    <row r="84" spans="1:14">
      <c r="B84" s="89" t="s">
        <v>973</v>
      </c>
      <c r="C84" s="90"/>
      <c r="D84" s="90"/>
      <c r="E84" s="90"/>
      <c r="F84" s="90"/>
      <c r="G84" s="90"/>
      <c r="H84" s="90"/>
      <c r="I84" s="87"/>
      <c r="J84" s="88"/>
      <c r="K84" s="304">
        <v>0.05</v>
      </c>
      <c r="L84" s="861">
        <f>N78*K84</f>
        <v>189.21733318403861</v>
      </c>
      <c r="M84" s="862"/>
      <c r="N84" s="51"/>
    </row>
    <row r="85" spans="1:14" ht="15.75" thickBot="1">
      <c r="B85" s="91" t="s">
        <v>974</v>
      </c>
      <c r="C85" s="92"/>
      <c r="D85" s="92"/>
      <c r="E85" s="92"/>
      <c r="F85" s="92"/>
      <c r="G85" s="92"/>
      <c r="H85" s="92"/>
      <c r="I85" s="93"/>
      <c r="J85" s="94"/>
      <c r="K85" s="305">
        <v>0.05</v>
      </c>
      <c r="L85" s="863">
        <f>N78*K85</f>
        <v>189.21733318403861</v>
      </c>
      <c r="M85" s="864"/>
      <c r="N85" s="51"/>
    </row>
    <row r="86" spans="1:14" ht="15.75" thickBot="1">
      <c r="B86" s="827" t="s">
        <v>953</v>
      </c>
      <c r="C86" s="828"/>
      <c r="D86" s="828"/>
      <c r="E86" s="828"/>
      <c r="F86" s="828"/>
      <c r="G86" s="828"/>
      <c r="H86" s="828"/>
      <c r="I86" s="828"/>
      <c r="J86" s="828"/>
      <c r="K86" s="828"/>
      <c r="L86" s="828"/>
      <c r="M86" s="829"/>
      <c r="N86" s="52">
        <f>L83+L84+L85</f>
        <v>1135.3039991042317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4919.650662785004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3892.470854071651</v>
      </c>
      <c r="N48" s="272">
        <f>K48*M48</f>
        <v>3892.470854071651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3892.470854071651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3892.470854071651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778.49417081433023</v>
      </c>
      <c r="M83" s="862"/>
      <c r="N83" s="51"/>
    </row>
    <row r="84" spans="1:14">
      <c r="B84" s="89" t="s">
        <v>973</v>
      </c>
      <c r="C84" s="90"/>
      <c r="D84" s="90"/>
      <c r="E84" s="90"/>
      <c r="F84" s="90"/>
      <c r="G84" s="90"/>
      <c r="H84" s="90"/>
      <c r="I84" s="87"/>
      <c r="J84" s="88"/>
      <c r="K84" s="304">
        <v>0.05</v>
      </c>
      <c r="L84" s="861">
        <f>N78*K84</f>
        <v>194.62354270358256</v>
      </c>
      <c r="M84" s="862"/>
      <c r="N84" s="51"/>
    </row>
    <row r="85" spans="1:14" ht="15.75" thickBot="1">
      <c r="B85" s="91" t="s">
        <v>974</v>
      </c>
      <c r="C85" s="92"/>
      <c r="D85" s="92"/>
      <c r="E85" s="92"/>
      <c r="F85" s="92"/>
      <c r="G85" s="92"/>
      <c r="H85" s="92"/>
      <c r="I85" s="93"/>
      <c r="J85" s="94"/>
      <c r="K85" s="305">
        <v>0.05</v>
      </c>
      <c r="L85" s="863">
        <f>N78*K85</f>
        <v>194.62354270358256</v>
      </c>
      <c r="M85" s="864"/>
      <c r="N85" s="51"/>
    </row>
    <row r="86" spans="1:14" ht="15.75" thickBot="1">
      <c r="B86" s="827" t="s">
        <v>953</v>
      </c>
      <c r="C86" s="828"/>
      <c r="D86" s="828"/>
      <c r="E86" s="828"/>
      <c r="F86" s="828"/>
      <c r="G86" s="828"/>
      <c r="H86" s="828"/>
      <c r="I86" s="828"/>
      <c r="J86" s="828"/>
      <c r="K86" s="828"/>
      <c r="L86" s="828"/>
      <c r="M86" s="829"/>
      <c r="N86" s="52">
        <f>L83+L84+L85</f>
        <v>1167.7412562214954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5060.2121102931469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3568.0982828990136</v>
      </c>
      <c r="N48" s="272">
        <f>K48*M48</f>
        <v>3568.0982828990136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3568.0982828990136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3568.0982828990136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713.61965657980272</v>
      </c>
      <c r="M83" s="862"/>
      <c r="N83" s="51"/>
    </row>
    <row r="84" spans="1:14">
      <c r="B84" s="89" t="s">
        <v>973</v>
      </c>
      <c r="C84" s="90"/>
      <c r="D84" s="90"/>
      <c r="E84" s="90"/>
      <c r="F84" s="90"/>
      <c r="G84" s="90"/>
      <c r="H84" s="90"/>
      <c r="I84" s="87"/>
      <c r="J84" s="88"/>
      <c r="K84" s="304">
        <v>0.05</v>
      </c>
      <c r="L84" s="861">
        <f>N78*K84</f>
        <v>178.40491414495068</v>
      </c>
      <c r="M84" s="862"/>
      <c r="N84" s="51"/>
    </row>
    <row r="85" spans="1:14" ht="15.75" thickBot="1">
      <c r="B85" s="91" t="s">
        <v>974</v>
      </c>
      <c r="C85" s="92"/>
      <c r="D85" s="92"/>
      <c r="E85" s="92"/>
      <c r="F85" s="92"/>
      <c r="G85" s="92"/>
      <c r="H85" s="92"/>
      <c r="I85" s="93"/>
      <c r="J85" s="94"/>
      <c r="K85" s="305">
        <v>0.05</v>
      </c>
      <c r="L85" s="863">
        <f>N78*K85</f>
        <v>178.40491414495068</v>
      </c>
      <c r="M85" s="864"/>
      <c r="N85" s="51"/>
    </row>
    <row r="86" spans="1:14" ht="15.75" thickBot="1">
      <c r="B86" s="827" t="s">
        <v>953</v>
      </c>
      <c r="C86" s="828"/>
      <c r="D86" s="828"/>
      <c r="E86" s="828"/>
      <c r="F86" s="828"/>
      <c r="G86" s="828"/>
      <c r="H86" s="828"/>
      <c r="I86" s="828"/>
      <c r="J86" s="828"/>
      <c r="K86" s="828"/>
      <c r="L86" s="828"/>
      <c r="M86" s="829"/>
      <c r="N86" s="52">
        <f>L83+L84+L85</f>
        <v>1070.4294848697041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4638.5277677687172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4104.4790705243558</v>
      </c>
      <c r="N48" s="272">
        <f>K48*M48</f>
        <v>4104.4790705243558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4104.4790705243558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4104.4790705243558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820.89581410487119</v>
      </c>
      <c r="M83" s="862"/>
      <c r="N83" s="51"/>
    </row>
    <row r="84" spans="1:14">
      <c r="B84" s="89" t="s">
        <v>973</v>
      </c>
      <c r="C84" s="90"/>
      <c r="D84" s="90"/>
      <c r="E84" s="90"/>
      <c r="F84" s="90"/>
      <c r="G84" s="90"/>
      <c r="H84" s="90"/>
      <c r="I84" s="87"/>
      <c r="J84" s="88"/>
      <c r="K84" s="304">
        <v>0.05</v>
      </c>
      <c r="L84" s="861">
        <f>N78*K84</f>
        <v>205.2239535262178</v>
      </c>
      <c r="M84" s="862"/>
      <c r="N84" s="51"/>
    </row>
    <row r="85" spans="1:14" ht="15.75" thickBot="1">
      <c r="B85" s="91" t="s">
        <v>974</v>
      </c>
      <c r="C85" s="92"/>
      <c r="D85" s="92"/>
      <c r="E85" s="92"/>
      <c r="F85" s="92"/>
      <c r="G85" s="92"/>
      <c r="H85" s="92"/>
      <c r="I85" s="93"/>
      <c r="J85" s="94"/>
      <c r="K85" s="305">
        <v>0.05</v>
      </c>
      <c r="L85" s="863">
        <f>N78*K85</f>
        <v>205.2239535262178</v>
      </c>
      <c r="M85" s="864"/>
      <c r="N85" s="51"/>
    </row>
    <row r="86" spans="1:14" ht="15.75" thickBot="1">
      <c r="B86" s="827" t="s">
        <v>953</v>
      </c>
      <c r="C86" s="828"/>
      <c r="D86" s="828"/>
      <c r="E86" s="828"/>
      <c r="F86" s="828"/>
      <c r="G86" s="828"/>
      <c r="H86" s="828"/>
      <c r="I86" s="828"/>
      <c r="J86" s="828"/>
      <c r="K86" s="828"/>
      <c r="L86" s="828"/>
      <c r="M86" s="829"/>
      <c r="N86" s="52">
        <f>L83+L84+L85</f>
        <v>1231.3437211573068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5335.8227916816631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500</v>
      </c>
      <c r="N36" s="272">
        <f>K36/M36</f>
        <v>179.63565853696005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500</v>
      </c>
      <c r="N37" s="272">
        <f>K37/M37</f>
        <v>64.717249312390848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244.89421784935092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2270.6079982084634</v>
      </c>
      <c r="N48" s="272">
        <f>K48*M48</f>
        <v>2270.6079982084634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2270.6079982084634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4" ht="15.75" thickBot="1">
      <c r="B65" s="833" t="s">
        <v>953</v>
      </c>
      <c r="C65" s="834"/>
      <c r="D65" s="834"/>
      <c r="E65" s="834"/>
      <c r="F65" s="834"/>
      <c r="G65" s="834"/>
      <c r="H65" s="834"/>
      <c r="I65" s="834"/>
      <c r="J65" s="834"/>
      <c r="K65" s="834"/>
      <c r="L65" s="834"/>
      <c r="M65" s="83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3" t="s">
        <v>963</v>
      </c>
      <c r="C69" s="854"/>
      <c r="D69" s="854"/>
      <c r="E69" s="854"/>
      <c r="F69" s="854"/>
      <c r="G69" s="854"/>
      <c r="H69" s="854"/>
      <c r="I69" s="73" t="s">
        <v>964</v>
      </c>
      <c r="J69" s="75" t="s">
        <v>1410</v>
      </c>
      <c r="K69" s="74" t="s">
        <v>966</v>
      </c>
      <c r="L69" s="855" t="s">
        <v>950</v>
      </c>
      <c r="M69" s="856"/>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4"/>
      <c r="C74" s="815"/>
      <c r="D74" s="815"/>
      <c r="E74" s="815"/>
      <c r="F74" s="815"/>
      <c r="G74" s="815"/>
      <c r="H74" s="815"/>
      <c r="I74" s="126"/>
      <c r="J74" s="126"/>
      <c r="K74" s="126"/>
      <c r="L74" s="915"/>
      <c r="M74" s="915"/>
      <c r="N74" s="45"/>
    </row>
    <row r="75" spans="1:14" ht="15.75" thickBot="1">
      <c r="B75" s="833" t="s">
        <v>953</v>
      </c>
      <c r="C75" s="834"/>
      <c r="D75" s="834"/>
      <c r="E75" s="834"/>
      <c r="F75" s="834"/>
      <c r="G75" s="834"/>
      <c r="H75" s="834"/>
      <c r="I75" s="834"/>
      <c r="J75" s="834"/>
      <c r="K75" s="834"/>
      <c r="L75" s="834"/>
      <c r="M75" s="835"/>
      <c r="N75" s="301">
        <f>SUM(N70:N74)</f>
        <v>54.131</v>
      </c>
    </row>
    <row r="76" spans="1:14" ht="15.75" thickBot="1">
      <c r="B76" s="33"/>
      <c r="C76" s="34"/>
      <c r="D76" s="34"/>
      <c r="E76" s="34"/>
      <c r="F76" s="34"/>
      <c r="G76" s="34"/>
      <c r="H76" s="34"/>
      <c r="I76" s="34"/>
      <c r="J76" s="34"/>
      <c r="K76" s="34"/>
      <c r="L76" s="34"/>
      <c r="M76" s="34"/>
      <c r="N76" s="35"/>
    </row>
    <row r="77" spans="1:14" ht="15.75" thickBot="1">
      <c r="B77" s="827" t="s">
        <v>967</v>
      </c>
      <c r="C77" s="828"/>
      <c r="D77" s="828"/>
      <c r="E77" s="828"/>
      <c r="F77" s="828"/>
      <c r="G77" s="828"/>
      <c r="H77" s="828"/>
      <c r="I77" s="828"/>
      <c r="J77" s="828"/>
      <c r="K77" s="828"/>
      <c r="L77" s="828"/>
      <c r="M77" s="829"/>
      <c r="N77" s="99">
        <f>N43+N54+N65+N75</f>
        <v>2569.633216057814</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513.9266432115628</v>
      </c>
      <c r="M82" s="862"/>
      <c r="N82" s="51"/>
    </row>
    <row r="83" spans="1:14">
      <c r="B83" s="89" t="s">
        <v>973</v>
      </c>
      <c r="C83" s="90"/>
      <c r="D83" s="90"/>
      <c r="E83" s="90"/>
      <c r="F83" s="90"/>
      <c r="G83" s="90"/>
      <c r="H83" s="90"/>
      <c r="I83" s="87"/>
      <c r="J83" s="88"/>
      <c r="K83" s="304">
        <v>0.05</v>
      </c>
      <c r="L83" s="861">
        <f>N77*K83</f>
        <v>128.4816608028907</v>
      </c>
      <c r="M83" s="862"/>
      <c r="N83" s="51"/>
    </row>
    <row r="84" spans="1:14" ht="15.75" thickBot="1">
      <c r="B84" s="91" t="s">
        <v>974</v>
      </c>
      <c r="C84" s="92"/>
      <c r="D84" s="92"/>
      <c r="E84" s="92"/>
      <c r="F84" s="92"/>
      <c r="G84" s="92"/>
      <c r="H84" s="92"/>
      <c r="I84" s="93"/>
      <c r="J84" s="94"/>
      <c r="K84" s="305">
        <v>0.05</v>
      </c>
      <c r="L84" s="863">
        <f>N77*K84</f>
        <v>128.4816608028907</v>
      </c>
      <c r="M84" s="864"/>
      <c r="N84" s="51"/>
    </row>
    <row r="85" spans="1:14" ht="15.75" thickBot="1">
      <c r="B85" s="827" t="s">
        <v>953</v>
      </c>
      <c r="C85" s="828"/>
      <c r="D85" s="828"/>
      <c r="E85" s="828"/>
      <c r="F85" s="828"/>
      <c r="G85" s="828"/>
      <c r="H85" s="828"/>
      <c r="I85" s="828"/>
      <c r="J85" s="828"/>
      <c r="K85" s="828"/>
      <c r="L85" s="828"/>
      <c r="M85" s="829"/>
      <c r="N85" s="52">
        <f>L82+L83+L84</f>
        <v>770.88996481734421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3340.5231808751582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500</v>
      </c>
      <c r="N36" s="272">
        <f>K36/M36</f>
        <v>179.63565853696005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500</v>
      </c>
      <c r="N37" s="272">
        <f>K37/M37</f>
        <v>64.717249312390848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244.89421784935092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1405.6144750814296</v>
      </c>
      <c r="N48" s="272">
        <f>K48*M48</f>
        <v>1405.6144750814296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1405.6144750814296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1704.6396929307807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340.92793858615619</v>
      </c>
      <c r="M83" s="862"/>
      <c r="N83" s="51"/>
    </row>
    <row r="84" spans="1:14">
      <c r="B84" s="89" t="s">
        <v>973</v>
      </c>
      <c r="C84" s="90"/>
      <c r="D84" s="90"/>
      <c r="E84" s="90"/>
      <c r="F84" s="90"/>
      <c r="G84" s="90"/>
      <c r="H84" s="90"/>
      <c r="I84" s="87"/>
      <c r="J84" s="88"/>
      <c r="K84" s="304">
        <v>0.05</v>
      </c>
      <c r="L84" s="861">
        <f>N78*K84</f>
        <v>85.231984646539047</v>
      </c>
      <c r="M84" s="862"/>
      <c r="N84" s="51"/>
    </row>
    <row r="85" spans="1:14" ht="15.75" thickBot="1">
      <c r="B85" s="91" t="s">
        <v>974</v>
      </c>
      <c r="C85" s="92"/>
      <c r="D85" s="92"/>
      <c r="E85" s="92"/>
      <c r="F85" s="92"/>
      <c r="G85" s="92"/>
      <c r="H85" s="92"/>
      <c r="I85" s="93"/>
      <c r="J85" s="94"/>
      <c r="K85" s="305">
        <v>0.05</v>
      </c>
      <c r="L85" s="863">
        <f>N78*K85</f>
        <v>85.231984646539047</v>
      </c>
      <c r="M85" s="864"/>
      <c r="N85" s="51"/>
    </row>
    <row r="86" spans="1:14" ht="15.75" thickBot="1">
      <c r="B86" s="827" t="s">
        <v>953</v>
      </c>
      <c r="C86" s="828"/>
      <c r="D86" s="828"/>
      <c r="E86" s="828"/>
      <c r="F86" s="828"/>
      <c r="G86" s="828"/>
      <c r="H86" s="828"/>
      <c r="I86" s="828"/>
      <c r="J86" s="828"/>
      <c r="K86" s="828"/>
      <c r="L86" s="828"/>
      <c r="M86" s="829"/>
      <c r="N86" s="52">
        <f>L83+L84+L85</f>
        <v>511.39190787923428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2216.0316008100149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500</v>
      </c>
      <c r="N36" s="272">
        <f>K36/M36</f>
        <v>179.63565853696005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500</v>
      </c>
      <c r="N37" s="272">
        <f>K37/M37</f>
        <v>64.717249312390848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244.89421784935092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8974.3078024429742</v>
      </c>
      <c r="N48" s="272">
        <f>K48*M48</f>
        <v>2692.2923407328922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2692.2923407328922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2991.3175585822428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598.26351171644853</v>
      </c>
      <c r="M83" s="862"/>
      <c r="N83" s="51"/>
    </row>
    <row r="84" spans="1:14">
      <c r="B84" s="89" t="s">
        <v>973</v>
      </c>
      <c r="C84" s="90"/>
      <c r="D84" s="90"/>
      <c r="E84" s="90"/>
      <c r="F84" s="90"/>
      <c r="G84" s="90"/>
      <c r="H84" s="90"/>
      <c r="I84" s="87"/>
      <c r="J84" s="88"/>
      <c r="K84" s="304">
        <v>0.05</v>
      </c>
      <c r="L84" s="861">
        <f>N78*K84</f>
        <v>149.56587792911213</v>
      </c>
      <c r="M84" s="862"/>
      <c r="N84" s="51"/>
    </row>
    <row r="85" spans="1:14" ht="15.75" thickBot="1">
      <c r="B85" s="91" t="s">
        <v>974</v>
      </c>
      <c r="C85" s="92"/>
      <c r="D85" s="92"/>
      <c r="E85" s="92"/>
      <c r="F85" s="92"/>
      <c r="G85" s="92"/>
      <c r="H85" s="92"/>
      <c r="I85" s="93"/>
      <c r="J85" s="94"/>
      <c r="K85" s="305">
        <v>0.05</v>
      </c>
      <c r="L85" s="863">
        <f>N78*K85</f>
        <v>149.56587792911213</v>
      </c>
      <c r="M85" s="864"/>
      <c r="N85" s="51"/>
    </row>
    <row r="86" spans="1:14" ht="15.75" thickBot="1">
      <c r="B86" s="827" t="s">
        <v>953</v>
      </c>
      <c r="C86" s="828"/>
      <c r="D86" s="828"/>
      <c r="E86" s="828"/>
      <c r="F86" s="828"/>
      <c r="G86" s="828"/>
      <c r="H86" s="828"/>
      <c r="I86" s="828"/>
      <c r="J86" s="828"/>
      <c r="K86" s="828"/>
      <c r="L86" s="828"/>
      <c r="M86" s="829"/>
      <c r="N86" s="52">
        <f>L83+L84+L85</f>
        <v>897.39526757467286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3888.7128261569155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89817.829268480025</v>
      </c>
      <c r="L36" s="270"/>
      <c r="M36" s="271">
        <v>500</v>
      </c>
      <c r="N36" s="272">
        <f>K36/M36</f>
        <v>179.63565853696005</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32358.624656195425</v>
      </c>
      <c r="L37" s="270"/>
      <c r="M37" s="271">
        <v>500</v>
      </c>
      <c r="N37" s="272">
        <f>K37/M37</f>
        <v>64.717249312390848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244.89421784935092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1838.1112366449465</v>
      </c>
      <c r="N48" s="272">
        <f>K48*M48</f>
        <v>827.15005649022601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827.15005649022601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1126.1752743395771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225.23505486791544</v>
      </c>
      <c r="M83" s="862"/>
      <c r="N83" s="51"/>
    </row>
    <row r="84" spans="1:14">
      <c r="B84" s="89" t="s">
        <v>973</v>
      </c>
      <c r="C84" s="90"/>
      <c r="D84" s="90"/>
      <c r="E84" s="90"/>
      <c r="F84" s="90"/>
      <c r="G84" s="90"/>
      <c r="H84" s="90"/>
      <c r="I84" s="87"/>
      <c r="J84" s="88"/>
      <c r="K84" s="304">
        <v>0.05</v>
      </c>
      <c r="L84" s="861">
        <f>N78*K84</f>
        <v>56.308763716978859</v>
      </c>
      <c r="M84" s="862"/>
      <c r="N84" s="51"/>
    </row>
    <row r="85" spans="1:14" ht="15.75" thickBot="1">
      <c r="B85" s="91" t="s">
        <v>974</v>
      </c>
      <c r="C85" s="92"/>
      <c r="D85" s="92"/>
      <c r="E85" s="92"/>
      <c r="F85" s="92"/>
      <c r="G85" s="92"/>
      <c r="H85" s="92"/>
      <c r="I85" s="93"/>
      <c r="J85" s="94"/>
      <c r="K85" s="305">
        <v>0.05</v>
      </c>
      <c r="L85" s="863">
        <f>N78*K85</f>
        <v>56.308763716978859</v>
      </c>
      <c r="M85" s="864"/>
      <c r="N85" s="51"/>
    </row>
    <row r="86" spans="1:14" ht="15.75" thickBot="1">
      <c r="B86" s="827" t="s">
        <v>953</v>
      </c>
      <c r="C86" s="828"/>
      <c r="D86" s="828"/>
      <c r="E86" s="828"/>
      <c r="F86" s="828"/>
      <c r="G86" s="828"/>
      <c r="H86" s="828"/>
      <c r="I86" s="828"/>
      <c r="J86" s="828"/>
      <c r="K86" s="828"/>
      <c r="L86" s="828"/>
      <c r="M86" s="829"/>
      <c r="N86" s="52">
        <f>L83+L84+L85</f>
        <v>337.85258230187321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1464.0278566414504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500</v>
      </c>
      <c r="N36" s="272">
        <f>K36/M36</f>
        <v>179.63565853696005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500</v>
      </c>
      <c r="N37" s="272">
        <f>K37/M37</f>
        <v>64.717249312390848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244.89421784935092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1729.9870462540673</v>
      </c>
      <c r="N48" s="272">
        <f>K48*M48</f>
        <v>778.49417081433035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778.49417081433035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1077.5193886636814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215.5038777327363</v>
      </c>
      <c r="M83" s="862"/>
      <c r="N83" s="51"/>
    </row>
    <row r="84" spans="1:14">
      <c r="B84" s="89" t="s">
        <v>973</v>
      </c>
      <c r="C84" s="90"/>
      <c r="D84" s="90"/>
      <c r="E84" s="90"/>
      <c r="F84" s="90"/>
      <c r="G84" s="90"/>
      <c r="H84" s="90"/>
      <c r="I84" s="87"/>
      <c r="J84" s="88"/>
      <c r="K84" s="304">
        <v>0.05</v>
      </c>
      <c r="L84" s="861">
        <f>N78*K84</f>
        <v>53.875969433184075</v>
      </c>
      <c r="M84" s="862"/>
      <c r="N84" s="51"/>
    </row>
    <row r="85" spans="1:14" ht="15.75" thickBot="1">
      <c r="B85" s="91" t="s">
        <v>974</v>
      </c>
      <c r="C85" s="92"/>
      <c r="D85" s="92"/>
      <c r="E85" s="92"/>
      <c r="F85" s="92"/>
      <c r="G85" s="92"/>
      <c r="H85" s="92"/>
      <c r="I85" s="93"/>
      <c r="J85" s="94"/>
      <c r="K85" s="305">
        <v>0.05</v>
      </c>
      <c r="L85" s="863">
        <f>N78*K85</f>
        <v>53.875969433184075</v>
      </c>
      <c r="M85" s="864"/>
      <c r="N85" s="51"/>
    </row>
    <row r="86" spans="1:14" ht="15.75" thickBot="1">
      <c r="B86" s="827" t="s">
        <v>953</v>
      </c>
      <c r="C86" s="828"/>
      <c r="D86" s="828"/>
      <c r="E86" s="828"/>
      <c r="F86" s="828"/>
      <c r="G86" s="828"/>
      <c r="H86" s="828"/>
      <c r="I86" s="828"/>
      <c r="J86" s="828"/>
      <c r="K86" s="828"/>
      <c r="L86" s="828"/>
      <c r="M86" s="829"/>
      <c r="N86" s="52">
        <f>L83+L84+L85</f>
        <v>323.25581659910443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1400.7752052627859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500</v>
      </c>
      <c r="N36" s="272">
        <f>K36/M36</f>
        <v>179.63565853696005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500</v>
      </c>
      <c r="N37" s="272">
        <f>K37/M37</f>
        <v>64.717249312390848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244.89421784935092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1838.1112366449465</v>
      </c>
      <c r="N48" s="272">
        <f>K48*M48</f>
        <v>827.15005649022601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827.15005649022601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1126.1752743395771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225.23505486791544</v>
      </c>
      <c r="M83" s="862"/>
      <c r="N83" s="51"/>
    </row>
    <row r="84" spans="1:14">
      <c r="B84" s="89" t="s">
        <v>973</v>
      </c>
      <c r="C84" s="90"/>
      <c r="D84" s="90"/>
      <c r="E84" s="90"/>
      <c r="F84" s="90"/>
      <c r="G84" s="90"/>
      <c r="H84" s="90"/>
      <c r="I84" s="87"/>
      <c r="J84" s="88"/>
      <c r="K84" s="304">
        <v>0.05</v>
      </c>
      <c r="L84" s="861">
        <f>N78*K84</f>
        <v>56.308763716978859</v>
      </c>
      <c r="M84" s="862"/>
      <c r="N84" s="51"/>
    </row>
    <row r="85" spans="1:14" ht="15.75" thickBot="1">
      <c r="B85" s="91" t="s">
        <v>974</v>
      </c>
      <c r="C85" s="92"/>
      <c r="D85" s="92"/>
      <c r="E85" s="92"/>
      <c r="F85" s="92"/>
      <c r="G85" s="92"/>
      <c r="H85" s="92"/>
      <c r="I85" s="93"/>
      <c r="J85" s="94"/>
      <c r="K85" s="305">
        <v>0.05</v>
      </c>
      <c r="L85" s="863">
        <f>N78*K85</f>
        <v>56.308763716978859</v>
      </c>
      <c r="M85" s="864"/>
      <c r="N85" s="51"/>
    </row>
    <row r="86" spans="1:14" ht="15.75" thickBot="1">
      <c r="B86" s="827" t="s">
        <v>953</v>
      </c>
      <c r="C86" s="828"/>
      <c r="D86" s="828"/>
      <c r="E86" s="828"/>
      <c r="F86" s="828"/>
      <c r="G86" s="828"/>
      <c r="H86" s="828"/>
      <c r="I86" s="828"/>
      <c r="J86" s="828"/>
      <c r="K86" s="828"/>
      <c r="L86" s="828"/>
      <c r="M86" s="829"/>
      <c r="N86" s="52">
        <f>L83+L84+L85</f>
        <v>337.85258230187321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1464.0278566414504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500</v>
      </c>
      <c r="N36" s="272">
        <f>K36/M36</f>
        <v>179.63565853696005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500</v>
      </c>
      <c r="N37" s="272">
        <f>K37/M37</f>
        <v>64.717249312390848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244.89421784935092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2270.6079982084634</v>
      </c>
      <c r="N48" s="272">
        <f>K48*M48</f>
        <v>1021.7735991938085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1021.7735991938085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1320.7988170431595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264.15976340863193</v>
      </c>
      <c r="M83" s="862"/>
      <c r="N83" s="51"/>
    </row>
    <row r="84" spans="1:14">
      <c r="B84" s="89" t="s">
        <v>973</v>
      </c>
      <c r="C84" s="90"/>
      <c r="D84" s="90"/>
      <c r="E84" s="90"/>
      <c r="F84" s="90"/>
      <c r="G84" s="90"/>
      <c r="H84" s="90"/>
      <c r="I84" s="87"/>
      <c r="J84" s="88"/>
      <c r="K84" s="304">
        <v>0.05</v>
      </c>
      <c r="L84" s="861">
        <f>N78*K84</f>
        <v>66.039940852157983</v>
      </c>
      <c r="M84" s="862"/>
      <c r="N84" s="51"/>
    </row>
    <row r="85" spans="1:14" ht="15.75" thickBot="1">
      <c r="B85" s="91" t="s">
        <v>974</v>
      </c>
      <c r="C85" s="92"/>
      <c r="D85" s="92"/>
      <c r="E85" s="92"/>
      <c r="F85" s="92"/>
      <c r="G85" s="92"/>
      <c r="H85" s="92"/>
      <c r="I85" s="93"/>
      <c r="J85" s="94"/>
      <c r="K85" s="305">
        <v>0.05</v>
      </c>
      <c r="L85" s="863">
        <f>N78*K85</f>
        <v>66.039940852157983</v>
      </c>
      <c r="M85" s="864"/>
      <c r="N85" s="51"/>
    </row>
    <row r="86" spans="1:14" ht="15.75" thickBot="1">
      <c r="B86" s="827" t="s">
        <v>953</v>
      </c>
      <c r="C86" s="828"/>
      <c r="D86" s="828"/>
      <c r="E86" s="828"/>
      <c r="F86" s="828"/>
      <c r="G86" s="828"/>
      <c r="H86" s="828"/>
      <c r="I86" s="828"/>
      <c r="J86" s="828"/>
      <c r="K86" s="828"/>
      <c r="L86" s="828"/>
      <c r="M86" s="829"/>
      <c r="N86" s="52">
        <f>L83+L84+L85</f>
        <v>396.23964511294793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1717.0384621561075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400</v>
      </c>
      <c r="N36" s="272">
        <f>K36/M36</f>
        <v>224.54457317120006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400</v>
      </c>
      <c r="N37" s="272">
        <f>K37/M37</f>
        <v>347.7558965031759</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71">
        <v>400</v>
      </c>
      <c r="N38" s="272">
        <f>K38/M38</f>
        <v>80.896561640488557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844">
        <v>400</v>
      </c>
      <c r="M39" s="845"/>
      <c r="N39" s="272">
        <f>K39/L39</f>
        <v>229.09906256586362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883.30612589202326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1729.9870462540673</v>
      </c>
      <c r="N48" s="272">
        <f>K48*M48</f>
        <v>3165.8762946449433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56124.864103961962</v>
      </c>
      <c r="N49" s="272">
        <f>K49*M49</f>
        <v>1066.3724179752771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4232.2487126202204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1388.967249884229</v>
      </c>
      <c r="M58" s="832"/>
      <c r="N58" s="287">
        <f>K58*L58</f>
        <v>26.390377747800351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26.390377747800351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5242.9484173895462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1048.5896834779094</v>
      </c>
      <c r="M82" s="862"/>
      <c r="N82" s="51"/>
    </row>
    <row r="83" spans="1:14">
      <c r="B83" s="89" t="s">
        <v>973</v>
      </c>
      <c r="C83" s="90"/>
      <c r="D83" s="90"/>
      <c r="E83" s="90"/>
      <c r="F83" s="90"/>
      <c r="G83" s="90"/>
      <c r="H83" s="90"/>
      <c r="I83" s="87"/>
      <c r="J83" s="88"/>
      <c r="K83" s="304">
        <v>0.05</v>
      </c>
      <c r="L83" s="861">
        <f>N77*K83</f>
        <v>262.14742086947734</v>
      </c>
      <c r="M83" s="862"/>
      <c r="N83" s="51"/>
    </row>
    <row r="84" spans="1:14" ht="15.75" thickBot="1">
      <c r="B84" s="91" t="s">
        <v>974</v>
      </c>
      <c r="C84" s="92"/>
      <c r="D84" s="92"/>
      <c r="E84" s="92"/>
      <c r="F84" s="92"/>
      <c r="G84" s="92"/>
      <c r="H84" s="92"/>
      <c r="I84" s="93"/>
      <c r="J84" s="94"/>
      <c r="K84" s="305">
        <v>0.05</v>
      </c>
      <c r="L84" s="863">
        <f>N77*K84</f>
        <v>262.14742086947734</v>
      </c>
      <c r="M84" s="864"/>
      <c r="N84" s="51"/>
    </row>
    <row r="85" spans="1:14" ht="15.75" thickBot="1">
      <c r="B85" s="827" t="s">
        <v>953</v>
      </c>
      <c r="C85" s="828"/>
      <c r="D85" s="828"/>
      <c r="E85" s="828"/>
      <c r="F85" s="828"/>
      <c r="G85" s="828"/>
      <c r="H85" s="828"/>
      <c r="I85" s="828"/>
      <c r="J85" s="828"/>
      <c r="K85" s="828"/>
      <c r="L85" s="828"/>
      <c r="M85" s="829"/>
      <c r="N85" s="52">
        <f>L82+L83+L84</f>
        <v>1572.8845252168642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6815.8329426064101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400</v>
      </c>
      <c r="N36" s="272">
        <f>K36/M36</f>
        <v>224.54457317120006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400</v>
      </c>
      <c r="N37" s="272">
        <f>K37/M37</f>
        <v>347.7558965031759</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71">
        <v>400</v>
      </c>
      <c r="N38" s="272">
        <f>K38/M38</f>
        <v>80.896561640488557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844">
        <v>400</v>
      </c>
      <c r="M39" s="845"/>
      <c r="N39" s="272">
        <f>K39/L39</f>
        <v>229.09906256586362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883.30612589202326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1729.9870462540673</v>
      </c>
      <c r="N48" s="272">
        <f>K48*M48</f>
        <v>2594.9805693811008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56124.864103961962</v>
      </c>
      <c r="N49" s="272">
        <f>K49*M49</f>
        <v>729.62323335150552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3324.6038027326063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1388.967249884229</v>
      </c>
      <c r="M58" s="832"/>
      <c r="N58" s="287">
        <f>K58*L58</f>
        <v>18.056574248494975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18.056574248494975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4326.9697040026267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865.39394080052534</v>
      </c>
      <c r="M83" s="862"/>
      <c r="N83" s="51"/>
    </row>
    <row r="84" spans="1:14">
      <c r="B84" s="89" t="s">
        <v>973</v>
      </c>
      <c r="C84" s="90"/>
      <c r="D84" s="90"/>
      <c r="E84" s="90"/>
      <c r="F84" s="90"/>
      <c r="G84" s="90"/>
      <c r="H84" s="90"/>
      <c r="I84" s="87"/>
      <c r="J84" s="88"/>
      <c r="K84" s="304">
        <v>0.05</v>
      </c>
      <c r="L84" s="861">
        <f>N78*K84</f>
        <v>216.34848520013134</v>
      </c>
      <c r="M84" s="862"/>
      <c r="N84" s="51"/>
    </row>
    <row r="85" spans="1:14" ht="15.75" thickBot="1">
      <c r="B85" s="91" t="s">
        <v>974</v>
      </c>
      <c r="C85" s="92"/>
      <c r="D85" s="92"/>
      <c r="E85" s="92"/>
      <c r="F85" s="92"/>
      <c r="G85" s="92"/>
      <c r="H85" s="92"/>
      <c r="I85" s="93"/>
      <c r="J85" s="94"/>
      <c r="K85" s="305">
        <v>0.05</v>
      </c>
      <c r="L85" s="863">
        <f>N78*K85</f>
        <v>216.34848520013134</v>
      </c>
      <c r="M85" s="864"/>
      <c r="N85" s="51"/>
    </row>
    <row r="86" spans="1:14" ht="15.75" thickBot="1">
      <c r="B86" s="827" t="s">
        <v>953</v>
      </c>
      <c r="C86" s="828"/>
      <c r="D86" s="828"/>
      <c r="E86" s="828"/>
      <c r="F86" s="828"/>
      <c r="G86" s="828"/>
      <c r="H86" s="828"/>
      <c r="I86" s="828"/>
      <c r="J86" s="828"/>
      <c r="K86" s="828"/>
      <c r="L86" s="828"/>
      <c r="M86" s="829"/>
      <c r="N86" s="52">
        <f>L83+L84+L85</f>
        <v>1298.090911200788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5625.0606152034143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400</v>
      </c>
      <c r="N36" s="272">
        <f>K36/M36</f>
        <v>224.54457317120006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400</v>
      </c>
      <c r="N37" s="272">
        <f>K37/M37</f>
        <v>347.7558965031759</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71">
        <v>400</v>
      </c>
      <c r="N38" s="272">
        <f>K38/M38</f>
        <v>80.896561640488557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844">
        <v>400</v>
      </c>
      <c r="M39" s="845"/>
      <c r="N39" s="272">
        <f>K39/L39</f>
        <v>229.09906256586362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883.30612589202326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1729.9870462540673</v>
      </c>
      <c r="N48" s="272">
        <f>K48*M48</f>
        <v>3165.8762946449433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56124.864103961962</v>
      </c>
      <c r="N49" s="272">
        <f>K49*M49</f>
        <v>1066.3724179752771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4232.2487126202204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1388.967249884229</v>
      </c>
      <c r="M58" s="832"/>
      <c r="N58" s="287">
        <f>K58*L58</f>
        <v>26.390377747800351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26.390377747800351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5242.9484173895462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1048.5896834779094</v>
      </c>
      <c r="M83" s="862"/>
      <c r="N83" s="51"/>
    </row>
    <row r="84" spans="1:14">
      <c r="B84" s="89" t="s">
        <v>973</v>
      </c>
      <c r="C84" s="90"/>
      <c r="D84" s="90"/>
      <c r="E84" s="90"/>
      <c r="F84" s="90"/>
      <c r="G84" s="90"/>
      <c r="H84" s="90"/>
      <c r="I84" s="87"/>
      <c r="J84" s="88"/>
      <c r="K84" s="304">
        <v>0.05</v>
      </c>
      <c r="L84" s="861">
        <f>N78*K84</f>
        <v>262.14742086947734</v>
      </c>
      <c r="M84" s="862"/>
      <c r="N84" s="51"/>
    </row>
    <row r="85" spans="1:14" ht="15.75" thickBot="1">
      <c r="B85" s="91" t="s">
        <v>974</v>
      </c>
      <c r="C85" s="92"/>
      <c r="D85" s="92"/>
      <c r="E85" s="92"/>
      <c r="F85" s="92"/>
      <c r="G85" s="92"/>
      <c r="H85" s="92"/>
      <c r="I85" s="93"/>
      <c r="J85" s="94"/>
      <c r="K85" s="305">
        <v>0.05</v>
      </c>
      <c r="L85" s="863">
        <f>N78*K85</f>
        <v>262.14742086947734</v>
      </c>
      <c r="M85" s="864"/>
      <c r="N85" s="51"/>
    </row>
    <row r="86" spans="1:14" ht="15.75" thickBot="1">
      <c r="B86" s="827" t="s">
        <v>953</v>
      </c>
      <c r="C86" s="828"/>
      <c r="D86" s="828"/>
      <c r="E86" s="828"/>
      <c r="F86" s="828"/>
      <c r="G86" s="828"/>
      <c r="H86" s="828"/>
      <c r="I86" s="828"/>
      <c r="J86" s="828"/>
      <c r="K86" s="828"/>
      <c r="L86" s="828"/>
      <c r="M86" s="829"/>
      <c r="N86" s="52">
        <f>L83+L84+L85</f>
        <v>1572.8845252168642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6815.8329426064101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400</v>
      </c>
      <c r="N36" s="272">
        <f>K36/M36</f>
        <v>224.54457317120006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400</v>
      </c>
      <c r="N37" s="272">
        <f>K37/M37</f>
        <v>347.7558965031759</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71">
        <v>400</v>
      </c>
      <c r="N38" s="272">
        <f>K38/M38</f>
        <v>80.896561640488557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844">
        <v>400</v>
      </c>
      <c r="M39" s="845"/>
      <c r="N39" s="272">
        <f>K39/L39</f>
        <v>229.09906256586362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883.30612589202326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56124.864103961962</v>
      </c>
      <c r="N48" s="272">
        <f>K48*M48</f>
        <v>729.62323335150552</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1729.9870462540673</v>
      </c>
      <c r="N49" s="272">
        <f>K49*M49</f>
        <v>2594.9805693811008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3324.6038027326063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1388.967249884229</v>
      </c>
      <c r="M58" s="832"/>
      <c r="N58" s="287">
        <f>K58*L58</f>
        <v>18.056574248494975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18.056574248494975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4326.9697040026267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865.39394080052534</v>
      </c>
      <c r="M83" s="862"/>
      <c r="N83" s="51"/>
    </row>
    <row r="84" spans="1:14">
      <c r="B84" s="89" t="s">
        <v>973</v>
      </c>
      <c r="C84" s="90"/>
      <c r="D84" s="90"/>
      <c r="E84" s="90"/>
      <c r="F84" s="90"/>
      <c r="G84" s="90"/>
      <c r="H84" s="90"/>
      <c r="I84" s="87"/>
      <c r="J84" s="88"/>
      <c r="K84" s="304">
        <v>0.05</v>
      </c>
      <c r="L84" s="861">
        <f>N78*K84</f>
        <v>216.34848520013134</v>
      </c>
      <c r="M84" s="862"/>
      <c r="N84" s="51"/>
    </row>
    <row r="85" spans="1:14" ht="15.75" thickBot="1">
      <c r="B85" s="91" t="s">
        <v>974</v>
      </c>
      <c r="C85" s="92"/>
      <c r="D85" s="92"/>
      <c r="E85" s="92"/>
      <c r="F85" s="92"/>
      <c r="G85" s="92"/>
      <c r="H85" s="92"/>
      <c r="I85" s="93"/>
      <c r="J85" s="94"/>
      <c r="K85" s="305">
        <v>0.05</v>
      </c>
      <c r="L85" s="863">
        <f>N78*K85</f>
        <v>216.34848520013134</v>
      </c>
      <c r="M85" s="864"/>
      <c r="N85" s="51"/>
    </row>
    <row r="86" spans="1:14" ht="15.75" thickBot="1">
      <c r="B86" s="827" t="s">
        <v>953</v>
      </c>
      <c r="C86" s="828"/>
      <c r="D86" s="828"/>
      <c r="E86" s="828"/>
      <c r="F86" s="828"/>
      <c r="G86" s="828"/>
      <c r="H86" s="828"/>
      <c r="I86" s="828"/>
      <c r="J86" s="828"/>
      <c r="K86" s="828"/>
      <c r="L86" s="828"/>
      <c r="M86" s="829"/>
      <c r="N86" s="52">
        <f>L83+L84+L85</f>
        <v>1298.090911200788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5625.0606152034143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83">
        <v>275</v>
      </c>
      <c r="N36" s="272">
        <f>K36/M36</f>
        <v>326.61028824901825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83">
        <f>M36</f>
        <v>275</v>
      </c>
      <c r="N37" s="272">
        <f>K37/M37</f>
        <v>505.82675855007403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83">
        <v>275</v>
      </c>
      <c r="N38" s="272">
        <f>K38/M38</f>
        <v>117.66772602252881</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955">
        <v>275</v>
      </c>
      <c r="M39" s="956"/>
      <c r="N39" s="272">
        <f>K39/L39</f>
        <v>333.23500009580158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1284.8089103883972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56124.864103961962</v>
      </c>
      <c r="N48" s="272">
        <f>K48*M48</f>
        <v>1403.1216025990491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56124.864103961962</v>
      </c>
      <c r="N49" s="272">
        <f>K49*M49</f>
        <v>729.62323335150552</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1729.9870462540673</v>
      </c>
      <c r="N50" s="272">
        <f>K50*M50</f>
        <v>7335.1450761172455</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9467.8899120677997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1388.967249884229</v>
      </c>
      <c r="M58" s="832"/>
      <c r="N58" s="287">
        <f>K58*L58</f>
        <v>52.780755495600701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52.780755495600701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10952.393325049256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2190.4786650098513</v>
      </c>
      <c r="M83" s="862"/>
      <c r="N83" s="51"/>
    </row>
    <row r="84" spans="1:14">
      <c r="B84" s="89" t="s">
        <v>973</v>
      </c>
      <c r="C84" s="90"/>
      <c r="D84" s="90"/>
      <c r="E84" s="90"/>
      <c r="F84" s="90"/>
      <c r="G84" s="90"/>
      <c r="H84" s="90"/>
      <c r="I84" s="87"/>
      <c r="J84" s="88"/>
      <c r="K84" s="304">
        <v>0.05</v>
      </c>
      <c r="L84" s="861">
        <f>N78*K84</f>
        <v>547.61966625246282</v>
      </c>
      <c r="M84" s="862"/>
      <c r="N84" s="51"/>
    </row>
    <row r="85" spans="1:14" ht="15.75" thickBot="1">
      <c r="B85" s="91" t="s">
        <v>974</v>
      </c>
      <c r="C85" s="92"/>
      <c r="D85" s="92"/>
      <c r="E85" s="92"/>
      <c r="F85" s="92"/>
      <c r="G85" s="92"/>
      <c r="H85" s="92"/>
      <c r="I85" s="93"/>
      <c r="J85" s="94"/>
      <c r="K85" s="305">
        <v>0.05</v>
      </c>
      <c r="L85" s="863">
        <f>N78*K85</f>
        <v>547.61966625246282</v>
      </c>
      <c r="M85" s="864"/>
      <c r="N85" s="51"/>
    </row>
    <row r="86" spans="1:14" ht="15.75" thickBot="1">
      <c r="B86" s="827" t="s">
        <v>953</v>
      </c>
      <c r="C86" s="828"/>
      <c r="D86" s="828"/>
      <c r="E86" s="828"/>
      <c r="F86" s="828"/>
      <c r="G86" s="828"/>
      <c r="H86" s="828"/>
      <c r="I86" s="828"/>
      <c r="J86" s="828"/>
      <c r="K86" s="828"/>
      <c r="L86" s="828"/>
      <c r="M86" s="829"/>
      <c r="N86" s="52">
        <f>L83+L84+L85</f>
        <v>3285.7179975147765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14238.111322564033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83">
        <v>275</v>
      </c>
      <c r="N36" s="272">
        <f>K36/M36</f>
        <v>326.61028824901825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83">
        <v>275</v>
      </c>
      <c r="N37" s="272">
        <f>K37/M37</f>
        <v>505.82675855007403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83">
        <v>275</v>
      </c>
      <c r="N38" s="272">
        <f>K38/M38</f>
        <v>117.66772602252881</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955">
        <v>275</v>
      </c>
      <c r="M39" s="956"/>
      <c r="N39" s="272">
        <f>K39/L39</f>
        <v>333.23500009580158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1284.8089103883972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56124.864103961962</v>
      </c>
      <c r="N48" s="272">
        <f>K48*M48</f>
        <v>1066.3724179752771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56124.864103961962</v>
      </c>
      <c r="N49" s="272">
        <f>K49*M49</f>
        <v>561.24864103961966</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1729.9870462540673</v>
      </c>
      <c r="N50" s="272">
        <f>K50*M50</f>
        <v>5605.1580298631789</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7232.7790888780755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1388.967249884229</v>
      </c>
      <c r="M58" s="832"/>
      <c r="N58" s="287">
        <f>K58*L58</f>
        <v>40.280050246642645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40.280050246642645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8704.781796610574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1740.9563593221148</v>
      </c>
      <c r="M83" s="862"/>
      <c r="N83" s="51"/>
    </row>
    <row r="84" spans="1:14">
      <c r="B84" s="89" t="s">
        <v>973</v>
      </c>
      <c r="C84" s="90"/>
      <c r="D84" s="90"/>
      <c r="E84" s="90"/>
      <c r="F84" s="90"/>
      <c r="G84" s="90"/>
      <c r="H84" s="90"/>
      <c r="I84" s="87"/>
      <c r="J84" s="88"/>
      <c r="K84" s="304">
        <v>0.05</v>
      </c>
      <c r="L84" s="861">
        <f>N78*K84</f>
        <v>435.23908983052871</v>
      </c>
      <c r="M84" s="862"/>
      <c r="N84" s="51"/>
    </row>
    <row r="85" spans="1:14" ht="15.75" thickBot="1">
      <c r="B85" s="91" t="s">
        <v>974</v>
      </c>
      <c r="C85" s="92"/>
      <c r="D85" s="92"/>
      <c r="E85" s="92"/>
      <c r="F85" s="92"/>
      <c r="G85" s="92"/>
      <c r="H85" s="92"/>
      <c r="I85" s="93"/>
      <c r="J85" s="94"/>
      <c r="K85" s="305">
        <v>0.05</v>
      </c>
      <c r="L85" s="863">
        <f>N78*K85</f>
        <v>435.23908983052871</v>
      </c>
      <c r="M85" s="864"/>
      <c r="N85" s="51"/>
    </row>
    <row r="86" spans="1:14" ht="15.75" thickBot="1">
      <c r="B86" s="827" t="s">
        <v>953</v>
      </c>
      <c r="C86" s="828"/>
      <c r="D86" s="828"/>
      <c r="E86" s="828"/>
      <c r="F86" s="828"/>
      <c r="G86" s="828"/>
      <c r="H86" s="828"/>
      <c r="I86" s="828"/>
      <c r="J86" s="828"/>
      <c r="K86" s="828"/>
      <c r="L86" s="828"/>
      <c r="M86" s="829"/>
      <c r="N86" s="52">
        <f>L83+L84+L85</f>
        <v>2611.4345389831724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11316.216335593746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275</v>
      </c>
      <c r="N36" s="272">
        <f>K36/M36</f>
        <v>326.61028824901825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275</v>
      </c>
      <c r="N37" s="272">
        <f>K37/M37</f>
        <v>505.82675855007403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71">
        <v>275</v>
      </c>
      <c r="N38" s="272">
        <f>K38/M38</f>
        <v>117.66772602252881</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844">
        <v>275</v>
      </c>
      <c r="M39" s="845"/>
      <c r="N39" s="272">
        <f>K39/L39</f>
        <v>333.23500009580158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1284.8089103883972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56124.864103961962</v>
      </c>
      <c r="N48" s="272">
        <f>K48*M48</f>
        <v>1403.1216025990491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56124.864103961962</v>
      </c>
      <c r="N49" s="272">
        <f>K49*M49</f>
        <v>729.62323335150552</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2270.6079982084634</v>
      </c>
      <c r="N50" s="272">
        <f>K50*M50</f>
        <v>9627.3779124038847</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11760.122748354439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1388.967249884229</v>
      </c>
      <c r="M58" s="832"/>
      <c r="N58" s="287">
        <f>K58*L58</f>
        <v>52.780755495600701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52.780755495600701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13244.626161335895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2648.9252322671791</v>
      </c>
      <c r="M83" s="862"/>
      <c r="N83" s="51"/>
    </row>
    <row r="84" spans="1:14">
      <c r="B84" s="89" t="s">
        <v>973</v>
      </c>
      <c r="C84" s="90"/>
      <c r="D84" s="90"/>
      <c r="E84" s="90"/>
      <c r="F84" s="90"/>
      <c r="G84" s="90"/>
      <c r="H84" s="90"/>
      <c r="I84" s="87"/>
      <c r="J84" s="88"/>
      <c r="K84" s="304">
        <v>0.05</v>
      </c>
      <c r="L84" s="861">
        <f>N78*K84</f>
        <v>662.23130806679478</v>
      </c>
      <c r="M84" s="862"/>
      <c r="N84" s="51"/>
    </row>
    <row r="85" spans="1:14" ht="15.75" thickBot="1">
      <c r="B85" s="91" t="s">
        <v>974</v>
      </c>
      <c r="C85" s="92"/>
      <c r="D85" s="92"/>
      <c r="E85" s="92"/>
      <c r="F85" s="92"/>
      <c r="G85" s="92"/>
      <c r="H85" s="92"/>
      <c r="I85" s="93"/>
      <c r="J85" s="94"/>
      <c r="K85" s="305">
        <v>0.05</v>
      </c>
      <c r="L85" s="863">
        <f>N78*K85</f>
        <v>662.23130806679478</v>
      </c>
      <c r="M85" s="864"/>
      <c r="N85" s="51"/>
    </row>
    <row r="86" spans="1:14" ht="15.75" thickBot="1">
      <c r="B86" s="827" t="s">
        <v>953</v>
      </c>
      <c r="C86" s="828"/>
      <c r="D86" s="828"/>
      <c r="E86" s="828"/>
      <c r="F86" s="828"/>
      <c r="G86" s="828"/>
      <c r="H86" s="828"/>
      <c r="I86" s="828"/>
      <c r="J86" s="828"/>
      <c r="K86" s="828"/>
      <c r="L86" s="828"/>
      <c r="M86" s="829"/>
      <c r="N86" s="52">
        <f>L83+L84+L85</f>
        <v>3973.3878484007682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17218.014009736664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275</v>
      </c>
      <c r="N36" s="272">
        <f>K36/M36</f>
        <v>326.61028824901825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275</v>
      </c>
      <c r="N37" s="272">
        <f>K37/M37</f>
        <v>505.82675855007403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71">
        <v>275</v>
      </c>
      <c r="N38" s="272">
        <f>K38/M38</f>
        <v>117.66772602252881</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91639.625026345442</v>
      </c>
      <c r="L39" s="844">
        <v>275</v>
      </c>
      <c r="M39" s="845"/>
      <c r="N39" s="272">
        <f>K39/L39</f>
        <v>333.23500009580158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1284.8089103883972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56124.864103961962</v>
      </c>
      <c r="N48" s="272">
        <f>K48*M48</f>
        <v>1066.3724179752771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56124.864103961962</v>
      </c>
      <c r="N49" s="272">
        <f>K49*M49</f>
        <v>561.24864103961966</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2270.6079982084634</v>
      </c>
      <c r="N50" s="272">
        <f>K50*M50</f>
        <v>7356.7699141954217</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8984.3909732103184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1388.967249884229</v>
      </c>
      <c r="M58" s="832"/>
      <c r="N58" s="287">
        <f>K58*L58</f>
        <v>40.280050246642645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40.280050246642645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10456.393680942818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2091.2787361885635</v>
      </c>
      <c r="M83" s="862"/>
      <c r="N83" s="51"/>
    </row>
    <row r="84" spans="1:14">
      <c r="B84" s="89" t="s">
        <v>973</v>
      </c>
      <c r="C84" s="90"/>
      <c r="D84" s="90"/>
      <c r="E84" s="90"/>
      <c r="F84" s="90"/>
      <c r="G84" s="90"/>
      <c r="H84" s="90"/>
      <c r="I84" s="87"/>
      <c r="J84" s="88"/>
      <c r="K84" s="304">
        <v>0.05</v>
      </c>
      <c r="L84" s="861">
        <f>N78*K84</f>
        <v>522.81968404714087</v>
      </c>
      <c r="M84" s="862"/>
      <c r="N84" s="51"/>
    </row>
    <row r="85" spans="1:14" ht="15.75" thickBot="1">
      <c r="B85" s="91" t="s">
        <v>974</v>
      </c>
      <c r="C85" s="92"/>
      <c r="D85" s="92"/>
      <c r="E85" s="92"/>
      <c r="F85" s="92"/>
      <c r="G85" s="92"/>
      <c r="H85" s="92"/>
      <c r="I85" s="93"/>
      <c r="J85" s="94"/>
      <c r="K85" s="305">
        <v>0.05</v>
      </c>
      <c r="L85" s="863">
        <f>N78*K85</f>
        <v>522.81968404714087</v>
      </c>
      <c r="M85" s="864"/>
      <c r="N85" s="51"/>
    </row>
    <row r="86" spans="1:14" ht="15.75" thickBot="1">
      <c r="B86" s="827" t="s">
        <v>953</v>
      </c>
      <c r="C86" s="828"/>
      <c r="D86" s="828"/>
      <c r="E86" s="828"/>
      <c r="F86" s="828"/>
      <c r="G86" s="828"/>
      <c r="H86" s="828"/>
      <c r="I86" s="828"/>
      <c r="J86" s="828"/>
      <c r="K86" s="828"/>
      <c r="L86" s="828"/>
      <c r="M86" s="829"/>
      <c r="N86" s="52">
        <f>L83+L84+L85</f>
        <v>3136.9181042828454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13593.311785225664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418</v>
      </c>
      <c r="N36" s="272">
        <f>K36/M36</f>
        <v>214.87518963751202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418</v>
      </c>
      <c r="N37" s="272">
        <f>K37/M37</f>
        <v>332.78076220399606</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91639.625026345442</v>
      </c>
      <c r="L38" s="270"/>
      <c r="M38" s="271">
        <v>418</v>
      </c>
      <c r="N38" s="272">
        <f>K38/M38</f>
        <v>219.23355269460632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767.8560423459661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52688.647934331639</v>
      </c>
      <c r="N48" s="272">
        <f>K48*M48</f>
        <v>526.88647934331641</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1729.9870462540673</v>
      </c>
      <c r="N49" s="272">
        <f>K49*M49</f>
        <v>2162.483807817584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2689.3702871609003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1388.967249884229</v>
      </c>
      <c r="M58" s="832"/>
      <c r="N58" s="287">
        <f>K58*L58</f>
        <v>13.889672498842289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13.889672498842289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3567.7697829908784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713.55395659817577</v>
      </c>
      <c r="M83" s="862"/>
      <c r="N83" s="51"/>
    </row>
    <row r="84" spans="1:14">
      <c r="B84" s="89" t="s">
        <v>973</v>
      </c>
      <c r="C84" s="90"/>
      <c r="D84" s="90"/>
      <c r="E84" s="90"/>
      <c r="F84" s="90"/>
      <c r="G84" s="90"/>
      <c r="H84" s="90"/>
      <c r="I84" s="87"/>
      <c r="J84" s="88"/>
      <c r="K84" s="304">
        <v>0.05</v>
      </c>
      <c r="L84" s="861">
        <f>N78*K84</f>
        <v>178.38848914954394</v>
      </c>
      <c r="M84" s="862"/>
      <c r="N84" s="51"/>
    </row>
    <row r="85" spans="1:14" ht="15.75" thickBot="1">
      <c r="B85" s="91" t="s">
        <v>974</v>
      </c>
      <c r="C85" s="92"/>
      <c r="D85" s="92"/>
      <c r="E85" s="92"/>
      <c r="F85" s="92"/>
      <c r="G85" s="92"/>
      <c r="H85" s="92"/>
      <c r="I85" s="93"/>
      <c r="J85" s="94"/>
      <c r="K85" s="305">
        <v>0.05</v>
      </c>
      <c r="L85" s="863">
        <f>N78*K85</f>
        <v>178.38848914954394</v>
      </c>
      <c r="M85" s="864"/>
      <c r="N85" s="51"/>
    </row>
    <row r="86" spans="1:14" ht="15.75" thickBot="1">
      <c r="B86" s="827" t="s">
        <v>953</v>
      </c>
      <c r="C86" s="828"/>
      <c r="D86" s="828"/>
      <c r="E86" s="828"/>
      <c r="F86" s="828"/>
      <c r="G86" s="828"/>
      <c r="H86" s="828"/>
      <c r="I86" s="828"/>
      <c r="J86" s="828"/>
      <c r="K86" s="828"/>
      <c r="L86" s="828"/>
      <c r="M86" s="829"/>
      <c r="N86" s="52">
        <f>L83+L84+L85</f>
        <v>1070.3309348972637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4638.1007178881418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89817.829268480025</v>
      </c>
      <c r="L36" s="270"/>
      <c r="M36" s="271">
        <v>418</v>
      </c>
      <c r="N36" s="272">
        <f>K36/M36</f>
        <v>214.87518963751202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418</v>
      </c>
      <c r="N37" s="272">
        <f>K37/M37</f>
        <v>332.78076220399606</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91639.625026345442</v>
      </c>
      <c r="L38" s="270"/>
      <c r="M38" s="271">
        <v>418</v>
      </c>
      <c r="N38" s="272">
        <f>K38/M38</f>
        <v>219.23355269460632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767.8560423459661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52688.647934331639</v>
      </c>
      <c r="N48" s="272">
        <f>K48*M48</f>
        <v>526.88647934331641</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1838.1112366449465</v>
      </c>
      <c r="N49" s="272">
        <f>K49*M49</f>
        <v>2297.6390458061833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2"/>
      <c r="C52" s="823"/>
      <c r="D52" s="823"/>
      <c r="E52" s="823"/>
      <c r="F52" s="823"/>
      <c r="G52" s="823"/>
      <c r="H52" s="823"/>
      <c r="I52" s="824"/>
      <c r="J52" s="42"/>
      <c r="K52" s="44"/>
      <c r="L52" s="825"/>
      <c r="M52" s="826"/>
      <c r="N52" s="45"/>
    </row>
    <row r="53" spans="1:72" ht="15.75" thickBot="1">
      <c r="B53" s="827" t="s">
        <v>953</v>
      </c>
      <c r="C53" s="828"/>
      <c r="D53" s="828"/>
      <c r="E53" s="828"/>
      <c r="F53" s="828"/>
      <c r="G53" s="828"/>
      <c r="H53" s="828"/>
      <c r="I53" s="828"/>
      <c r="J53" s="828"/>
      <c r="K53" s="828"/>
      <c r="L53" s="828"/>
      <c r="M53" s="829"/>
      <c r="N53" s="394">
        <f>SUM(N48:N52)</f>
        <v>2824.5255251494996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30" t="s">
        <v>961</v>
      </c>
      <c r="M57" s="803"/>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1388.967249884229</v>
      </c>
      <c r="M58" s="832"/>
      <c r="N58" s="287">
        <f>K58*L58</f>
        <v>13.889672498842289</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6"/>
      <c r="M63" s="817"/>
      <c r="N63" s="127"/>
    </row>
    <row r="64" spans="1:72" ht="15.75" thickBot="1">
      <c r="B64" s="833" t="s">
        <v>953</v>
      </c>
      <c r="C64" s="834"/>
      <c r="D64" s="834"/>
      <c r="E64" s="834"/>
      <c r="F64" s="834"/>
      <c r="G64" s="834"/>
      <c r="H64" s="834"/>
      <c r="I64" s="834"/>
      <c r="J64" s="834"/>
      <c r="K64" s="834"/>
      <c r="L64" s="834"/>
      <c r="M64" s="835"/>
      <c r="N64" s="104">
        <f>N58+N59+N60+N61+N62</f>
        <v>13.889672498842289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3702.9250209794777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740.58500419589564</v>
      </c>
      <c r="M83" s="862"/>
      <c r="N83" s="51"/>
    </row>
    <row r="84" spans="1:14">
      <c r="B84" s="89" t="s">
        <v>973</v>
      </c>
      <c r="C84" s="90"/>
      <c r="D84" s="90"/>
      <c r="E84" s="90"/>
      <c r="F84" s="90"/>
      <c r="G84" s="90"/>
      <c r="H84" s="90"/>
      <c r="I84" s="87"/>
      <c r="J84" s="88"/>
      <c r="K84" s="304">
        <v>0.05</v>
      </c>
      <c r="L84" s="861">
        <f>N78*K84</f>
        <v>185.14625104897391</v>
      </c>
      <c r="M84" s="862"/>
      <c r="N84" s="51"/>
    </row>
    <row r="85" spans="1:14" ht="15.75" thickBot="1">
      <c r="B85" s="91" t="s">
        <v>974</v>
      </c>
      <c r="C85" s="92"/>
      <c r="D85" s="92"/>
      <c r="E85" s="92"/>
      <c r="F85" s="92"/>
      <c r="G85" s="92"/>
      <c r="H85" s="92"/>
      <c r="I85" s="93"/>
      <c r="J85" s="94"/>
      <c r="K85" s="305">
        <v>0.05</v>
      </c>
      <c r="L85" s="863">
        <f>N78*K85</f>
        <v>185.14625104897391</v>
      </c>
      <c r="M85" s="864"/>
      <c r="N85" s="51"/>
    </row>
    <row r="86" spans="1:14" ht="15.75" thickBot="1">
      <c r="B86" s="827" t="s">
        <v>953</v>
      </c>
      <c r="C86" s="828"/>
      <c r="D86" s="828"/>
      <c r="E86" s="828"/>
      <c r="F86" s="828"/>
      <c r="G86" s="828"/>
      <c r="H86" s="828"/>
      <c r="I86" s="828"/>
      <c r="J86" s="828"/>
      <c r="K86" s="828"/>
      <c r="L86" s="828"/>
      <c r="M86" s="829"/>
      <c r="N86" s="52">
        <f>L83+L84+L85</f>
        <v>1110.8775062938435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4813.8025272733212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56124.864103961962</v>
      </c>
      <c r="N48" s="272">
        <f>K48*M48</f>
        <v>701.56080129952454</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1946.2354270358255</v>
      </c>
      <c r="N49" s="272">
        <f>K49*M49</f>
        <v>2846.3693120398952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3547.9301133394197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1388.967249884229</v>
      </c>
      <c r="M58" s="832"/>
      <c r="N58" s="287">
        <f>K58*L58</f>
        <v>17.362090623552863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17.362090623552863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3980.0991927055029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796.01983854110063</v>
      </c>
      <c r="M83" s="862"/>
      <c r="N83" s="51"/>
    </row>
    <row r="84" spans="1:14">
      <c r="B84" s="89" t="s">
        <v>973</v>
      </c>
      <c r="C84" s="90"/>
      <c r="D84" s="90"/>
      <c r="E84" s="90"/>
      <c r="F84" s="90"/>
      <c r="G84" s="90"/>
      <c r="H84" s="90"/>
      <c r="I84" s="87"/>
      <c r="J84" s="88"/>
      <c r="K84" s="304">
        <v>0.05</v>
      </c>
      <c r="L84" s="861">
        <f>N78*K84</f>
        <v>199.00495963527516</v>
      </c>
      <c r="M84" s="862"/>
      <c r="N84" s="51"/>
    </row>
    <row r="85" spans="1:14" ht="15.75" thickBot="1">
      <c r="B85" s="91" t="s">
        <v>974</v>
      </c>
      <c r="C85" s="92"/>
      <c r="D85" s="92"/>
      <c r="E85" s="92"/>
      <c r="F85" s="92"/>
      <c r="G85" s="92"/>
      <c r="H85" s="92"/>
      <c r="I85" s="93"/>
      <c r="J85" s="94"/>
      <c r="K85" s="305">
        <v>0.05</v>
      </c>
      <c r="L85" s="863">
        <f>N78*K85</f>
        <v>199.00495963527516</v>
      </c>
      <c r="M85" s="864"/>
      <c r="N85" s="51"/>
    </row>
    <row r="86" spans="1:14" ht="15.75" thickBot="1">
      <c r="B86" s="827" t="s">
        <v>953</v>
      </c>
      <c r="C86" s="828"/>
      <c r="D86" s="828"/>
      <c r="E86" s="828"/>
      <c r="F86" s="828"/>
      <c r="G86" s="828"/>
      <c r="H86" s="828"/>
      <c r="I86" s="828"/>
      <c r="J86" s="828"/>
      <c r="K86" s="828"/>
      <c r="L86" s="828"/>
      <c r="M86" s="829"/>
      <c r="N86" s="52">
        <f>L83+L84+L85</f>
        <v>1194.0297578116508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5174.1289505171535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56124.864103961962</v>
      </c>
      <c r="N48" s="272">
        <f>K48*M48</f>
        <v>533.18620898763857</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1946.2354270358255</v>
      </c>
      <c r="N49" s="272">
        <f>K49*M49</f>
        <v>2745.6516286907909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3278.8378376784294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1388.967249884229</v>
      </c>
      <c r="M58" s="832"/>
      <c r="N58" s="287">
        <f>K58*L58</f>
        <v>13.195188873900175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13.195188873900175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3706.8400152948598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741.36800305897202</v>
      </c>
      <c r="M83" s="862"/>
      <c r="N83" s="51"/>
    </row>
    <row r="84" spans="1:14">
      <c r="B84" s="89" t="s">
        <v>973</v>
      </c>
      <c r="C84" s="90"/>
      <c r="D84" s="90"/>
      <c r="E84" s="90"/>
      <c r="F84" s="90"/>
      <c r="G84" s="90"/>
      <c r="H84" s="90"/>
      <c r="I84" s="87"/>
      <c r="J84" s="88"/>
      <c r="K84" s="304">
        <v>0.05</v>
      </c>
      <c r="L84" s="861">
        <f>N78*K84</f>
        <v>185.34200076474301</v>
      </c>
      <c r="M84" s="862"/>
      <c r="N84" s="51"/>
    </row>
    <row r="85" spans="1:14" ht="15.75" thickBot="1">
      <c r="B85" s="91" t="s">
        <v>974</v>
      </c>
      <c r="C85" s="92"/>
      <c r="D85" s="92"/>
      <c r="E85" s="92"/>
      <c r="F85" s="92"/>
      <c r="G85" s="92"/>
      <c r="H85" s="92"/>
      <c r="I85" s="93"/>
      <c r="J85" s="94"/>
      <c r="K85" s="305">
        <v>0.05</v>
      </c>
      <c r="L85" s="863">
        <f>N78*K85</f>
        <v>185.34200076474301</v>
      </c>
      <c r="M85" s="864"/>
      <c r="N85" s="51"/>
    </row>
    <row r="86" spans="1:14" ht="15.75" thickBot="1">
      <c r="B86" s="827" t="s">
        <v>953</v>
      </c>
      <c r="C86" s="828"/>
      <c r="D86" s="828"/>
      <c r="E86" s="828"/>
      <c r="F86" s="828"/>
      <c r="G86" s="828"/>
      <c r="H86" s="828"/>
      <c r="I86" s="828"/>
      <c r="J86" s="828"/>
      <c r="K86" s="828"/>
      <c r="L86" s="828"/>
      <c r="M86" s="829"/>
      <c r="N86" s="52">
        <f>L83+L84+L85</f>
        <v>1112.052004588458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4818.8920198833175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56124.864103961962</v>
      </c>
      <c r="N48" s="272">
        <f>K48*M48</f>
        <v>533.18620898763857</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1946.2354270358255</v>
      </c>
      <c r="N49" s="272">
        <f>K49*M49</f>
        <v>3328.0625802312616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3861.2487892189001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1">
        <f>VLOOKUP(A59,TRANSPORTE!A5:D117,4,FALSE)</f>
        <v>1388.967249884229</v>
      </c>
      <c r="M59" s="832"/>
      <c r="N59" s="287">
        <f>K59*L59</f>
        <v>13.195188873900175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13.195188873900175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4289.2509668353305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857.85019336706614</v>
      </c>
      <c r="M83" s="862"/>
      <c r="N83" s="51"/>
    </row>
    <row r="84" spans="1:14">
      <c r="B84" s="89" t="s">
        <v>973</v>
      </c>
      <c r="C84" s="90"/>
      <c r="D84" s="90"/>
      <c r="E84" s="90"/>
      <c r="F84" s="90"/>
      <c r="G84" s="90"/>
      <c r="H84" s="90"/>
      <c r="I84" s="87"/>
      <c r="J84" s="88"/>
      <c r="K84" s="304">
        <v>0.05</v>
      </c>
      <c r="L84" s="861">
        <f>N78*K84</f>
        <v>214.46254834176654</v>
      </c>
      <c r="M84" s="862"/>
      <c r="N84" s="51"/>
    </row>
    <row r="85" spans="1:14" ht="15.75" thickBot="1">
      <c r="B85" s="91" t="s">
        <v>974</v>
      </c>
      <c r="C85" s="92"/>
      <c r="D85" s="92"/>
      <c r="E85" s="92"/>
      <c r="F85" s="92"/>
      <c r="G85" s="92"/>
      <c r="H85" s="92"/>
      <c r="I85" s="93"/>
      <c r="J85" s="94"/>
      <c r="K85" s="305">
        <v>0.05</v>
      </c>
      <c r="L85" s="863">
        <f>N78*K85</f>
        <v>214.46254834176654</v>
      </c>
      <c r="M85" s="864"/>
      <c r="N85" s="51"/>
    </row>
    <row r="86" spans="1:14" ht="15.75" thickBot="1">
      <c r="B86" s="827" t="s">
        <v>953</v>
      </c>
      <c r="C86" s="828"/>
      <c r="D86" s="828"/>
      <c r="E86" s="828"/>
      <c r="F86" s="828"/>
      <c r="G86" s="828"/>
      <c r="H86" s="828"/>
      <c r="I86" s="828"/>
      <c r="J86" s="828"/>
      <c r="K86" s="828"/>
      <c r="L86" s="828"/>
      <c r="M86" s="829"/>
      <c r="N86" s="52">
        <f>L83+L84+L85</f>
        <v>1286.7752900505991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5576.0262568859298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56124.864103961962</v>
      </c>
      <c r="N48" s="272">
        <f>K48*M48</f>
        <v>266.59310449381928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1946.2354270358255</v>
      </c>
      <c r="N49" s="272">
        <f>K49*M49</f>
        <v>2080.0391126445384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2346.6322171383576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1388.967249884229</v>
      </c>
      <c r="M58" s="832"/>
      <c r="N58" s="287">
        <f>K58*L58</f>
        <v>6.5975944369500876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6.5975944369500876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2768.0368003178382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553.60736006356763</v>
      </c>
      <c r="M83" s="862"/>
      <c r="N83" s="51"/>
    </row>
    <row r="84" spans="1:14">
      <c r="B84" s="89" t="s">
        <v>973</v>
      </c>
      <c r="C84" s="90"/>
      <c r="D84" s="90"/>
      <c r="E84" s="90"/>
      <c r="F84" s="90"/>
      <c r="G84" s="90"/>
      <c r="H84" s="90"/>
      <c r="I84" s="87"/>
      <c r="J84" s="88"/>
      <c r="K84" s="304">
        <v>0.05</v>
      </c>
      <c r="L84" s="861">
        <f>N78*K84</f>
        <v>138.40184001589191</v>
      </c>
      <c r="M84" s="862"/>
      <c r="N84" s="51"/>
    </row>
    <row r="85" spans="1:14" ht="15.75" thickBot="1">
      <c r="B85" s="91" t="s">
        <v>974</v>
      </c>
      <c r="C85" s="92"/>
      <c r="D85" s="92"/>
      <c r="E85" s="92"/>
      <c r="F85" s="92"/>
      <c r="G85" s="92"/>
      <c r="H85" s="92"/>
      <c r="I85" s="93"/>
      <c r="J85" s="94"/>
      <c r="K85" s="305">
        <v>0.05</v>
      </c>
      <c r="L85" s="863">
        <f>N78*K85</f>
        <v>138.40184001589191</v>
      </c>
      <c r="M85" s="864"/>
      <c r="N85" s="51"/>
    </row>
    <row r="86" spans="1:14" ht="15.75" thickBot="1">
      <c r="B86" s="827" t="s">
        <v>953</v>
      </c>
      <c r="C86" s="828"/>
      <c r="D86" s="828"/>
      <c r="E86" s="828"/>
      <c r="F86" s="828"/>
      <c r="G86" s="828"/>
      <c r="H86" s="828"/>
      <c r="I86" s="828"/>
      <c r="J86" s="828"/>
      <c r="K86" s="828"/>
      <c r="L86" s="828"/>
      <c r="M86" s="829"/>
      <c r="N86" s="52">
        <f>L83+L84+L85</f>
        <v>830.4110400953515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3598.4478404131896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56124.864103961962</v>
      </c>
      <c r="N48" s="272">
        <f>K48*M48</f>
        <v>701.56080129952454</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2594.9805693811008</v>
      </c>
      <c r="N49" s="272">
        <f>K49*M49</f>
        <v>3795.1590827198602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4496.7198840193851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1388.967249884229</v>
      </c>
      <c r="M58" s="832"/>
      <c r="N58" s="287">
        <f>K58*L58</f>
        <v>17.362090623552863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17.362090623552863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4928.8889633854678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985.77779267709366</v>
      </c>
      <c r="M83" s="862"/>
      <c r="N83" s="51"/>
    </row>
    <row r="84" spans="1:14">
      <c r="B84" s="89" t="s">
        <v>973</v>
      </c>
      <c r="C84" s="90"/>
      <c r="D84" s="90"/>
      <c r="E84" s="90"/>
      <c r="F84" s="90"/>
      <c r="G84" s="90"/>
      <c r="H84" s="90"/>
      <c r="I84" s="87"/>
      <c r="J84" s="88"/>
      <c r="K84" s="304">
        <v>0.05</v>
      </c>
      <c r="L84" s="861">
        <f>N78*K84</f>
        <v>246.44444816927341</v>
      </c>
      <c r="M84" s="862"/>
      <c r="N84" s="51"/>
    </row>
    <row r="85" spans="1:14" ht="15.75" thickBot="1">
      <c r="B85" s="91" t="s">
        <v>974</v>
      </c>
      <c r="C85" s="92"/>
      <c r="D85" s="92"/>
      <c r="E85" s="92"/>
      <c r="F85" s="92"/>
      <c r="G85" s="92"/>
      <c r="H85" s="92"/>
      <c r="I85" s="93"/>
      <c r="J85" s="94"/>
      <c r="K85" s="305">
        <v>0.05</v>
      </c>
      <c r="L85" s="863">
        <f>N78*K85</f>
        <v>246.44444816927341</v>
      </c>
      <c r="M85" s="864"/>
      <c r="N85" s="51"/>
    </row>
    <row r="86" spans="1:14" ht="15.75" thickBot="1">
      <c r="B86" s="827" t="s">
        <v>953</v>
      </c>
      <c r="C86" s="828"/>
      <c r="D86" s="828"/>
      <c r="E86" s="828"/>
      <c r="F86" s="828"/>
      <c r="G86" s="828"/>
      <c r="H86" s="828"/>
      <c r="I86" s="828"/>
      <c r="J86" s="828"/>
      <c r="K86" s="828"/>
      <c r="L86" s="828"/>
      <c r="M86" s="829"/>
      <c r="N86" s="52">
        <f>L83+L84+L85</f>
        <v>1478.6666890156407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6407.5556524011081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56124.864103961962</v>
      </c>
      <c r="N48" s="272">
        <f>K48*M48</f>
        <v>533.18620898763857</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2594.9805693811008</v>
      </c>
      <c r="N49" s="272">
        <f>K49*M49</f>
        <v>3660.8688382543878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4194.0550472420264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1388.967249884229</v>
      </c>
      <c r="M58" s="832"/>
      <c r="N58" s="287">
        <f>K58*L58</f>
        <v>13.195188873900175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13.195188873900175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4622.0572248584567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924.41144497169137</v>
      </c>
      <c r="M83" s="862"/>
      <c r="N83" s="51"/>
    </row>
    <row r="84" spans="1:14">
      <c r="B84" s="89" t="s">
        <v>973</v>
      </c>
      <c r="C84" s="90"/>
      <c r="D84" s="90"/>
      <c r="E84" s="90"/>
      <c r="F84" s="90"/>
      <c r="G84" s="90"/>
      <c r="H84" s="90"/>
      <c r="I84" s="87"/>
      <c r="J84" s="88"/>
      <c r="K84" s="304">
        <v>0.05</v>
      </c>
      <c r="L84" s="861">
        <f>N78*K84</f>
        <v>231.10286124292284</v>
      </c>
      <c r="M84" s="862"/>
      <c r="N84" s="51"/>
    </row>
    <row r="85" spans="1:14" ht="15.75" thickBot="1">
      <c r="B85" s="91" t="s">
        <v>974</v>
      </c>
      <c r="C85" s="92"/>
      <c r="D85" s="92"/>
      <c r="E85" s="92"/>
      <c r="F85" s="92"/>
      <c r="G85" s="92"/>
      <c r="H85" s="92"/>
      <c r="I85" s="93"/>
      <c r="J85" s="94"/>
      <c r="K85" s="305">
        <v>0.05</v>
      </c>
      <c r="L85" s="863">
        <f>N78*K85</f>
        <v>231.10286124292284</v>
      </c>
      <c r="M85" s="864"/>
      <c r="N85" s="51"/>
    </row>
    <row r="86" spans="1:14" ht="15.75" thickBot="1">
      <c r="B86" s="827" t="s">
        <v>953</v>
      </c>
      <c r="C86" s="828"/>
      <c r="D86" s="828"/>
      <c r="E86" s="828"/>
      <c r="F86" s="828"/>
      <c r="G86" s="828"/>
      <c r="H86" s="828"/>
      <c r="I86" s="828"/>
      <c r="J86" s="828"/>
      <c r="K86" s="828"/>
      <c r="L86" s="828"/>
      <c r="M86" s="829"/>
      <c r="N86" s="52">
        <f>L83+L84+L85</f>
        <v>1386.6171674575371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6008.6743923159938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56124.864103961962</v>
      </c>
      <c r="N48" s="272">
        <f>K48*M48</f>
        <v>533.18620898763857</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2594.9805693811008</v>
      </c>
      <c r="N49" s="272">
        <f>K49*M49</f>
        <v>4437.4167736416821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4970.6029826293206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1">
        <f>VLOOKUP(A58,TRANSPORTE!A5:D117,4,FALSE)</f>
        <v>1388.967249884229</v>
      </c>
      <c r="M58" s="832"/>
      <c r="N58" s="287">
        <f>K58*L58</f>
        <v>13.195188873900175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13.195188873900175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5398.605160245751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1079.7210320491502</v>
      </c>
      <c r="M83" s="862"/>
      <c r="N83" s="51"/>
    </row>
    <row r="84" spans="1:14">
      <c r="B84" s="89" t="s">
        <v>973</v>
      </c>
      <c r="C84" s="90"/>
      <c r="D84" s="90"/>
      <c r="E84" s="90"/>
      <c r="F84" s="90"/>
      <c r="G84" s="90"/>
      <c r="H84" s="90"/>
      <c r="I84" s="87"/>
      <c r="J84" s="88"/>
      <c r="K84" s="304">
        <v>0.05</v>
      </c>
      <c r="L84" s="861">
        <f>N78*K84</f>
        <v>269.93025801228754</v>
      </c>
      <c r="M84" s="862"/>
      <c r="N84" s="51"/>
    </row>
    <row r="85" spans="1:14" ht="15.75" thickBot="1">
      <c r="B85" s="91" t="s">
        <v>974</v>
      </c>
      <c r="C85" s="92"/>
      <c r="D85" s="92"/>
      <c r="E85" s="92"/>
      <c r="F85" s="92"/>
      <c r="G85" s="92"/>
      <c r="H85" s="92"/>
      <c r="I85" s="93"/>
      <c r="J85" s="94"/>
      <c r="K85" s="305">
        <v>0.05</v>
      </c>
      <c r="L85" s="863">
        <f>N78*K85</f>
        <v>269.93025801228754</v>
      </c>
      <c r="M85" s="864"/>
      <c r="N85" s="51"/>
    </row>
    <row r="86" spans="1:14" ht="15.75" thickBot="1">
      <c r="B86" s="827" t="s">
        <v>953</v>
      </c>
      <c r="C86" s="828"/>
      <c r="D86" s="828"/>
      <c r="E86" s="828"/>
      <c r="F86" s="828"/>
      <c r="G86" s="828"/>
      <c r="H86" s="828"/>
      <c r="I86" s="828"/>
      <c r="J86" s="828"/>
      <c r="K86" s="828"/>
      <c r="L86" s="828"/>
      <c r="M86" s="829"/>
      <c r="N86" s="52">
        <f>L83+L84+L85</f>
        <v>1619.5815480737253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7018.1867083194766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175720.27533300364</v>
      </c>
      <c r="L36" s="270"/>
      <c r="M36" s="271">
        <v>600</v>
      </c>
      <c r="N36" s="272">
        <f>K36/M36</f>
        <v>292.86712555500606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600</v>
      </c>
      <c r="N37" s="272">
        <f>K37/M37</f>
        <v>53.93104109365904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347.47152132286175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56124.864103961962</v>
      </c>
      <c r="N48" s="272">
        <f>K48*M48</f>
        <v>266.59310449381928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2594.9805693811008</v>
      </c>
      <c r="N49" s="272">
        <f>K49*M49</f>
        <v>2773.3854835260513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3039.9785880198706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1388.967249884229</v>
      </c>
      <c r="M58" s="832"/>
      <c r="N58" s="287">
        <f>K58*L58</f>
        <v>6.5975944369500876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6.5975944369500876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3461.3831711993512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692.2766342398703</v>
      </c>
      <c r="M83" s="862"/>
      <c r="N83" s="51"/>
    </row>
    <row r="84" spans="1:14">
      <c r="B84" s="89" t="s">
        <v>973</v>
      </c>
      <c r="C84" s="90"/>
      <c r="D84" s="90"/>
      <c r="E84" s="90"/>
      <c r="F84" s="90"/>
      <c r="G84" s="90"/>
      <c r="H84" s="90"/>
      <c r="I84" s="87"/>
      <c r="J84" s="88"/>
      <c r="K84" s="304">
        <v>0.05</v>
      </c>
      <c r="L84" s="861">
        <f>N78*K84</f>
        <v>173.06915855996758</v>
      </c>
      <c r="M84" s="862"/>
      <c r="N84" s="51"/>
    </row>
    <row r="85" spans="1:14" ht="15.75" thickBot="1">
      <c r="B85" s="91" t="s">
        <v>974</v>
      </c>
      <c r="C85" s="92"/>
      <c r="D85" s="92"/>
      <c r="E85" s="92"/>
      <c r="F85" s="92"/>
      <c r="G85" s="92"/>
      <c r="H85" s="92"/>
      <c r="I85" s="93"/>
      <c r="J85" s="94"/>
      <c r="K85" s="305">
        <v>0.05</v>
      </c>
      <c r="L85" s="863">
        <f>N78*K85</f>
        <v>173.06915855996758</v>
      </c>
      <c r="M85" s="864"/>
      <c r="N85" s="51"/>
    </row>
    <row r="86" spans="1:14" ht="15.75" thickBot="1">
      <c r="B86" s="827" t="s">
        <v>953</v>
      </c>
      <c r="C86" s="828"/>
      <c r="D86" s="828"/>
      <c r="E86" s="828"/>
      <c r="F86" s="828"/>
      <c r="G86" s="828"/>
      <c r="H86" s="828"/>
      <c r="I86" s="828"/>
      <c r="J86" s="828"/>
      <c r="K86" s="828"/>
      <c r="L86" s="828"/>
      <c r="M86" s="829"/>
      <c r="N86" s="52">
        <f>L83+L84+L85</f>
        <v>1038.4149513598054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4499.7981225591566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290</v>
      </c>
      <c r="B37" s="840" t="str">
        <f>VLOOKUP(A37,EQUIPOS!A7:D154,3,FALSE)</f>
        <v>Planta trituradora</v>
      </c>
      <c r="C37" s="841"/>
      <c r="D37" s="841"/>
      <c r="E37" s="841"/>
      <c r="F37" s="841"/>
      <c r="G37" s="841"/>
      <c r="H37" s="842"/>
      <c r="I37" s="267"/>
      <c r="J37" s="268"/>
      <c r="K37" s="269">
        <f>VLOOKUP(A37,EQUIPOS!A7:D164,4,FALSE)</f>
        <v>692008.60344753298</v>
      </c>
      <c r="L37" s="270"/>
      <c r="M37" s="271">
        <v>30</v>
      </c>
      <c r="N37" s="272">
        <f t="shared" ref="N37:N43" si="0">K37/M37</f>
        <v>23066.953448251101</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75488.506351413525</v>
      </c>
      <c r="L38" s="270"/>
      <c r="M38" s="271">
        <v>9</v>
      </c>
      <c r="N38" s="272">
        <f t="shared" si="0"/>
        <v>8387.6118168237244</v>
      </c>
    </row>
    <row r="39" spans="1:14">
      <c r="A39" t="s">
        <v>173</v>
      </c>
      <c r="B39" s="840" t="str">
        <f>VLOOKUP(A39,EQUIPOS!A9:D154,3,FALSE)</f>
        <v>Compactador neumático de Potencia 70 HP, peso de 13 ton</v>
      </c>
      <c r="C39" s="841"/>
      <c r="D39" s="841"/>
      <c r="E39" s="841"/>
      <c r="F39" s="841"/>
      <c r="G39" s="841"/>
      <c r="H39" s="842"/>
      <c r="I39" s="267"/>
      <c r="J39" s="268"/>
      <c r="K39" s="269">
        <f>VLOOKUP(A39,EQUIPOS!A9:D166,4,FALSE)</f>
        <v>139102.35860127036</v>
      </c>
      <c r="L39" s="270"/>
      <c r="M39" s="271">
        <v>9</v>
      </c>
      <c r="N39" s="272">
        <f t="shared" si="0"/>
        <v>15455.817622363373</v>
      </c>
    </row>
    <row r="40" spans="1:14">
      <c r="A40" t="s">
        <v>286</v>
      </c>
      <c r="B40" s="840" t="str">
        <f>VLOOKUP(A40,EQUIPOS!A10:D154,3,FALSE)</f>
        <v>Planta de asfalto en frio</v>
      </c>
      <c r="C40" s="841"/>
      <c r="D40" s="841"/>
      <c r="E40" s="841"/>
      <c r="F40" s="841"/>
      <c r="G40" s="841"/>
      <c r="H40" s="842"/>
      <c r="I40" s="267"/>
      <c r="J40" s="268"/>
      <c r="K40" s="269">
        <f>VLOOKUP(A40,EQUIPOS!A10:D167,4,FALSE)</f>
        <v>204817.15062385457</v>
      </c>
      <c r="L40" s="270"/>
      <c r="M40" s="271">
        <v>9</v>
      </c>
      <c r="N40" s="272">
        <f t="shared" si="0"/>
        <v>22757.461180428287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9</v>
      </c>
      <c r="N42" s="272">
        <f t="shared" si="0"/>
        <v>8387.3555108858545</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N77*M46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99098.894495622197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1.3536609153089156</v>
      </c>
      <c r="N54" s="272">
        <f>K54*M54</f>
        <v>33.841522882722892</v>
      </c>
    </row>
    <row r="55" spans="1:14" ht="15.75" thickBot="1">
      <c r="B55" s="43"/>
      <c r="C55" s="281"/>
      <c r="D55" s="281"/>
      <c r="E55" s="281"/>
      <c r="F55" s="281"/>
      <c r="G55" s="281"/>
      <c r="H55" s="281"/>
      <c r="I55" s="268"/>
      <c r="J55" s="224"/>
      <c r="K55" s="282"/>
      <c r="L55" s="267"/>
      <c r="M55" s="283"/>
      <c r="N55" s="284"/>
    </row>
    <row r="56" spans="1:14" ht="15.75" thickBot="1">
      <c r="B56" s="827" t="s">
        <v>953</v>
      </c>
      <c r="C56" s="828"/>
      <c r="D56" s="828"/>
      <c r="E56" s="828"/>
      <c r="F56" s="828"/>
      <c r="G56" s="828"/>
      <c r="H56" s="828"/>
      <c r="I56" s="828"/>
      <c r="J56" s="828"/>
      <c r="K56" s="828"/>
      <c r="L56" s="828"/>
      <c r="M56" s="829"/>
      <c r="N56" s="394">
        <f>SUM(N53:N55)</f>
        <v>78608.651268429458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1">
        <f>VLOOKUP(A61,TRANSPORTE!A5:D117,4,FALSE)</f>
        <v>1524.4481352973307</v>
      </c>
      <c r="M61" s="832"/>
      <c r="N61" s="287">
        <f>K61*L61</f>
        <v>1905.5601691216634</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1">
        <f>VLOOKUP(A62,TRANSPORTE!A6:D117,4,FALSE)</f>
        <v>1388.967249884229</v>
      </c>
      <c r="M62" s="832"/>
      <c r="N62" s="287">
        <f>K62*L62</f>
        <v>1944.5541498379205</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3850.1143189595841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SUM(N72:N76)</f>
        <v>9718.9390143891651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191276.59909740044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38255.319819480086</v>
      </c>
      <c r="M84" s="862"/>
      <c r="N84" s="51"/>
    </row>
    <row r="85" spans="1:14">
      <c r="B85" s="89" t="s">
        <v>973</v>
      </c>
      <c r="C85" s="90"/>
      <c r="D85" s="90"/>
      <c r="E85" s="90"/>
      <c r="F85" s="90"/>
      <c r="G85" s="90"/>
      <c r="H85" s="90"/>
      <c r="I85" s="87"/>
      <c r="J85" s="88"/>
      <c r="K85" s="304">
        <v>0.05</v>
      </c>
      <c r="L85" s="861">
        <f>N79*K85</f>
        <v>9563.8299548700215</v>
      </c>
      <c r="M85" s="862"/>
      <c r="N85" s="51"/>
    </row>
    <row r="86" spans="1:14" ht="15.75" thickBot="1">
      <c r="B86" s="91" t="s">
        <v>974</v>
      </c>
      <c r="C86" s="92"/>
      <c r="D86" s="92"/>
      <c r="E86" s="92"/>
      <c r="F86" s="92"/>
      <c r="G86" s="92"/>
      <c r="H86" s="92"/>
      <c r="I86" s="93"/>
      <c r="J86" s="94"/>
      <c r="K86" s="305">
        <v>0.05</v>
      </c>
      <c r="L86" s="863">
        <f>N79*K86</f>
        <v>9563.8299548700215</v>
      </c>
      <c r="M86" s="864"/>
      <c r="N86" s="51"/>
    </row>
    <row r="87" spans="1:14" ht="15.75" thickBot="1">
      <c r="B87" s="827" t="s">
        <v>953</v>
      </c>
      <c r="C87" s="828"/>
      <c r="D87" s="828"/>
      <c r="E87" s="828"/>
      <c r="F87" s="828"/>
      <c r="G87" s="828"/>
      <c r="H87" s="828"/>
      <c r="I87" s="828"/>
      <c r="J87" s="828"/>
      <c r="K87" s="828"/>
      <c r="L87" s="828"/>
      <c r="M87" s="829"/>
      <c r="N87" s="52">
        <f>L84+L85+L86</f>
        <v>57382.979729220133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248659.57882662056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75488.506351413525</v>
      </c>
      <c r="L37" s="270"/>
      <c r="M37" s="271">
        <v>9</v>
      </c>
      <c r="N37" s="272">
        <f t="shared" ref="N37:N43" si="0">K37/M37</f>
        <v>8387.6118168237244</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139102.35860127036</v>
      </c>
      <c r="L38" s="270"/>
      <c r="M38" s="271">
        <v>9</v>
      </c>
      <c r="N38" s="272">
        <f t="shared" si="0"/>
        <v>15455.817622363373</v>
      </c>
    </row>
    <row r="39" spans="1:14">
      <c r="A39" t="s">
        <v>286</v>
      </c>
      <c r="B39" s="840" t="str">
        <f>VLOOKUP(A39,EQUIPOS!A9:D154,3,FALSE)</f>
        <v>Planta de asfalto en frio</v>
      </c>
      <c r="C39" s="841"/>
      <c r="D39" s="841"/>
      <c r="E39" s="841"/>
      <c r="F39" s="841"/>
      <c r="G39" s="841"/>
      <c r="H39" s="842"/>
      <c r="I39" s="267"/>
      <c r="J39" s="268"/>
      <c r="K39" s="269">
        <f>VLOOKUP(A39,EQUIPOS!A9:D166,4,FALSE)</f>
        <v>204817.15062385457</v>
      </c>
      <c r="L39" s="270"/>
      <c r="M39" s="271">
        <v>9</v>
      </c>
      <c r="N39" s="272">
        <f t="shared" si="0"/>
        <v>22757.461180428287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9</v>
      </c>
      <c r="N42" s="272">
        <f t="shared" si="0"/>
        <v>8387.3555108858545</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99098.894495622197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191276.59909740044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38255.319819480086</v>
      </c>
      <c r="M88" s="862"/>
      <c r="N88" s="51"/>
    </row>
    <row r="89" spans="1:14">
      <c r="B89" s="89" t="s">
        <v>973</v>
      </c>
      <c r="C89" s="90"/>
      <c r="D89" s="90"/>
      <c r="E89" s="90"/>
      <c r="F89" s="90"/>
      <c r="G89" s="90"/>
      <c r="H89" s="90"/>
      <c r="I89" s="87"/>
      <c r="J89" s="88"/>
      <c r="K89" s="304">
        <v>0.05</v>
      </c>
      <c r="L89" s="861">
        <f>N83*K89</f>
        <v>9563.8299548700215</v>
      </c>
      <c r="M89" s="862"/>
      <c r="N89" s="51"/>
    </row>
    <row r="90" spans="1:14" ht="15.75" thickBot="1">
      <c r="B90" s="91" t="s">
        <v>974</v>
      </c>
      <c r="C90" s="92"/>
      <c r="D90" s="92"/>
      <c r="E90" s="92"/>
      <c r="F90" s="92"/>
      <c r="G90" s="92"/>
      <c r="H90" s="92"/>
      <c r="I90" s="93"/>
      <c r="J90" s="94"/>
      <c r="K90" s="305">
        <v>0.05</v>
      </c>
      <c r="L90" s="863">
        <f>N83*K90</f>
        <v>9563.8299548700215</v>
      </c>
      <c r="M90" s="864"/>
      <c r="N90" s="51"/>
    </row>
    <row r="91" spans="1:14" ht="15.75" thickBot="1">
      <c r="B91" s="827" t="s">
        <v>953</v>
      </c>
      <c r="C91" s="828"/>
      <c r="D91" s="828"/>
      <c r="E91" s="828"/>
      <c r="F91" s="828"/>
      <c r="G91" s="828"/>
      <c r="H91" s="828"/>
      <c r="I91" s="828"/>
      <c r="J91" s="828"/>
      <c r="K91" s="828"/>
      <c r="L91" s="828"/>
      <c r="M91" s="829"/>
      <c r="N91" s="52">
        <f>L88+L89+L90</f>
        <v>57382.979729220133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248659.57882662056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75488.506351413525</v>
      </c>
      <c r="L37" s="270"/>
      <c r="M37" s="271">
        <v>9</v>
      </c>
      <c r="N37" s="272">
        <f t="shared" ref="N37:N43" si="0">K37/M37</f>
        <v>8387.6118168237244</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139102.35860127036</v>
      </c>
      <c r="L38" s="270"/>
      <c r="M38" s="271">
        <v>9</v>
      </c>
      <c r="N38" s="272">
        <f t="shared" si="0"/>
        <v>15455.817622363373</v>
      </c>
    </row>
    <row r="39" spans="1:14">
      <c r="A39" t="s">
        <v>286</v>
      </c>
      <c r="B39" s="840" t="str">
        <f>VLOOKUP(A39,EQUIPOS!A9:D154,3,FALSE)</f>
        <v>Planta de asfalto en frio</v>
      </c>
      <c r="C39" s="841"/>
      <c r="D39" s="841"/>
      <c r="E39" s="841"/>
      <c r="F39" s="841"/>
      <c r="G39" s="841"/>
      <c r="H39" s="842"/>
      <c r="I39" s="267"/>
      <c r="J39" s="268"/>
      <c r="K39" s="269">
        <f>VLOOKUP(A39,EQUIPOS!A9:D166,4,FALSE)</f>
        <v>204817.15062385457</v>
      </c>
      <c r="L39" s="270"/>
      <c r="M39" s="271">
        <v>9</v>
      </c>
      <c r="N39" s="272">
        <f t="shared" si="0"/>
        <v>22757.461180428287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9</v>
      </c>
      <c r="N42" s="272">
        <f t="shared" si="0"/>
        <v>8387.3555108858545</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99098.894495622197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411">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1">
        <f>VLOOKUP(A64,TRANSPORTE!A5:D117,4,FALSE)</f>
        <v>1388.967249884229</v>
      </c>
      <c r="M64" s="832"/>
      <c r="N64" s="287">
        <f>K64*L64</f>
        <v>1944.5541498379205</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191276.59909740044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38255.319819480086</v>
      </c>
      <c r="M88" s="862"/>
      <c r="N88" s="51"/>
    </row>
    <row r="89" spans="1:14">
      <c r="B89" s="89" t="s">
        <v>973</v>
      </c>
      <c r="C89" s="90"/>
      <c r="D89" s="90"/>
      <c r="E89" s="90"/>
      <c r="F89" s="90"/>
      <c r="G89" s="90"/>
      <c r="H89" s="90"/>
      <c r="I89" s="87"/>
      <c r="J89" s="88"/>
      <c r="K89" s="304">
        <v>0.05</v>
      </c>
      <c r="L89" s="861">
        <f>N83*K89</f>
        <v>9563.8299548700215</v>
      </c>
      <c r="M89" s="862"/>
      <c r="N89" s="51"/>
    </row>
    <row r="90" spans="1:14" ht="15.75" thickBot="1">
      <c r="B90" s="91" t="s">
        <v>974</v>
      </c>
      <c r="C90" s="92"/>
      <c r="D90" s="92"/>
      <c r="E90" s="92"/>
      <c r="F90" s="92"/>
      <c r="G90" s="92"/>
      <c r="H90" s="92"/>
      <c r="I90" s="93"/>
      <c r="J90" s="94"/>
      <c r="K90" s="305">
        <v>0.05</v>
      </c>
      <c r="L90" s="863">
        <f>N83*K90</f>
        <v>9563.8299548700215</v>
      </c>
      <c r="M90" s="864"/>
      <c r="N90" s="51"/>
    </row>
    <row r="91" spans="1:14" ht="15.75" thickBot="1">
      <c r="B91" s="827" t="s">
        <v>953</v>
      </c>
      <c r="C91" s="828"/>
      <c r="D91" s="828"/>
      <c r="E91" s="828"/>
      <c r="F91" s="828"/>
      <c r="G91" s="828"/>
      <c r="H91" s="828"/>
      <c r="I91" s="828"/>
      <c r="J91" s="828"/>
      <c r="K91" s="828"/>
      <c r="L91" s="828"/>
      <c r="M91" s="829"/>
      <c r="N91" s="52">
        <f>L88+L89+L90</f>
        <v>57382.979729220133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248659.57882662056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75488.506351413525</v>
      </c>
      <c r="L37" s="270"/>
      <c r="M37" s="271">
        <v>7</v>
      </c>
      <c r="N37" s="272">
        <f t="shared" ref="N37:N43" si="0">K37/M37</f>
        <v>10784.072335916218</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139102.35860127036</v>
      </c>
      <c r="L38" s="270"/>
      <c r="M38" s="271">
        <v>7</v>
      </c>
      <c r="N38" s="272">
        <f t="shared" si="0"/>
        <v>19871.765514467195</v>
      </c>
    </row>
    <row r="39" spans="1:14">
      <c r="A39" t="s">
        <v>286</v>
      </c>
      <c r="B39" s="840" t="str">
        <f>VLOOKUP(A39,EQUIPOS!A9:D154,3,FALSE)</f>
        <v>Planta de asfalto en frio</v>
      </c>
      <c r="C39" s="841"/>
      <c r="D39" s="841"/>
      <c r="E39" s="841"/>
      <c r="F39" s="841"/>
      <c r="G39" s="841"/>
      <c r="H39" s="842"/>
      <c r="I39" s="267"/>
      <c r="J39" s="268"/>
      <c r="K39" s="269">
        <f>VLOOKUP(A39,EQUIPOS!A9:D166,4,FALSE)</f>
        <v>204817.15062385457</v>
      </c>
      <c r="L39" s="270"/>
      <c r="M39" s="271">
        <v>9</v>
      </c>
      <c r="N39" s="272">
        <f t="shared" si="0"/>
        <v>22757.461180428287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7</v>
      </c>
      <c r="N42" s="272">
        <f t="shared" si="0"/>
        <v>10783.742799710384</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1110.7358873587618</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108446.53218156287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1388.967249884229</v>
      </c>
      <c r="N65" s="412">
        <f>K65*M65</f>
        <v>1736.2090623552863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3680.7632121932065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11107.358873587618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201843.30553577316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40368.661107154636</v>
      </c>
      <c r="M88" s="862"/>
      <c r="N88" s="51"/>
    </row>
    <row r="89" spans="1:14">
      <c r="B89" s="89" t="s">
        <v>973</v>
      </c>
      <c r="C89" s="90"/>
      <c r="D89" s="90"/>
      <c r="E89" s="90"/>
      <c r="F89" s="90"/>
      <c r="G89" s="90"/>
      <c r="H89" s="90"/>
      <c r="I89" s="87"/>
      <c r="J89" s="88"/>
      <c r="K89" s="304">
        <v>0.05</v>
      </c>
      <c r="L89" s="861">
        <f>N83*K89</f>
        <v>10092.165276788659</v>
      </c>
      <c r="M89" s="862"/>
      <c r="N89" s="51"/>
    </row>
    <row r="90" spans="1:14" ht="15.75" thickBot="1">
      <c r="B90" s="91" t="s">
        <v>974</v>
      </c>
      <c r="C90" s="92"/>
      <c r="D90" s="92"/>
      <c r="E90" s="92"/>
      <c r="F90" s="92"/>
      <c r="G90" s="92"/>
      <c r="H90" s="92"/>
      <c r="I90" s="93"/>
      <c r="J90" s="94"/>
      <c r="K90" s="305">
        <v>0.05</v>
      </c>
      <c r="L90" s="863">
        <f>N83*K90</f>
        <v>10092.165276788659</v>
      </c>
      <c r="M90" s="864"/>
      <c r="N90" s="51"/>
    </row>
    <row r="91" spans="1:14" ht="15.75" thickBot="1">
      <c r="B91" s="827" t="s">
        <v>953</v>
      </c>
      <c r="C91" s="828"/>
      <c r="D91" s="828"/>
      <c r="E91" s="828"/>
      <c r="F91" s="828"/>
      <c r="G91" s="828"/>
      <c r="H91" s="828"/>
      <c r="I91" s="828"/>
      <c r="J91" s="828"/>
      <c r="K91" s="828"/>
      <c r="L91" s="828"/>
      <c r="M91" s="829"/>
      <c r="N91" s="52">
        <f>L88+L89+L90</f>
        <v>60552.991660731946</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262396.29719650513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9</v>
      </c>
      <c r="N37" s="272">
        <f t="shared" ref="N37:N43" si="0">K37/M37</f>
        <v>15455.817622363373</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75488.506351413525</v>
      </c>
      <c r="L38" s="270"/>
      <c r="M38" s="271">
        <v>9</v>
      </c>
      <c r="N38" s="272">
        <f t="shared" si="0"/>
        <v>8387.6118168237244</v>
      </c>
    </row>
    <row r="39" spans="1:14">
      <c r="A39" t="s">
        <v>286</v>
      </c>
      <c r="B39" s="840" t="str">
        <f>VLOOKUP(A39,EQUIPOS!A9:D154,3,FALSE)</f>
        <v>Planta de asfalto en frio</v>
      </c>
      <c r="C39" s="841"/>
      <c r="D39" s="841"/>
      <c r="E39" s="841"/>
      <c r="F39" s="841"/>
      <c r="G39" s="841"/>
      <c r="H39" s="842"/>
      <c r="I39" s="267"/>
      <c r="J39" s="268"/>
      <c r="K39" s="269">
        <f>VLOOKUP(A39,EQUIPOS!A9:D166,4,FALSE)</f>
        <v>204817.15062385457</v>
      </c>
      <c r="L39" s="270"/>
      <c r="M39" s="271">
        <v>9</v>
      </c>
      <c r="N39" s="272">
        <f t="shared" si="0"/>
        <v>22757.461180428287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9</v>
      </c>
      <c r="N42" s="272">
        <f t="shared" si="0"/>
        <v>8387.3555108858545</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99098.894495622197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191276.59909740044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38255.319819480086</v>
      </c>
      <c r="M88" s="862"/>
      <c r="N88" s="51"/>
    </row>
    <row r="89" spans="1:14">
      <c r="B89" s="89" t="s">
        <v>973</v>
      </c>
      <c r="C89" s="90"/>
      <c r="D89" s="90"/>
      <c r="E89" s="90"/>
      <c r="F89" s="90"/>
      <c r="G89" s="90"/>
      <c r="H89" s="90"/>
      <c r="I89" s="87"/>
      <c r="J89" s="88"/>
      <c r="K89" s="304">
        <v>0.05</v>
      </c>
      <c r="L89" s="861">
        <f>N83*K89</f>
        <v>9563.8299548700215</v>
      </c>
      <c r="M89" s="862"/>
      <c r="N89" s="51"/>
    </row>
    <row r="90" spans="1:14" ht="15.75" thickBot="1">
      <c r="B90" s="91" t="s">
        <v>974</v>
      </c>
      <c r="C90" s="92"/>
      <c r="D90" s="92"/>
      <c r="E90" s="92"/>
      <c r="F90" s="92"/>
      <c r="G90" s="92"/>
      <c r="H90" s="92"/>
      <c r="I90" s="93"/>
      <c r="J90" s="94"/>
      <c r="K90" s="305">
        <v>0.05</v>
      </c>
      <c r="L90" s="863">
        <f>N83*K90</f>
        <v>9563.8299548700215</v>
      </c>
      <c r="M90" s="864"/>
      <c r="N90" s="51"/>
    </row>
    <row r="91" spans="1:14" ht="15.75" thickBot="1">
      <c r="B91" s="827" t="s">
        <v>953</v>
      </c>
      <c r="C91" s="828"/>
      <c r="D91" s="828"/>
      <c r="E91" s="828"/>
      <c r="F91" s="828"/>
      <c r="G91" s="828"/>
      <c r="H91" s="828"/>
      <c r="I91" s="828"/>
      <c r="J91" s="828"/>
      <c r="K91" s="828"/>
      <c r="L91" s="828"/>
      <c r="M91" s="829"/>
      <c r="N91" s="52">
        <f>L88+L89+L90</f>
        <v>57382.979729220133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248659.57882662056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9</v>
      </c>
      <c r="N37" s="272">
        <f t="shared" ref="N37:N43" si="0">K37/M37</f>
        <v>15455.817622363373</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75488.506351413525</v>
      </c>
      <c r="L38" s="270"/>
      <c r="M38" s="271">
        <v>9</v>
      </c>
      <c r="N38" s="272">
        <f t="shared" si="0"/>
        <v>8387.6118168237244</v>
      </c>
    </row>
    <row r="39" spans="1:14">
      <c r="A39" t="s">
        <v>286</v>
      </c>
      <c r="B39" s="840" t="str">
        <f>VLOOKUP(A39,EQUIPOS!A9:D154,3,FALSE)</f>
        <v>Planta de asfalto en frio</v>
      </c>
      <c r="C39" s="841"/>
      <c r="D39" s="841"/>
      <c r="E39" s="841"/>
      <c r="F39" s="841"/>
      <c r="G39" s="841"/>
      <c r="H39" s="842"/>
      <c r="I39" s="267"/>
      <c r="J39" s="268"/>
      <c r="K39" s="269">
        <f>VLOOKUP(A39,EQUIPOS!A9:D166,4,FALSE)</f>
        <v>204817.15062385457</v>
      </c>
      <c r="L39" s="270"/>
      <c r="M39" s="271">
        <v>9</v>
      </c>
      <c r="N39" s="272">
        <f t="shared" si="0"/>
        <v>22757.461180428287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9</v>
      </c>
      <c r="N42" s="272">
        <f t="shared" si="0"/>
        <v>8387.3555108858545</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99098.894495622197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191276.59909740044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38255.319819480086</v>
      </c>
      <c r="M87" s="862"/>
      <c r="N87" s="51"/>
    </row>
    <row r="88" spans="1:14">
      <c r="B88" s="89" t="s">
        <v>973</v>
      </c>
      <c r="C88" s="90"/>
      <c r="D88" s="90"/>
      <c r="E88" s="90"/>
      <c r="F88" s="90"/>
      <c r="G88" s="90"/>
      <c r="H88" s="90"/>
      <c r="I88" s="87"/>
      <c r="J88" s="88"/>
      <c r="K88" s="304">
        <v>0.05</v>
      </c>
      <c r="L88" s="861">
        <f>N82*K88</f>
        <v>9563.8299548700215</v>
      </c>
      <c r="M88" s="862"/>
      <c r="N88" s="51"/>
    </row>
    <row r="89" spans="1:14" ht="15.75" thickBot="1">
      <c r="B89" s="91" t="s">
        <v>974</v>
      </c>
      <c r="C89" s="92"/>
      <c r="D89" s="92"/>
      <c r="E89" s="92"/>
      <c r="F89" s="92"/>
      <c r="G89" s="92"/>
      <c r="H89" s="92"/>
      <c r="I89" s="93"/>
      <c r="J89" s="94"/>
      <c r="K89" s="305">
        <v>0.05</v>
      </c>
      <c r="L89" s="863">
        <f>N82*K89</f>
        <v>9563.8299548700215</v>
      </c>
      <c r="M89" s="864"/>
      <c r="N89" s="51"/>
    </row>
    <row r="90" spans="1:14" ht="15.75" thickBot="1">
      <c r="B90" s="827" t="s">
        <v>953</v>
      </c>
      <c r="C90" s="828"/>
      <c r="D90" s="828"/>
      <c r="E90" s="828"/>
      <c r="F90" s="828"/>
      <c r="G90" s="828"/>
      <c r="H90" s="828"/>
      <c r="I90" s="828"/>
      <c r="J90" s="828"/>
      <c r="K90" s="828"/>
      <c r="L90" s="828"/>
      <c r="M90" s="829"/>
      <c r="N90" s="52">
        <f>L87+L88+L89</f>
        <v>57382.979729220133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248659.57882662056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9</v>
      </c>
      <c r="N37" s="272">
        <f t="shared" ref="N37:N43" si="0">K37/M37</f>
        <v>15455.817622363373</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75488.506351413525</v>
      </c>
      <c r="L38" s="270"/>
      <c r="M38" s="271">
        <v>9</v>
      </c>
      <c r="N38" s="272">
        <f t="shared" si="0"/>
        <v>8387.6118168237244</v>
      </c>
    </row>
    <row r="39" spans="1:14">
      <c r="A39" t="s">
        <v>286</v>
      </c>
      <c r="B39" s="840" t="str">
        <f>VLOOKUP(A39,EQUIPOS!A9:D154,3,FALSE)</f>
        <v>Planta de asfalto en frio</v>
      </c>
      <c r="C39" s="841"/>
      <c r="D39" s="841"/>
      <c r="E39" s="841"/>
      <c r="F39" s="841"/>
      <c r="G39" s="841"/>
      <c r="H39" s="842"/>
      <c r="I39" s="267"/>
      <c r="J39" s="268"/>
      <c r="K39" s="269">
        <f>VLOOKUP(A39,EQUIPOS!A9:D166,4,FALSE)</f>
        <v>204817.15062385457</v>
      </c>
      <c r="L39" s="270"/>
      <c r="M39" s="271">
        <v>9</v>
      </c>
      <c r="N39" s="272">
        <f t="shared" si="0"/>
        <v>22757.461180428287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9</v>
      </c>
      <c r="N42" s="272">
        <f t="shared" si="0"/>
        <v>8387.3555108858545</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99098.894495622197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1">
        <f>VLOOKUP(A65,TRANSPORTE!A6:D117,4,FALSE)</f>
        <v>1388.967249884229</v>
      </c>
      <c r="M65" s="832"/>
      <c r="N65" s="287">
        <f>K65*L65</f>
        <v>1736.2090623552863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3680.7632121932065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191107.24799063406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38221.449598126812</v>
      </c>
      <c r="M88" s="862"/>
      <c r="N88" s="51"/>
    </row>
    <row r="89" spans="1:14">
      <c r="B89" s="89" t="s">
        <v>973</v>
      </c>
      <c r="C89" s="90"/>
      <c r="D89" s="90"/>
      <c r="E89" s="90"/>
      <c r="F89" s="90"/>
      <c r="G89" s="90"/>
      <c r="H89" s="90"/>
      <c r="I89" s="87"/>
      <c r="J89" s="88"/>
      <c r="K89" s="304">
        <v>0.05</v>
      </c>
      <c r="L89" s="861">
        <f>N83*K89</f>
        <v>9555.362399531703</v>
      </c>
      <c r="M89" s="862"/>
      <c r="N89" s="51"/>
    </row>
    <row r="90" spans="1:14" ht="15.75" thickBot="1">
      <c r="B90" s="91" t="s">
        <v>974</v>
      </c>
      <c r="C90" s="92"/>
      <c r="D90" s="92"/>
      <c r="E90" s="92"/>
      <c r="F90" s="92"/>
      <c r="G90" s="92"/>
      <c r="H90" s="92"/>
      <c r="I90" s="93"/>
      <c r="J90" s="94"/>
      <c r="K90" s="305">
        <v>0.05</v>
      </c>
      <c r="L90" s="863">
        <f>N83*K90</f>
        <v>9555.362399531703</v>
      </c>
      <c r="M90" s="864"/>
      <c r="N90" s="51"/>
    </row>
    <row r="91" spans="1:14" ht="15.75" thickBot="1">
      <c r="B91" s="827" t="s">
        <v>953</v>
      </c>
      <c r="C91" s="828"/>
      <c r="D91" s="828"/>
      <c r="E91" s="828"/>
      <c r="F91" s="828"/>
      <c r="G91" s="828"/>
      <c r="H91" s="828"/>
      <c r="I91" s="828"/>
      <c r="J91" s="828"/>
      <c r="K91" s="828"/>
      <c r="L91" s="828"/>
      <c r="M91" s="829"/>
      <c r="N91" s="52">
        <f>L88+L89+L90</f>
        <v>57332.174397190218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248439.42238782428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7</v>
      </c>
      <c r="N37" s="272">
        <f t="shared" ref="N37:N43" si="0">K37/M37</f>
        <v>19871.765514467195</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75488.506351413525</v>
      </c>
      <c r="L38" s="270"/>
      <c r="M38" s="271">
        <v>7</v>
      </c>
      <c r="N38" s="272">
        <f t="shared" si="0"/>
        <v>10784.072335916218</v>
      </c>
    </row>
    <row r="39" spans="1:14">
      <c r="A39" t="s">
        <v>286</v>
      </c>
      <c r="B39" s="840" t="str">
        <f>VLOOKUP(A39,EQUIPOS!A9:D154,3,FALSE)</f>
        <v>Planta de asfalto en frio</v>
      </c>
      <c r="C39" s="841"/>
      <c r="D39" s="841"/>
      <c r="E39" s="841"/>
      <c r="F39" s="841"/>
      <c r="G39" s="841"/>
      <c r="H39" s="842"/>
      <c r="I39" s="267"/>
      <c r="J39" s="268"/>
      <c r="K39" s="269">
        <f>VLOOKUP(A39,EQUIPOS!A9:D166,4,FALSE)</f>
        <v>204817.15062385457</v>
      </c>
      <c r="L39" s="270"/>
      <c r="M39" s="271">
        <v>9</v>
      </c>
      <c r="N39" s="272">
        <f t="shared" si="0"/>
        <v>22757.461180428287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7</v>
      </c>
      <c r="N42" s="272">
        <f t="shared" si="0"/>
        <v>10783.742799710384</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9</v>
      </c>
      <c r="N43" s="272">
        <f t="shared" si="0"/>
        <v>9041.8888831990698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1110.7358873587618</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108446.53218156287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1">
        <f>VLOOKUP(A64,TRANSPORTE!A6:D117,4,FALSE)</f>
        <v>1388.967249884229</v>
      </c>
      <c r="M64" s="832"/>
      <c r="N64" s="287">
        <f>K64*L64</f>
        <v>1736.2090623552863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3680.7632121932065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11107.358873587618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201843.30553577316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40368.661107154636</v>
      </c>
      <c r="M87" s="862"/>
      <c r="N87" s="51"/>
    </row>
    <row r="88" spans="1:14">
      <c r="B88" s="89" t="s">
        <v>973</v>
      </c>
      <c r="C88" s="90"/>
      <c r="D88" s="90"/>
      <c r="E88" s="90"/>
      <c r="F88" s="90"/>
      <c r="G88" s="90"/>
      <c r="H88" s="90"/>
      <c r="I88" s="87"/>
      <c r="J88" s="88"/>
      <c r="K88" s="304">
        <v>0.05</v>
      </c>
      <c r="L88" s="861">
        <f>N82*K88</f>
        <v>10092.165276788659</v>
      </c>
      <c r="M88" s="862"/>
      <c r="N88" s="51"/>
    </row>
    <row r="89" spans="1:14" ht="15.75" thickBot="1">
      <c r="B89" s="91" t="s">
        <v>974</v>
      </c>
      <c r="C89" s="92"/>
      <c r="D89" s="92"/>
      <c r="E89" s="92"/>
      <c r="F89" s="92"/>
      <c r="G89" s="92"/>
      <c r="H89" s="92"/>
      <c r="I89" s="93"/>
      <c r="J89" s="94"/>
      <c r="K89" s="305">
        <v>0.05</v>
      </c>
      <c r="L89" s="863">
        <f>N82*K89</f>
        <v>10092.165276788659</v>
      </c>
      <c r="M89" s="864"/>
      <c r="N89" s="51"/>
    </row>
    <row r="90" spans="1:14" ht="15.75" thickBot="1">
      <c r="B90" s="827" t="s">
        <v>953</v>
      </c>
      <c r="C90" s="828"/>
      <c r="D90" s="828"/>
      <c r="E90" s="828"/>
      <c r="F90" s="828"/>
      <c r="G90" s="828"/>
      <c r="H90" s="828"/>
      <c r="I90" s="828"/>
      <c r="J90" s="828"/>
      <c r="K90" s="828"/>
      <c r="L90" s="828"/>
      <c r="M90" s="829"/>
      <c r="N90" s="52">
        <f>L87+L88+L89</f>
        <v>60552.991660731946</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262396.29719650513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40"/>
      <c r="C47" s="841"/>
      <c r="D47" s="841"/>
      <c r="E47" s="841"/>
      <c r="F47" s="841"/>
      <c r="G47" s="841"/>
      <c r="H47" s="842"/>
      <c r="I47" s="843"/>
      <c r="J47" s="824"/>
      <c r="K47" s="269"/>
      <c r="L47" s="844"/>
      <c r="M47" s="845"/>
      <c r="N47" s="272"/>
    </row>
    <row r="48" spans="1:14">
      <c r="B48" s="840"/>
      <c r="C48" s="841"/>
      <c r="D48" s="841"/>
      <c r="E48" s="846"/>
      <c r="F48" s="841"/>
      <c r="G48" s="841"/>
      <c r="H48" s="842"/>
      <c r="I48" s="36"/>
      <c r="J48" s="37"/>
      <c r="K48" s="274"/>
      <c r="L48" s="276"/>
      <c r="M48" s="277"/>
      <c r="N48" s="278"/>
    </row>
    <row r="49" spans="1:14">
      <c r="B49" s="847" t="s">
        <v>952</v>
      </c>
      <c r="C49" s="848"/>
      <c r="D49" s="848"/>
      <c r="E49" s="38"/>
      <c r="F49" s="39"/>
      <c r="G49" s="39"/>
      <c r="H49" s="40"/>
      <c r="I49" s="36"/>
      <c r="J49" s="37"/>
      <c r="K49" s="279"/>
      <c r="L49" s="276"/>
      <c r="M49" s="401">
        <v>0.1</v>
      </c>
      <c r="N49" s="344">
        <f>N83*M49</f>
        <v>874.7045112950251</v>
      </c>
    </row>
    <row r="50" spans="1:14" ht="15.75" thickBot="1">
      <c r="B50" s="840"/>
      <c r="C50" s="841"/>
      <c r="D50" s="841"/>
      <c r="E50" s="841"/>
      <c r="F50" s="841"/>
      <c r="G50" s="841"/>
      <c r="H50" s="842"/>
      <c r="I50" s="849"/>
      <c r="J50" s="850"/>
      <c r="K50" s="41"/>
      <c r="L50" s="851"/>
      <c r="M50" s="852"/>
      <c r="N50" s="105"/>
    </row>
    <row r="51" spans="1:14" ht="15.75" thickBot="1">
      <c r="B51" s="827" t="s">
        <v>953</v>
      </c>
      <c r="C51" s="828"/>
      <c r="D51" s="828"/>
      <c r="E51" s="828"/>
      <c r="F51" s="828"/>
      <c r="G51" s="828"/>
      <c r="H51" s="828"/>
      <c r="I51" s="828"/>
      <c r="J51" s="828"/>
      <c r="K51" s="828"/>
      <c r="L51" s="828"/>
      <c r="M51" s="829"/>
      <c r="N51" s="394">
        <f>SUM(N36:N50)</f>
        <v>124634.37611039951</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8" t="s">
        <v>944</v>
      </c>
      <c r="C55" s="819"/>
      <c r="D55" s="819"/>
      <c r="E55" s="819"/>
      <c r="F55" s="819"/>
      <c r="G55" s="819"/>
      <c r="H55" s="819"/>
      <c r="I55" s="820"/>
      <c r="J55" s="315" t="s">
        <v>945</v>
      </c>
      <c r="K55" s="85" t="s">
        <v>946</v>
      </c>
      <c r="L55" s="821" t="s">
        <v>955</v>
      </c>
      <c r="M55" s="820"/>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56124.864103961962</v>
      </c>
      <c r="N56" s="272">
        <f>K56*M56</f>
        <v>78574.809745546736</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1.3536609153089156</v>
      </c>
      <c r="N57" s="272">
        <f>K57*M57</f>
        <v>33.841522882722892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2"/>
      <c r="C60" s="823"/>
      <c r="D60" s="823"/>
      <c r="E60" s="823"/>
      <c r="F60" s="823"/>
      <c r="G60" s="823"/>
      <c r="H60" s="823"/>
      <c r="I60" s="824"/>
      <c r="J60" s="42"/>
      <c r="K60" s="44"/>
      <c r="L60" s="825"/>
      <c r="M60" s="826"/>
      <c r="N60" s="45"/>
    </row>
    <row r="61" spans="1:14" ht="15.75" thickBot="1">
      <c r="B61" s="827" t="s">
        <v>953</v>
      </c>
      <c r="C61" s="828"/>
      <c r="D61" s="828"/>
      <c r="E61" s="828"/>
      <c r="F61" s="828"/>
      <c r="G61" s="828"/>
      <c r="H61" s="828"/>
      <c r="I61" s="828"/>
      <c r="J61" s="828"/>
      <c r="K61" s="828"/>
      <c r="L61" s="828"/>
      <c r="M61" s="829"/>
      <c r="N61" s="394">
        <f>SUM(N56:N60)</f>
        <v>78608.651268429458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1">
        <f>VLOOKUP(A66,TRANSPORTE!A5:D117,4,FALSE)</f>
        <v>1388.967249884229</v>
      </c>
      <c r="M66" s="832"/>
      <c r="N66" s="287">
        <f>K66*L66</f>
        <v>1944.5541498379205</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1">
        <f>VLOOKUP(A67,TRANSPORTE!A6:D117,4,FALSE)</f>
        <v>1388.967249884229</v>
      </c>
      <c r="M67" s="832"/>
      <c r="N67" s="287">
        <f>K67*L67</f>
        <v>1736.2090623552863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3680.7632121932065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8747.0451129502508</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215670.83570397244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43134.167140794489</v>
      </c>
      <c r="M90" s="862"/>
      <c r="N90" s="51"/>
    </row>
    <row r="91" spans="1:14">
      <c r="B91" s="89" t="s">
        <v>973</v>
      </c>
      <c r="C91" s="90"/>
      <c r="D91" s="90"/>
      <c r="E91" s="90"/>
      <c r="F91" s="90"/>
      <c r="G91" s="90"/>
      <c r="H91" s="90"/>
      <c r="I91" s="87"/>
      <c r="J91" s="88"/>
      <c r="K91" s="304">
        <v>0.05</v>
      </c>
      <c r="L91" s="861">
        <f>N85*K91</f>
        <v>10783.541785198622</v>
      </c>
      <c r="M91" s="862"/>
      <c r="N91" s="51"/>
    </row>
    <row r="92" spans="1:14" ht="15.75" thickBot="1">
      <c r="B92" s="91" t="s">
        <v>974</v>
      </c>
      <c r="C92" s="92"/>
      <c r="D92" s="92"/>
      <c r="E92" s="92"/>
      <c r="F92" s="92"/>
      <c r="G92" s="92"/>
      <c r="H92" s="92"/>
      <c r="I92" s="93"/>
      <c r="J92" s="94"/>
      <c r="K92" s="305">
        <v>0.05</v>
      </c>
      <c r="L92" s="863">
        <f>N85*K92</f>
        <v>10783.541785198622</v>
      </c>
      <c r="M92" s="864"/>
      <c r="N92" s="51"/>
    </row>
    <row r="93" spans="1:14" ht="15.75" thickBot="1">
      <c r="B93" s="827" t="s">
        <v>953</v>
      </c>
      <c r="C93" s="828"/>
      <c r="D93" s="828"/>
      <c r="E93" s="828"/>
      <c r="F93" s="828"/>
      <c r="G93" s="828"/>
      <c r="H93" s="828"/>
      <c r="I93" s="828"/>
      <c r="J93" s="828"/>
      <c r="K93" s="828"/>
      <c r="L93" s="828"/>
      <c r="M93" s="829"/>
      <c r="N93" s="52">
        <f>L90+L91+L92</f>
        <v>64701.250711191729</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280372.08641516417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4"/>
      <c r="K125" s="804"/>
      <c r="L125" s="804"/>
      <c r="M125" s="804"/>
      <c r="N125" s="805"/>
    </row>
    <row r="126" spans="2:14" ht="15.75" thickBot="1">
      <c r="B126" s="261" t="s">
        <v>2221</v>
      </c>
      <c r="C126" s="393"/>
      <c r="D126" s="393"/>
      <c r="E126" s="57"/>
      <c r="F126" s="57"/>
      <c r="G126" s="57"/>
      <c r="H126" s="57"/>
      <c r="I126" s="57"/>
      <c r="J126" s="806"/>
      <c r="K126" s="806"/>
      <c r="L126" s="806"/>
      <c r="M126" s="806"/>
      <c r="N126"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831"/>
      <c r="M66" s="832"/>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ht="15" customHeight="1">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124634.37611039951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1388.967249884229</v>
      </c>
      <c r="M64" s="832"/>
      <c r="N64" s="287">
        <f>K64*L64</f>
        <v>1736.2090623552863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3680.7632121932065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215670.83570397244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43134.167140794489</v>
      </c>
      <c r="M87" s="862"/>
      <c r="N87" s="51"/>
    </row>
    <row r="88" spans="1:14">
      <c r="B88" s="89" t="s">
        <v>973</v>
      </c>
      <c r="C88" s="90"/>
      <c r="D88" s="90"/>
      <c r="E88" s="90"/>
      <c r="F88" s="90"/>
      <c r="G88" s="90"/>
      <c r="H88" s="90"/>
      <c r="I88" s="87"/>
      <c r="J88" s="88"/>
      <c r="K88" s="304">
        <v>0.05</v>
      </c>
      <c r="L88" s="861">
        <f>N82*K88</f>
        <v>10783.541785198622</v>
      </c>
      <c r="M88" s="862"/>
      <c r="N88" s="51"/>
    </row>
    <row r="89" spans="1:14" ht="15.75" thickBot="1">
      <c r="B89" s="91" t="s">
        <v>974</v>
      </c>
      <c r="C89" s="92"/>
      <c r="D89" s="92"/>
      <c r="E89" s="92"/>
      <c r="F89" s="92"/>
      <c r="G89" s="92"/>
      <c r="H89" s="92"/>
      <c r="I89" s="93"/>
      <c r="J89" s="94"/>
      <c r="K89" s="305">
        <v>0.05</v>
      </c>
      <c r="L89" s="863">
        <f>N82*K89</f>
        <v>10783.541785198622</v>
      </c>
      <c r="M89" s="864"/>
      <c r="N89" s="51"/>
    </row>
    <row r="90" spans="1:14" ht="15.75" thickBot="1">
      <c r="B90" s="827" t="s">
        <v>953</v>
      </c>
      <c r="C90" s="828"/>
      <c r="D90" s="828"/>
      <c r="E90" s="828"/>
      <c r="F90" s="828"/>
      <c r="G90" s="828"/>
      <c r="H90" s="828"/>
      <c r="I90" s="828"/>
      <c r="J90" s="828"/>
      <c r="K90" s="828"/>
      <c r="L90" s="828"/>
      <c r="M90" s="829"/>
      <c r="N90" s="52">
        <f>L87+L88+L89</f>
        <v>64701.250711191729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280372.08641516417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124634.37611039951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215840.18681073881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43168.037362147763</v>
      </c>
      <c r="M87" s="862"/>
      <c r="N87" s="51"/>
    </row>
    <row r="88" spans="1:14">
      <c r="B88" s="89" t="s">
        <v>973</v>
      </c>
      <c r="C88" s="90"/>
      <c r="D88" s="90"/>
      <c r="E88" s="90"/>
      <c r="F88" s="90"/>
      <c r="G88" s="90"/>
      <c r="H88" s="90"/>
      <c r="I88" s="87"/>
      <c r="J88" s="88"/>
      <c r="K88" s="304">
        <v>0.05</v>
      </c>
      <c r="L88" s="861">
        <f>N82*K88</f>
        <v>10792.009340536941</v>
      </c>
      <c r="M88" s="862"/>
      <c r="N88" s="51"/>
    </row>
    <row r="89" spans="1:14" ht="15.75" thickBot="1">
      <c r="B89" s="91" t="s">
        <v>974</v>
      </c>
      <c r="C89" s="92"/>
      <c r="D89" s="92"/>
      <c r="E89" s="92"/>
      <c r="F89" s="92"/>
      <c r="G89" s="92"/>
      <c r="H89" s="92"/>
      <c r="I89" s="93"/>
      <c r="J89" s="94"/>
      <c r="K89" s="305">
        <v>0.05</v>
      </c>
      <c r="L89" s="863">
        <f>N82*K89</f>
        <v>10792.009340536941</v>
      </c>
      <c r="M89" s="864"/>
      <c r="N89" s="51"/>
    </row>
    <row r="90" spans="1:14" ht="15.75" thickBot="1">
      <c r="B90" s="827" t="s">
        <v>953</v>
      </c>
      <c r="C90" s="828"/>
      <c r="D90" s="828"/>
      <c r="E90" s="828"/>
      <c r="F90" s="828"/>
      <c r="G90" s="828"/>
      <c r="H90" s="828"/>
      <c r="I90" s="828"/>
      <c r="J90" s="828"/>
      <c r="K90" s="828"/>
      <c r="L90" s="828"/>
      <c r="M90" s="829"/>
      <c r="N90" s="52">
        <f>L87+L88+L89</f>
        <v>64752.056043221644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280592.24285396049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1293</v>
      </c>
      <c r="B65" s="46" t="str">
        <f>VLOOKUP(A65,TRANSPORTE!A6:D117,3,FALSE)</f>
        <v>Transporte de mezcla</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8</v>
      </c>
      <c r="N37" s="272">
        <f t="shared" ref="N37:N43" si="0">K37/M37</f>
        <v>17387.794825158795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8</v>
      </c>
      <c r="N38" s="272">
        <f t="shared" si="0"/>
        <v>15258.187490398428</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8</v>
      </c>
      <c r="N39" s="272">
        <f t="shared" si="0"/>
        <v>59824.62526437411</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8</v>
      </c>
      <c r="N42" s="272">
        <f t="shared" si="0"/>
        <v>9435.7749497465866</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8</v>
      </c>
      <c r="N43" s="272">
        <f t="shared" si="0"/>
        <v>10172.124993598953</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147147.26700519875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1388.967249884229</v>
      </c>
      <c r="M64" s="832"/>
      <c r="N64" s="287">
        <f>K64*L64</f>
        <v>1736.2090623552863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3680.7632121932065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239155.62050021061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47831.124100042129</v>
      </c>
      <c r="M87" s="862"/>
      <c r="N87" s="51"/>
    </row>
    <row r="88" spans="1:14">
      <c r="B88" s="89" t="s">
        <v>973</v>
      </c>
      <c r="C88" s="90"/>
      <c r="D88" s="90"/>
      <c r="E88" s="90"/>
      <c r="F88" s="90"/>
      <c r="G88" s="90"/>
      <c r="H88" s="90"/>
      <c r="I88" s="87"/>
      <c r="J88" s="88"/>
      <c r="K88" s="304">
        <v>0.05</v>
      </c>
      <c r="L88" s="861">
        <f>N82*K88</f>
        <v>11957.781025010532</v>
      </c>
      <c r="M88" s="862"/>
      <c r="N88" s="51"/>
    </row>
    <row r="89" spans="1:14" ht="15.75" thickBot="1">
      <c r="B89" s="91" t="s">
        <v>974</v>
      </c>
      <c r="C89" s="92"/>
      <c r="D89" s="92"/>
      <c r="E89" s="92"/>
      <c r="F89" s="92"/>
      <c r="G89" s="92"/>
      <c r="H89" s="92"/>
      <c r="I89" s="93"/>
      <c r="J89" s="94"/>
      <c r="K89" s="305">
        <v>0.05</v>
      </c>
      <c r="L89" s="863">
        <f>N82*K89</f>
        <v>11957.781025010532</v>
      </c>
      <c r="M89" s="864"/>
      <c r="N89" s="51"/>
    </row>
    <row r="90" spans="1:14" ht="15.75" thickBot="1">
      <c r="B90" s="827" t="s">
        <v>953</v>
      </c>
      <c r="C90" s="828"/>
      <c r="D90" s="828"/>
      <c r="E90" s="828"/>
      <c r="F90" s="828"/>
      <c r="G90" s="828"/>
      <c r="H90" s="828"/>
      <c r="I90" s="828"/>
      <c r="J90" s="828"/>
      <c r="K90" s="828"/>
      <c r="L90" s="828"/>
      <c r="M90" s="829"/>
      <c r="N90" s="52">
        <f>L87+L88+L89</f>
        <v>71746.686150063193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310902.30665027379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8</v>
      </c>
      <c r="N37" s="272">
        <f t="shared" ref="N37:N43" si="0">K37/M37</f>
        <v>17387.794825158795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8</v>
      </c>
      <c r="N38" s="272">
        <f t="shared" si="0"/>
        <v>15258.187490398428</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8</v>
      </c>
      <c r="N39" s="272">
        <f t="shared" si="0"/>
        <v>59824.62526437411</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8</v>
      </c>
      <c r="N42" s="272">
        <f t="shared" si="0"/>
        <v>9435.7749497465866</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8</v>
      </c>
      <c r="N43" s="272">
        <f t="shared" si="0"/>
        <v>10172.124993598953</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147147.26700519875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239324.97160697699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47864.994321395403</v>
      </c>
      <c r="M87" s="862"/>
      <c r="N87" s="51"/>
    </row>
    <row r="88" spans="1:14">
      <c r="B88" s="89" t="s">
        <v>973</v>
      </c>
      <c r="C88" s="90"/>
      <c r="D88" s="90"/>
      <c r="E88" s="90"/>
      <c r="F88" s="90"/>
      <c r="G88" s="90"/>
      <c r="H88" s="90"/>
      <c r="I88" s="87"/>
      <c r="J88" s="88"/>
      <c r="K88" s="304">
        <v>0.05</v>
      </c>
      <c r="L88" s="861">
        <f>N82*K88</f>
        <v>11966.248580348851</v>
      </c>
      <c r="M88" s="862"/>
      <c r="N88" s="51"/>
    </row>
    <row r="89" spans="1:14" ht="15.75" thickBot="1">
      <c r="B89" s="91" t="s">
        <v>974</v>
      </c>
      <c r="C89" s="92"/>
      <c r="D89" s="92"/>
      <c r="E89" s="92"/>
      <c r="F89" s="92"/>
      <c r="G89" s="92"/>
      <c r="H89" s="92"/>
      <c r="I89" s="93"/>
      <c r="J89" s="94"/>
      <c r="K89" s="305">
        <v>0.05</v>
      </c>
      <c r="L89" s="863">
        <f>N82*K89</f>
        <v>11966.248580348851</v>
      </c>
      <c r="M89" s="864"/>
      <c r="N89" s="51"/>
    </row>
    <row r="90" spans="1:14" ht="15.75" thickBot="1">
      <c r="B90" s="827" t="s">
        <v>953</v>
      </c>
      <c r="C90" s="828"/>
      <c r="D90" s="828"/>
      <c r="E90" s="828"/>
      <c r="F90" s="828"/>
      <c r="G90" s="828"/>
      <c r="H90" s="828"/>
      <c r="I90" s="828"/>
      <c r="J90" s="828"/>
      <c r="K90" s="828"/>
      <c r="L90" s="828"/>
      <c r="M90" s="829"/>
      <c r="N90" s="52">
        <f>L87+L88+L89</f>
        <v>71797.491482093101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311122.46308907011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8</v>
      </c>
      <c r="N37" s="272">
        <f t="shared" ref="N37:N43" si="0">K37/M37</f>
        <v>17387.794825158795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8</v>
      </c>
      <c r="N38" s="272">
        <f t="shared" si="0"/>
        <v>15258.187490398428</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8</v>
      </c>
      <c r="N39" s="272">
        <f t="shared" si="0"/>
        <v>59824.62526437411</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8</v>
      </c>
      <c r="N42" s="272">
        <f t="shared" si="0"/>
        <v>9435.7749497465866</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8</v>
      </c>
      <c r="N43" s="272">
        <f t="shared" si="0"/>
        <v>10172.124993598953</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147147.26700519875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239324.97160697699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47864.994321395403</v>
      </c>
      <c r="M87" s="862"/>
      <c r="N87" s="51"/>
    </row>
    <row r="88" spans="1:14">
      <c r="B88" s="89" t="s">
        <v>973</v>
      </c>
      <c r="C88" s="90"/>
      <c r="D88" s="90"/>
      <c r="E88" s="90"/>
      <c r="F88" s="90"/>
      <c r="G88" s="90"/>
      <c r="H88" s="90"/>
      <c r="I88" s="87"/>
      <c r="J88" s="88"/>
      <c r="K88" s="304">
        <v>0.05</v>
      </c>
      <c r="L88" s="861">
        <f>N82*K88</f>
        <v>11966.248580348851</v>
      </c>
      <c r="M88" s="862"/>
      <c r="N88" s="51"/>
    </row>
    <row r="89" spans="1:14" ht="15.75" thickBot="1">
      <c r="B89" s="91" t="s">
        <v>974</v>
      </c>
      <c r="C89" s="92"/>
      <c r="D89" s="92"/>
      <c r="E89" s="92"/>
      <c r="F89" s="92"/>
      <c r="G89" s="92"/>
      <c r="H89" s="92"/>
      <c r="I89" s="93"/>
      <c r="J89" s="94"/>
      <c r="K89" s="305">
        <v>0.05</v>
      </c>
      <c r="L89" s="863">
        <f>N82*K89</f>
        <v>11966.248580348851</v>
      </c>
      <c r="M89" s="864"/>
      <c r="N89" s="51"/>
    </row>
    <row r="90" spans="1:14" ht="15.75" thickBot="1">
      <c r="B90" s="827" t="s">
        <v>953</v>
      </c>
      <c r="C90" s="828"/>
      <c r="D90" s="828"/>
      <c r="E90" s="828"/>
      <c r="F90" s="828"/>
      <c r="G90" s="828"/>
      <c r="H90" s="828"/>
      <c r="I90" s="828"/>
      <c r="J90" s="828"/>
      <c r="K90" s="828"/>
      <c r="L90" s="828"/>
      <c r="M90" s="829"/>
      <c r="N90" s="52">
        <f>L87+L88+L89</f>
        <v>71797.491482093101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311122.46308907011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124634.37611039951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215840.18681073881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43168.037362147763</v>
      </c>
      <c r="M87" s="862"/>
      <c r="N87" s="51"/>
    </row>
    <row r="88" spans="1:14">
      <c r="B88" s="89" t="s">
        <v>973</v>
      </c>
      <c r="C88" s="90"/>
      <c r="D88" s="90"/>
      <c r="E88" s="90"/>
      <c r="F88" s="90"/>
      <c r="G88" s="90"/>
      <c r="H88" s="90"/>
      <c r="I88" s="87"/>
      <c r="J88" s="88"/>
      <c r="K88" s="304">
        <v>0.05</v>
      </c>
      <c r="L88" s="861">
        <f>N82*K88</f>
        <v>10792.009340536941</v>
      </c>
      <c r="M88" s="862"/>
      <c r="N88" s="51"/>
    </row>
    <row r="89" spans="1:14" ht="15.75" thickBot="1">
      <c r="B89" s="91" t="s">
        <v>974</v>
      </c>
      <c r="C89" s="92"/>
      <c r="D89" s="92"/>
      <c r="E89" s="92"/>
      <c r="F89" s="92"/>
      <c r="G89" s="92"/>
      <c r="H89" s="92"/>
      <c r="I89" s="93"/>
      <c r="J89" s="94"/>
      <c r="K89" s="305">
        <v>0.05</v>
      </c>
      <c r="L89" s="863">
        <f>N82*K89</f>
        <v>10792.009340536941</v>
      </c>
      <c r="M89" s="864"/>
      <c r="N89" s="51"/>
    </row>
    <row r="90" spans="1:14" ht="15.75" thickBot="1">
      <c r="B90" s="827" t="s">
        <v>953</v>
      </c>
      <c r="C90" s="828"/>
      <c r="D90" s="828"/>
      <c r="E90" s="828"/>
      <c r="F90" s="828"/>
      <c r="G90" s="828"/>
      <c r="H90" s="828"/>
      <c r="I90" s="828"/>
      <c r="J90" s="828"/>
      <c r="K90" s="828"/>
      <c r="L90" s="828"/>
      <c r="M90" s="829"/>
      <c r="N90" s="52">
        <f>L87+L88+L89</f>
        <v>64752.056043221644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280592.24285396049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127"/>
    </row>
    <row r="81" spans="1:14" ht="15.75" thickBot="1">
      <c r="B81" s="833" t="s">
        <v>953</v>
      </c>
      <c r="C81" s="834"/>
      <c r="D81" s="834"/>
      <c r="E81" s="834"/>
      <c r="F81" s="834"/>
      <c r="G81" s="834"/>
      <c r="H81" s="834"/>
      <c r="I81" s="834"/>
      <c r="J81" s="834"/>
      <c r="K81" s="834"/>
      <c r="L81" s="834"/>
      <c r="M81" s="835"/>
      <c r="N81" s="46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124634.37611039951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215840.18681073881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43168.037362147763</v>
      </c>
      <c r="M87" s="862"/>
      <c r="N87" s="51"/>
    </row>
    <row r="88" spans="1:14">
      <c r="B88" s="89" t="s">
        <v>973</v>
      </c>
      <c r="C88" s="90"/>
      <c r="D88" s="90"/>
      <c r="E88" s="90"/>
      <c r="F88" s="90"/>
      <c r="G88" s="90"/>
      <c r="H88" s="90"/>
      <c r="I88" s="87"/>
      <c r="J88" s="88"/>
      <c r="K88" s="304">
        <v>0.05</v>
      </c>
      <c r="L88" s="861">
        <f>N82*K88</f>
        <v>10792.009340536941</v>
      </c>
      <c r="M88" s="862"/>
      <c r="N88" s="51"/>
    </row>
    <row r="89" spans="1:14" ht="15.75" thickBot="1">
      <c r="B89" s="91" t="s">
        <v>974</v>
      </c>
      <c r="C89" s="92"/>
      <c r="D89" s="92"/>
      <c r="E89" s="92"/>
      <c r="F89" s="92"/>
      <c r="G89" s="92"/>
      <c r="H89" s="92"/>
      <c r="I89" s="93"/>
      <c r="J89" s="94"/>
      <c r="K89" s="305">
        <v>0.05</v>
      </c>
      <c r="L89" s="863">
        <f>N82*K89</f>
        <v>10792.009340536941</v>
      </c>
      <c r="M89" s="864"/>
      <c r="N89" s="51"/>
    </row>
    <row r="90" spans="1:14" ht="15.75" thickBot="1">
      <c r="B90" s="827" t="s">
        <v>953</v>
      </c>
      <c r="C90" s="828"/>
      <c r="D90" s="828"/>
      <c r="E90" s="828"/>
      <c r="F90" s="828"/>
      <c r="G90" s="828"/>
      <c r="H90" s="828"/>
      <c r="I90" s="828"/>
      <c r="J90" s="828"/>
      <c r="K90" s="828"/>
      <c r="L90" s="828"/>
      <c r="M90" s="829"/>
      <c r="N90" s="52">
        <f>L87+L88+L89</f>
        <v>64752.056043221644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280592.24285396049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8</v>
      </c>
      <c r="N37" s="272">
        <f t="shared" ref="N37:N43" si="0">K37/M37</f>
        <v>17387.794825158795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8</v>
      </c>
      <c r="N38" s="272">
        <f t="shared" si="0"/>
        <v>15258.187490398428</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8</v>
      </c>
      <c r="N39" s="272">
        <f t="shared" si="0"/>
        <v>59824.62526437411</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8</v>
      </c>
      <c r="N42" s="272">
        <f t="shared" si="0"/>
        <v>9435.7749497465866</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8</v>
      </c>
      <c r="N43" s="272">
        <f t="shared" si="0"/>
        <v>10172.124993598953</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147147.26700519875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239324.97160697699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47864.994321395403</v>
      </c>
      <c r="M87" s="862"/>
      <c r="N87" s="51"/>
    </row>
    <row r="88" spans="1:14">
      <c r="B88" s="89" t="s">
        <v>973</v>
      </c>
      <c r="C88" s="90"/>
      <c r="D88" s="90"/>
      <c r="E88" s="90"/>
      <c r="F88" s="90"/>
      <c r="G88" s="90"/>
      <c r="H88" s="90"/>
      <c r="I88" s="87"/>
      <c r="J88" s="88"/>
      <c r="K88" s="304">
        <v>0.05</v>
      </c>
      <c r="L88" s="861">
        <f>N82*K88</f>
        <v>11966.248580348851</v>
      </c>
      <c r="M88" s="862"/>
      <c r="N88" s="51"/>
    </row>
    <row r="89" spans="1:14" ht="15.75" thickBot="1">
      <c r="B89" s="91" t="s">
        <v>974</v>
      </c>
      <c r="C89" s="92"/>
      <c r="D89" s="92"/>
      <c r="E89" s="92"/>
      <c r="F89" s="92"/>
      <c r="G89" s="92"/>
      <c r="H89" s="92"/>
      <c r="I89" s="93"/>
      <c r="J89" s="94"/>
      <c r="K89" s="305">
        <v>0.05</v>
      </c>
      <c r="L89" s="863">
        <f>N82*K89</f>
        <v>11966.248580348851</v>
      </c>
      <c r="M89" s="864"/>
      <c r="N89" s="51"/>
    </row>
    <row r="90" spans="1:14" ht="15.75" thickBot="1">
      <c r="B90" s="827" t="s">
        <v>953</v>
      </c>
      <c r="C90" s="828"/>
      <c r="D90" s="828"/>
      <c r="E90" s="828"/>
      <c r="F90" s="828"/>
      <c r="G90" s="828"/>
      <c r="H90" s="828"/>
      <c r="I90" s="828"/>
      <c r="J90" s="828"/>
      <c r="K90" s="828"/>
      <c r="L90" s="828"/>
      <c r="M90" s="829"/>
      <c r="N90" s="52">
        <f>L87+L88+L89</f>
        <v>71797.491482093101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311122.46308907011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124634.37611039951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1.3536609153089156</v>
      </c>
      <c r="N54" s="272">
        <f>K54*M54</f>
        <v>33.841522882722892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78608.651268429458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215840.18681073881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43168.037362147763</v>
      </c>
      <c r="M87" s="862"/>
      <c r="N87" s="51"/>
    </row>
    <row r="88" spans="1:14">
      <c r="B88" s="89" t="s">
        <v>973</v>
      </c>
      <c r="C88" s="90"/>
      <c r="D88" s="90"/>
      <c r="E88" s="90"/>
      <c r="F88" s="90"/>
      <c r="G88" s="90"/>
      <c r="H88" s="90"/>
      <c r="I88" s="87"/>
      <c r="J88" s="88"/>
      <c r="K88" s="304">
        <v>0.05</v>
      </c>
      <c r="L88" s="861">
        <f>N82*K88</f>
        <v>10792.009340536941</v>
      </c>
      <c r="M88" s="862"/>
      <c r="N88" s="51"/>
    </row>
    <row r="89" spans="1:14" ht="15.75" thickBot="1">
      <c r="B89" s="91" t="s">
        <v>974</v>
      </c>
      <c r="C89" s="92"/>
      <c r="D89" s="92"/>
      <c r="E89" s="92"/>
      <c r="F89" s="92"/>
      <c r="G89" s="92"/>
      <c r="H89" s="92"/>
      <c r="I89" s="93"/>
      <c r="J89" s="94"/>
      <c r="K89" s="305">
        <v>0.05</v>
      </c>
      <c r="L89" s="863">
        <f>N82*K89</f>
        <v>10792.009340536941</v>
      </c>
      <c r="M89" s="864"/>
      <c r="N89" s="51"/>
    </row>
    <row r="90" spans="1:14" ht="15.75" thickBot="1">
      <c r="B90" s="827" t="s">
        <v>953</v>
      </c>
      <c r="C90" s="828"/>
      <c r="D90" s="828"/>
      <c r="E90" s="828"/>
      <c r="F90" s="828"/>
      <c r="G90" s="828"/>
      <c r="H90" s="828"/>
      <c r="I90" s="828"/>
      <c r="J90" s="828"/>
      <c r="K90" s="828"/>
      <c r="L90" s="828"/>
      <c r="M90" s="829"/>
      <c r="N90" s="52">
        <f>L87+L88+L89</f>
        <v>64752.056043221644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280592.24285396049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132540.92659177646</v>
      </c>
      <c r="L36" s="270"/>
      <c r="M36" s="271">
        <v>30</v>
      </c>
      <c r="N36" s="272">
        <f>K36/M36</f>
        <v>4418.0308863925484</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122065.49992318742</v>
      </c>
      <c r="L38" s="270"/>
      <c r="M38" s="271">
        <v>10</v>
      </c>
      <c r="N38" s="272">
        <f t="shared" si="0"/>
        <v>12206.549992318742</v>
      </c>
    </row>
    <row r="39" spans="1:14">
      <c r="A39" t="s">
        <v>284</v>
      </c>
      <c r="B39" s="840" t="str">
        <f>VLOOKUP(A39,EQUIPOS!A9:D154,3,FALSE)</f>
        <v>Planta de asfalto en caliente</v>
      </c>
      <c r="C39" s="841"/>
      <c r="D39" s="841"/>
      <c r="E39" s="841"/>
      <c r="F39" s="841"/>
      <c r="G39" s="841"/>
      <c r="H39" s="842"/>
      <c r="I39" s="267"/>
      <c r="J39" s="268"/>
      <c r="K39" s="269">
        <f>VLOOKUP(A39,EQUIPOS!A9:D166,4,FALSE)</f>
        <v>478597.00211499288</v>
      </c>
      <c r="L39" s="270"/>
      <c r="M39" s="271">
        <v>10</v>
      </c>
      <c r="N39" s="272">
        <f t="shared" si="0"/>
        <v>47859.700211499287</v>
      </c>
    </row>
    <row r="40" spans="1:14">
      <c r="A40" t="s">
        <v>290</v>
      </c>
      <c r="B40" s="840" t="str">
        <f>VLOOKUP(A40,EQUIPOS!A10:D154,3,FALSE)</f>
        <v>Planta trituradora</v>
      </c>
      <c r="C40" s="841"/>
      <c r="D40" s="841"/>
      <c r="E40" s="841"/>
      <c r="F40" s="841"/>
      <c r="G40" s="841"/>
      <c r="H40" s="842"/>
      <c r="I40" s="267"/>
      <c r="J40" s="268"/>
      <c r="K40" s="269">
        <f>VLOOKUP(A40,EQUIPOS!A10:D167,4,FALSE)</f>
        <v>692008.60344753298</v>
      </c>
      <c r="L40" s="270"/>
      <c r="M40" s="271">
        <v>30</v>
      </c>
      <c r="N40" s="272">
        <f t="shared" si="0"/>
        <v>23066.953448251101</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198356.43737517958</v>
      </c>
      <c r="L41" s="270"/>
      <c r="M41" s="271">
        <v>30</v>
      </c>
      <c r="N41" s="272">
        <f t="shared" si="0"/>
        <v>6611.8812458393195</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75486.199597972693</v>
      </c>
      <c r="L42" s="270"/>
      <c r="M42" s="271">
        <v>10</v>
      </c>
      <c r="N42" s="272">
        <f t="shared" si="0"/>
        <v>7548.6199597972691</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124634.37611039951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56124.864103961962</v>
      </c>
      <c r="N54" s="272">
        <f>K54*M54</f>
        <v>78574.809745546736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1.3536609153089156</v>
      </c>
      <c r="N55" s="272">
        <f>K55*M55</f>
        <v>33.841522882722892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78608.651268429458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1388.967249884229</v>
      </c>
      <c r="M64" s="832"/>
      <c r="N64" s="287">
        <f>K64*L64</f>
        <v>1944.5541498379205</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1">
        <f>VLOOKUP(A65,TRANSPORTE!A6:D117,4,FALSE)</f>
        <v>1524.4481352973307</v>
      </c>
      <c r="M65" s="832"/>
      <c r="N65" s="287">
        <f>K65*L65</f>
        <v>1905.5601691216634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3850.1143189595841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215840.18681073881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43168.037362147763</v>
      </c>
      <c r="M88" s="862"/>
      <c r="N88" s="51"/>
    </row>
    <row r="89" spans="1:14">
      <c r="B89" s="89" t="s">
        <v>973</v>
      </c>
      <c r="C89" s="90"/>
      <c r="D89" s="90"/>
      <c r="E89" s="90"/>
      <c r="F89" s="90"/>
      <c r="G89" s="90"/>
      <c r="H89" s="90"/>
      <c r="I89" s="87"/>
      <c r="J89" s="88"/>
      <c r="K89" s="304">
        <v>0.05</v>
      </c>
      <c r="L89" s="861">
        <f>N83*K89</f>
        <v>10792.009340536941</v>
      </c>
      <c r="M89" s="862"/>
      <c r="N89" s="51"/>
    </row>
    <row r="90" spans="1:14" ht="15.75" thickBot="1">
      <c r="B90" s="91" t="s">
        <v>974</v>
      </c>
      <c r="C90" s="92"/>
      <c r="D90" s="92"/>
      <c r="E90" s="92"/>
      <c r="F90" s="92"/>
      <c r="G90" s="92"/>
      <c r="H90" s="92"/>
      <c r="I90" s="93"/>
      <c r="J90" s="94"/>
      <c r="K90" s="305">
        <v>0.05</v>
      </c>
      <c r="L90" s="863">
        <f>N83*K90</f>
        <v>10792.009340536941</v>
      </c>
      <c r="M90" s="864"/>
      <c r="N90" s="51"/>
    </row>
    <row r="91" spans="1:14" ht="15.75" thickBot="1">
      <c r="B91" s="827" t="s">
        <v>953</v>
      </c>
      <c r="C91" s="828"/>
      <c r="D91" s="828"/>
      <c r="E91" s="828"/>
      <c r="F91" s="828"/>
      <c r="G91" s="828"/>
      <c r="H91" s="828"/>
      <c r="I91" s="828"/>
      <c r="J91" s="828"/>
      <c r="K91" s="828"/>
      <c r="L91" s="828"/>
      <c r="M91" s="829"/>
      <c r="N91" s="52">
        <f>L88+L89+L90</f>
        <v>64752.056043221644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280592.24285396049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144345.35286635655</v>
      </c>
      <c r="L36" s="270"/>
      <c r="M36" s="271">
        <v>30</v>
      </c>
      <c r="N36" s="272">
        <f>K36/M36</f>
        <v>4811.5117622118851</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139102.35860127036</v>
      </c>
      <c r="L37" s="270"/>
      <c r="M37" s="271">
        <v>10</v>
      </c>
      <c r="N37" s="272">
        <f t="shared" ref="N37:N43" si="0">K37/M37</f>
        <v>13910.235860127035</v>
      </c>
    </row>
    <row r="38" spans="1:14">
      <c r="A38" t="s">
        <v>284</v>
      </c>
      <c r="B38" s="840" t="str">
        <f>VLOOKUP(A38,EQUIPOS!A8:D154,3,FALSE)</f>
        <v>Planta de asfalto en caliente</v>
      </c>
      <c r="C38" s="841"/>
      <c r="D38" s="841"/>
      <c r="E38" s="841"/>
      <c r="F38" s="841"/>
      <c r="G38" s="841"/>
      <c r="H38" s="842"/>
      <c r="I38" s="267"/>
      <c r="J38" s="268"/>
      <c r="K38" s="269">
        <f>VLOOKUP(A38,EQUIPOS!A8:D165,4,FALSE)</f>
        <v>478597.00211499288</v>
      </c>
      <c r="L38" s="270"/>
      <c r="M38" s="271">
        <v>10</v>
      </c>
      <c r="N38" s="272">
        <f t="shared" si="0"/>
        <v>47859.700211499287</v>
      </c>
    </row>
    <row r="39" spans="1:14">
      <c r="A39" t="s">
        <v>290</v>
      </c>
      <c r="B39" s="840" t="str">
        <f>VLOOKUP(A39,EQUIPOS!A9:D154,3,FALSE)</f>
        <v>Planta trituradora</v>
      </c>
      <c r="C39" s="841"/>
      <c r="D39" s="841"/>
      <c r="E39" s="841"/>
      <c r="F39" s="841"/>
      <c r="G39" s="841"/>
      <c r="H39" s="842"/>
      <c r="I39" s="267"/>
      <c r="J39" s="268"/>
      <c r="K39" s="269">
        <f>VLOOKUP(A39,EQUIPOS!A9:D166,4,FALSE)</f>
        <v>692008.60344753298</v>
      </c>
      <c r="L39" s="270"/>
      <c r="M39" s="271">
        <v>30</v>
      </c>
      <c r="N39" s="272">
        <f t="shared" si="0"/>
        <v>23066.953448251101</v>
      </c>
    </row>
    <row r="40" spans="1:14">
      <c r="A40" t="s">
        <v>316</v>
      </c>
      <c r="B40" s="840" t="str">
        <f>VLOOKUP(A40,EQUIPOS!A10:D154,3,FALSE)</f>
        <v>Retroexcavadora Tipo E-200 o  Equivalente</v>
      </c>
      <c r="C40" s="841"/>
      <c r="D40" s="841"/>
      <c r="E40" s="841"/>
      <c r="F40" s="841"/>
      <c r="G40" s="841"/>
      <c r="H40" s="842"/>
      <c r="I40" s="267"/>
      <c r="J40" s="268"/>
      <c r="K40" s="269">
        <f>VLOOKUP(A40,EQUIPOS!A10:D167,4,FALSE)</f>
        <v>198356.43737517958</v>
      </c>
      <c r="L40" s="270"/>
      <c r="M40" s="271">
        <v>30</v>
      </c>
      <c r="N40" s="272">
        <f t="shared" si="0"/>
        <v>6611.8812458393195</v>
      </c>
    </row>
    <row r="41" spans="1:14">
      <c r="A41" t="s">
        <v>358</v>
      </c>
      <c r="B41" s="840" t="str">
        <f>VLOOKUP(A41,EQUIPOS!A11:D155,3,FALSE)</f>
        <v xml:space="preserve">Terminadora de asfalto (Finisher), potencia en el volante 174 HP, R=20M3/H, velocidad de desplazamiento 114 m/min
</v>
      </c>
      <c r="C41" s="841"/>
      <c r="D41" s="841"/>
      <c r="E41" s="841"/>
      <c r="F41" s="841"/>
      <c r="G41" s="841"/>
      <c r="H41" s="842"/>
      <c r="I41" s="267"/>
      <c r="J41" s="268"/>
      <c r="K41" s="269">
        <f>VLOOKUP(A41,EQUIPOS!A11:D168,4,FALSE)</f>
        <v>75486.199597972693</v>
      </c>
      <c r="L41" s="270"/>
      <c r="M41" s="271">
        <v>10</v>
      </c>
      <c r="N41" s="272">
        <f t="shared" si="0"/>
        <v>7548.6199597972691</v>
      </c>
    </row>
    <row r="42" spans="1:14">
      <c r="A42" t="s">
        <v>166</v>
      </c>
      <c r="B42" s="840" t="str">
        <f>VLOOKUP(A42,EQUIPOS!A12:D156,3,FALSE)</f>
        <v>Compactador de Rodillo POTENCIA: 99HP, PESO: 8 ton</v>
      </c>
      <c r="C42" s="841"/>
      <c r="D42" s="841"/>
      <c r="E42" s="841"/>
      <c r="F42" s="841"/>
      <c r="G42" s="841"/>
      <c r="H42" s="842"/>
      <c r="I42" s="267"/>
      <c r="J42" s="268"/>
      <c r="K42" s="269">
        <f>VLOOKUP(A42,EQUIPOS!A12:D169,4,FALSE)</f>
        <v>122065.49992318742</v>
      </c>
      <c r="L42" s="270"/>
      <c r="M42" s="271">
        <v>10</v>
      </c>
      <c r="N42" s="272">
        <f t="shared" si="0"/>
        <v>12206.549992318742</v>
      </c>
    </row>
    <row r="43" spans="1:14">
      <c r="A43" t="s">
        <v>373</v>
      </c>
      <c r="B43" s="840" t="str">
        <f>VLOOKUP(A43,EQUIPOS!A13:D157,3,FALSE)</f>
        <v>Volqueta 6 m3</v>
      </c>
      <c r="C43" s="841"/>
      <c r="D43" s="841"/>
      <c r="E43" s="841"/>
      <c r="F43" s="841"/>
      <c r="G43" s="841"/>
      <c r="H43" s="842"/>
      <c r="I43" s="267"/>
      <c r="J43" s="268"/>
      <c r="K43" s="269">
        <f>VLOOKUP(A43,EQUIPOS!A13:D170,4,FALSE)</f>
        <v>81376.999948791621</v>
      </c>
      <c r="L43" s="270"/>
      <c r="M43" s="271">
        <v>10</v>
      </c>
      <c r="N43" s="272">
        <f t="shared" si="0"/>
        <v>8137.6999948791617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1141.4201203310449</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125294.57259525485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56124.864103961962</v>
      </c>
      <c r="N53" s="272">
        <f>K53*M53</f>
        <v>78574.809745546736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78574.809745546736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1388.967249884229</v>
      </c>
      <c r="M63" s="832"/>
      <c r="N63" s="287">
        <f>K63*L63</f>
        <v>1944.5541498379205</v>
      </c>
    </row>
    <row r="64" spans="1:14">
      <c r="A64" t="s">
        <v>1293</v>
      </c>
      <c r="B64" s="46" t="str">
        <f>VLOOKUP(A64,TRANSPORTE!A6:D117,3,FALSE)</f>
        <v>Transporte de mezcla</v>
      </c>
      <c r="C64" s="47"/>
      <c r="D64" s="47"/>
      <c r="E64" s="47"/>
      <c r="F64" s="47"/>
      <c r="G64" s="47"/>
      <c r="H64" s="311" t="s">
        <v>1468</v>
      </c>
      <c r="I64" s="279">
        <v>1.25</v>
      </c>
      <c r="J64" s="286">
        <v>1</v>
      </c>
      <c r="K64" s="279">
        <f>I64*J64</f>
        <v>1.25</v>
      </c>
      <c r="L64" s="831">
        <f>VLOOKUP(A64,TRANSPORTE!A6:D117,4,FALSE)</f>
        <v>1524.4481352973307</v>
      </c>
      <c r="M64" s="832"/>
      <c r="N64" s="287">
        <f>K64*L64</f>
        <v>1905.5601691216634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3850.1143189595841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11414.201203310449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219133.69786307163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43826.73957261433</v>
      </c>
      <c r="M87" s="862"/>
      <c r="N87" s="51"/>
    </row>
    <row r="88" spans="1:14">
      <c r="B88" s="89" t="s">
        <v>973</v>
      </c>
      <c r="C88" s="90"/>
      <c r="D88" s="90"/>
      <c r="E88" s="90"/>
      <c r="F88" s="90"/>
      <c r="G88" s="90"/>
      <c r="H88" s="90"/>
      <c r="I88" s="87"/>
      <c r="J88" s="88"/>
      <c r="K88" s="304">
        <v>0.05</v>
      </c>
      <c r="L88" s="861">
        <f>N82*K88</f>
        <v>10956.684893153582</v>
      </c>
      <c r="M88" s="862"/>
      <c r="N88" s="51"/>
    </row>
    <row r="89" spans="1:14" ht="15.75" thickBot="1">
      <c r="B89" s="91" t="s">
        <v>974</v>
      </c>
      <c r="C89" s="92"/>
      <c r="D89" s="92"/>
      <c r="E89" s="92"/>
      <c r="F89" s="92"/>
      <c r="G89" s="92"/>
      <c r="H89" s="92"/>
      <c r="I89" s="93"/>
      <c r="J89" s="94"/>
      <c r="K89" s="305">
        <v>0.05</v>
      </c>
      <c r="L89" s="863">
        <f>N82*K89</f>
        <v>10956.684893153582</v>
      </c>
      <c r="M89" s="864"/>
      <c r="N89" s="51"/>
    </row>
    <row r="90" spans="1:14" ht="15.75" thickBot="1">
      <c r="B90" s="827" t="s">
        <v>953</v>
      </c>
      <c r="C90" s="828"/>
      <c r="D90" s="828"/>
      <c r="E90" s="828"/>
      <c r="F90" s="828"/>
      <c r="G90" s="828"/>
      <c r="H90" s="828"/>
      <c r="I90" s="828"/>
      <c r="J90" s="828"/>
      <c r="K90" s="828"/>
      <c r="L90" s="828"/>
      <c r="M90" s="829"/>
      <c r="N90" s="52">
        <f>L87+L88+L89</f>
        <v>65740.109358921487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284873.80722199311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75486.199597972693</v>
      </c>
      <c r="L36" s="270"/>
      <c r="M36" s="271">
        <v>150</v>
      </c>
      <c r="N36" s="272">
        <f>K36/M36</f>
        <v>503.24133065315129</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144345.35286635655</v>
      </c>
      <c r="L37" s="270"/>
      <c r="M37" s="271">
        <v>150</v>
      </c>
      <c r="N37" s="272">
        <f>K37/M37</f>
        <v>962.30235244237701</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592810.00370150025</v>
      </c>
      <c r="L38" s="270"/>
      <c r="M38" s="271">
        <v>150</v>
      </c>
      <c r="N38" s="272">
        <f>K38/M38</f>
        <v>3952.0666913433352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1.8043666666666667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5419.4147411055301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1">
        <f>VLOOKUP(A58,TRANSPORTE!A5:D117,4,FALSE)</f>
        <v>1388.967249884229</v>
      </c>
      <c r="M58" s="832"/>
      <c r="N58" s="287">
        <f>K58*L58</f>
        <v>180.56574248494977</v>
      </c>
    </row>
    <row r="59" spans="1:14">
      <c r="B59" s="46"/>
      <c r="C59" s="47"/>
      <c r="D59" s="47"/>
      <c r="E59" s="47"/>
      <c r="F59" s="47"/>
      <c r="G59" s="47"/>
      <c r="H59" s="311"/>
      <c r="I59" s="279"/>
      <c r="J59" s="286"/>
      <c r="K59" s="279"/>
      <c r="L59" s="831"/>
      <c r="M59" s="832"/>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180.56574248494977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180.43666666666667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5780.4171502571462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1156.0834300514293</v>
      </c>
      <c r="M82" s="862"/>
      <c r="N82" s="51"/>
    </row>
    <row r="83" spans="1:14">
      <c r="B83" s="89" t="s">
        <v>973</v>
      </c>
      <c r="C83" s="90"/>
      <c r="D83" s="90"/>
      <c r="E83" s="90"/>
      <c r="F83" s="90"/>
      <c r="G83" s="90"/>
      <c r="H83" s="90"/>
      <c r="I83" s="87"/>
      <c r="J83" s="88"/>
      <c r="K83" s="304">
        <v>0.05</v>
      </c>
      <c r="L83" s="861">
        <f>N77*K83</f>
        <v>289.02085751285733</v>
      </c>
      <c r="M83" s="862"/>
      <c r="N83" s="51"/>
    </row>
    <row r="84" spans="1:14" ht="15.75" thickBot="1">
      <c r="B84" s="91" t="s">
        <v>974</v>
      </c>
      <c r="C84" s="92"/>
      <c r="D84" s="92"/>
      <c r="E84" s="92"/>
      <c r="F84" s="92"/>
      <c r="G84" s="92"/>
      <c r="H84" s="92"/>
      <c r="I84" s="93"/>
      <c r="J84" s="94"/>
      <c r="K84" s="305">
        <v>0.05</v>
      </c>
      <c r="L84" s="863">
        <f>N77*K84</f>
        <v>289.02085751285733</v>
      </c>
      <c r="M84" s="864"/>
      <c r="N84" s="51"/>
    </row>
    <row r="85" spans="1:14" ht="15.75" thickBot="1">
      <c r="B85" s="827" t="s">
        <v>953</v>
      </c>
      <c r="C85" s="828"/>
      <c r="D85" s="828"/>
      <c r="E85" s="828"/>
      <c r="F85" s="828"/>
      <c r="G85" s="828"/>
      <c r="H85" s="828"/>
      <c r="I85" s="828"/>
      <c r="J85" s="828"/>
      <c r="K85" s="828"/>
      <c r="L85" s="828"/>
      <c r="M85" s="829"/>
      <c r="N85" s="52">
        <f>L82+L83+L84</f>
        <v>1734.1251450771438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7514.5422953342895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75486.199597972693</v>
      </c>
      <c r="L36" s="270"/>
      <c r="M36" s="271">
        <v>300</v>
      </c>
      <c r="N36" s="272">
        <f>K36/M36</f>
        <v>251.62066532657565</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144345.35286635655</v>
      </c>
      <c r="L37" s="270"/>
      <c r="M37" s="271">
        <v>300</v>
      </c>
      <c r="N37" s="272">
        <f>K37/M37</f>
        <v>481.15117622118851</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592810.00370150025</v>
      </c>
      <c r="L38" s="270"/>
      <c r="M38" s="271">
        <v>300</v>
      </c>
      <c r="N38" s="272">
        <f>K38/M38</f>
        <v>1976.0333456716676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0.90218333333333334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2709.707370552765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1">
        <f>VLOOKUP(A58,TRANSPORTE!A5:D117,4,FALSE)</f>
        <v>1388.967249884229</v>
      </c>
      <c r="M58" s="832"/>
      <c r="N58" s="287">
        <f>K58*L58</f>
        <v>90.282871242474883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90.282871242474883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90.218333333333334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2890.2085751285731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578.04171502571467</v>
      </c>
      <c r="M82" s="862"/>
      <c r="N82" s="51"/>
    </row>
    <row r="83" spans="1:14">
      <c r="B83" s="89" t="s">
        <v>973</v>
      </c>
      <c r="C83" s="90"/>
      <c r="D83" s="90"/>
      <c r="E83" s="90"/>
      <c r="F83" s="90"/>
      <c r="G83" s="90"/>
      <c r="H83" s="90"/>
      <c r="I83" s="87"/>
      <c r="J83" s="88"/>
      <c r="K83" s="304">
        <v>0.05</v>
      </c>
      <c r="L83" s="861">
        <f>N77*K83</f>
        <v>144.51042875642867</v>
      </c>
      <c r="M83" s="862"/>
      <c r="N83" s="51"/>
    </row>
    <row r="84" spans="1:14" ht="15.75" thickBot="1">
      <c r="B84" s="91" t="s">
        <v>974</v>
      </c>
      <c r="C84" s="92"/>
      <c r="D84" s="92"/>
      <c r="E84" s="92"/>
      <c r="F84" s="92"/>
      <c r="G84" s="92"/>
      <c r="H84" s="92"/>
      <c r="I84" s="93"/>
      <c r="J84" s="94"/>
      <c r="K84" s="305">
        <v>0.05</v>
      </c>
      <c r="L84" s="863">
        <f>N77*K84</f>
        <v>144.51042875642867</v>
      </c>
      <c r="M84" s="864"/>
      <c r="N84" s="51"/>
    </row>
    <row r="85" spans="1:14" ht="15.75" thickBot="1">
      <c r="B85" s="827" t="s">
        <v>953</v>
      </c>
      <c r="C85" s="828"/>
      <c r="D85" s="828"/>
      <c r="E85" s="828"/>
      <c r="F85" s="828"/>
      <c r="G85" s="828"/>
      <c r="H85" s="828"/>
      <c r="I85" s="828"/>
      <c r="J85" s="828"/>
      <c r="K85" s="828"/>
      <c r="L85" s="828"/>
      <c r="M85" s="829"/>
      <c r="N85" s="52">
        <f>L82+L83+L84</f>
        <v>867.06257253857189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3757.2711476671448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18</v>
      </c>
      <c r="N36" s="272">
        <f>K36/M36</f>
        <v>4238.3854139995638</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89817.829268480025</v>
      </c>
      <c r="L37" s="270"/>
      <c r="M37" s="271">
        <v>18</v>
      </c>
      <c r="N37" s="272">
        <f>K37/M37</f>
        <v>4989.8794038044462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187524.70160758373</v>
      </c>
      <c r="L38" s="270"/>
      <c r="M38" s="271">
        <v>18</v>
      </c>
      <c r="N38" s="272">
        <f>K38/M38</f>
        <v>10418.038978199096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461304.55309872201</v>
      </c>
      <c r="L39" s="844">
        <v>18</v>
      </c>
      <c r="M39" s="845"/>
      <c r="N39" s="272">
        <f>K39/L39</f>
        <v>25628.030727706777</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131689.99087804524</v>
      </c>
      <c r="L40" s="276"/>
      <c r="M40" s="277">
        <v>18</v>
      </c>
      <c r="N40" s="272">
        <f>K40/M40</f>
        <v>7316.1106043358468</v>
      </c>
    </row>
    <row r="41" spans="1:14">
      <c r="B41" s="847" t="s">
        <v>952</v>
      </c>
      <c r="C41" s="848"/>
      <c r="D41" s="848"/>
      <c r="E41" s="38"/>
      <c r="F41" s="39"/>
      <c r="G41" s="39"/>
      <c r="H41" s="40"/>
      <c r="I41" s="36"/>
      <c r="J41" s="37"/>
      <c r="K41" s="279"/>
      <c r="L41" s="276"/>
      <c r="M41" s="401">
        <v>0.01</v>
      </c>
      <c r="N41" s="344">
        <f>N75*M41</f>
        <v>29.963350251000556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52620.408478296733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52688.647934331639</v>
      </c>
      <c r="N48" s="272">
        <f>K48*M48</f>
        <v>1844.1026777016075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56124.864103961962</v>
      </c>
      <c r="N49" s="272">
        <f>K49*M49</f>
        <v>14031.21602599049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15875.318703692097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1">
        <f>VLOOKUP(A58,TRANSPORTE!A5:D117,4,FALSE)</f>
        <v>1388.967249884229</v>
      </c>
      <c r="M58" s="832"/>
      <c r="N58" s="287">
        <f>K58*L58</f>
        <v>395.85566621700531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395.85566621700531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2996.3350251000556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71887.91787330588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14377.583574661177</v>
      </c>
      <c r="M82" s="862"/>
      <c r="N82" s="51"/>
    </row>
    <row r="83" spans="1:14">
      <c r="B83" s="89" t="s">
        <v>973</v>
      </c>
      <c r="C83" s="90"/>
      <c r="D83" s="90"/>
      <c r="E83" s="90"/>
      <c r="F83" s="90"/>
      <c r="G83" s="90"/>
      <c r="H83" s="90"/>
      <c r="I83" s="87"/>
      <c r="J83" s="88"/>
      <c r="K83" s="304">
        <v>0.05</v>
      </c>
      <c r="L83" s="861">
        <f>N77*K83</f>
        <v>3594.3958936652944</v>
      </c>
      <c r="M83" s="862"/>
      <c r="N83" s="51"/>
    </row>
    <row r="84" spans="1:14" ht="15.75" thickBot="1">
      <c r="B84" s="91" t="s">
        <v>974</v>
      </c>
      <c r="C84" s="92"/>
      <c r="D84" s="92"/>
      <c r="E84" s="92"/>
      <c r="F84" s="92"/>
      <c r="G84" s="92"/>
      <c r="H84" s="92"/>
      <c r="I84" s="93"/>
      <c r="J84" s="94"/>
      <c r="K84" s="305">
        <v>0.05</v>
      </c>
      <c r="L84" s="863">
        <f>N77*K84</f>
        <v>3594.3958936652944</v>
      </c>
      <c r="M84" s="864"/>
      <c r="N84" s="51"/>
    </row>
    <row r="85" spans="1:14" ht="15.75" thickBot="1">
      <c r="B85" s="827" t="s">
        <v>953</v>
      </c>
      <c r="C85" s="828"/>
      <c r="D85" s="828"/>
      <c r="E85" s="828"/>
      <c r="F85" s="828"/>
      <c r="G85" s="828"/>
      <c r="H85" s="828"/>
      <c r="I85" s="828"/>
      <c r="J85" s="828"/>
      <c r="K85" s="828"/>
      <c r="L85" s="828"/>
      <c r="M85" s="829"/>
      <c r="N85" s="52">
        <f>L82+L83+L84</f>
        <v>21566.375361991762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93454.293235297635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12</v>
      </c>
      <c r="N36" s="272">
        <f>K36/M36</f>
        <v>6357.5781209993447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89817.829268480025</v>
      </c>
      <c r="L37" s="270"/>
      <c r="M37" s="271">
        <v>12</v>
      </c>
      <c r="N37" s="272">
        <f>K37/M37</f>
        <v>7484.8191057066688</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187524.70160758373</v>
      </c>
      <c r="L38" s="270"/>
      <c r="M38" s="271">
        <v>12</v>
      </c>
      <c r="N38" s="272">
        <f>K38/M38</f>
        <v>15627.058467298644</v>
      </c>
    </row>
    <row r="39" spans="1:14">
      <c r="A39" s="113" t="s">
        <v>299</v>
      </c>
      <c r="B39" s="840" t="str">
        <f>VLOOKUP(A39,EQUIPOS!A7:D154,3,FALSE)</f>
        <v xml:space="preserve">Recicladora, potencia 430HP </v>
      </c>
      <c r="C39" s="841"/>
      <c r="D39" s="841"/>
      <c r="E39" s="841"/>
      <c r="F39" s="841"/>
      <c r="G39" s="841"/>
      <c r="H39" s="842"/>
      <c r="I39" s="267"/>
      <c r="J39" s="268"/>
      <c r="K39" s="269">
        <f>VLOOKUP(A39,EQUIPOS!A7:D164,4,FALSE)</f>
        <v>461304.55309872201</v>
      </c>
      <c r="L39" s="270"/>
      <c r="M39" s="271">
        <v>12</v>
      </c>
      <c r="N39" s="272">
        <f>K39/M39</f>
        <v>38442.046091560165</v>
      </c>
    </row>
    <row r="40" spans="1:14">
      <c r="A40" t="s">
        <v>365</v>
      </c>
      <c r="B40" s="840" t="str">
        <f>VLOOKUP(A40,EQUIPOS!A8:D154,3,FALSE)</f>
        <v xml:space="preserve">Vibrocompatador, potencia 153 HP, peso 10 Ton. </v>
      </c>
      <c r="C40" s="841"/>
      <c r="D40" s="841"/>
      <c r="E40" s="841"/>
      <c r="F40" s="841"/>
      <c r="G40" s="841"/>
      <c r="H40" s="842"/>
      <c r="I40" s="267"/>
      <c r="J40" s="268"/>
      <c r="K40" s="269">
        <f>VLOOKUP(A40,EQUIPOS!A8:D165,4,FALSE)</f>
        <v>131689.99087804524</v>
      </c>
      <c r="L40" s="270"/>
      <c r="M40" s="271">
        <v>12</v>
      </c>
      <c r="N40" s="272">
        <f>K40/M40</f>
        <v>10974.165906503769</v>
      </c>
    </row>
    <row r="41" spans="1:14">
      <c r="B41" s="840"/>
      <c r="C41" s="841"/>
      <c r="D41" s="841"/>
      <c r="E41" s="841"/>
      <c r="F41" s="841"/>
      <c r="G41" s="841"/>
      <c r="H41" s="842"/>
      <c r="I41" s="843"/>
      <c r="J41" s="824"/>
      <c r="K41" s="269"/>
      <c r="L41" s="844"/>
      <c r="M41" s="845"/>
      <c r="N41" s="272"/>
    </row>
    <row r="42" spans="1:14">
      <c r="B42" s="840"/>
      <c r="C42" s="841"/>
      <c r="D42" s="841"/>
      <c r="E42" s="846"/>
      <c r="F42" s="841"/>
      <c r="G42" s="841"/>
      <c r="H42" s="842"/>
      <c r="I42" s="36"/>
      <c r="J42" s="37"/>
      <c r="K42" s="274"/>
      <c r="L42" s="276"/>
      <c r="M42" s="277"/>
      <c r="N42" s="278"/>
    </row>
    <row r="43" spans="1:14">
      <c r="B43" s="847" t="s">
        <v>952</v>
      </c>
      <c r="C43" s="960"/>
      <c r="D43" s="960"/>
      <c r="E43" s="38"/>
      <c r="F43" s="39"/>
      <c r="G43" s="39"/>
      <c r="H43" s="40"/>
      <c r="I43" s="36"/>
      <c r="J43" s="37"/>
      <c r="K43" s="279"/>
      <c r="L43" s="276"/>
      <c r="M43" s="401">
        <v>0.1</v>
      </c>
      <c r="N43" s="344">
        <f>N77*M43</f>
        <v>449.45025376500837</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79335.117945833597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1.3536609153089156</v>
      </c>
      <c r="N50" s="272">
        <f>K50*M50</f>
        <v>101.52456864816867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2270.6079982084634</v>
      </c>
      <c r="N51" s="272">
        <f>K51*M51</f>
        <v>2951.7903976710027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SUM(N50:N54)</f>
        <v>3053.3149663191712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4494.5025376500835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86882.935449802855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17376.587089960572</v>
      </c>
      <c r="M84" s="862"/>
      <c r="N84" s="51"/>
    </row>
    <row r="85" spans="1:14">
      <c r="B85" s="89" t="s">
        <v>973</v>
      </c>
      <c r="C85" s="90"/>
      <c r="D85" s="90"/>
      <c r="E85" s="90"/>
      <c r="F85" s="90"/>
      <c r="G85" s="90"/>
      <c r="H85" s="90"/>
      <c r="I85" s="87"/>
      <c r="J85" s="88"/>
      <c r="K85" s="304">
        <v>0.05</v>
      </c>
      <c r="L85" s="861">
        <f>N79*K85</f>
        <v>4344.1467724901431</v>
      </c>
      <c r="M85" s="862"/>
      <c r="N85" s="51"/>
    </row>
    <row r="86" spans="1:14" ht="15.75" thickBot="1">
      <c r="B86" s="91" t="s">
        <v>974</v>
      </c>
      <c r="C86" s="92"/>
      <c r="D86" s="92"/>
      <c r="E86" s="92"/>
      <c r="F86" s="92"/>
      <c r="G86" s="92"/>
      <c r="H86" s="92"/>
      <c r="I86" s="93"/>
      <c r="J86" s="94"/>
      <c r="K86" s="305">
        <v>0.05</v>
      </c>
      <c r="L86" s="863">
        <f>N79*K86</f>
        <v>4344.1467724901431</v>
      </c>
      <c r="M86" s="864"/>
      <c r="N86" s="51"/>
    </row>
    <row r="87" spans="1:14" ht="15.75" thickBot="1">
      <c r="B87" s="827" t="s">
        <v>953</v>
      </c>
      <c r="C87" s="828"/>
      <c r="D87" s="828"/>
      <c r="E87" s="828"/>
      <c r="F87" s="828"/>
      <c r="G87" s="828"/>
      <c r="H87" s="828"/>
      <c r="I87" s="828"/>
      <c r="J87" s="828"/>
      <c r="K87" s="828"/>
      <c r="L87" s="828"/>
      <c r="M87" s="829"/>
      <c r="N87" s="52">
        <f>L84+L85+L86</f>
        <v>26064.880634940862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112947.81608474371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18</v>
      </c>
      <c r="N36" s="272">
        <f>K36/M36</f>
        <v>4238.3854139995638</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89817.829268480025</v>
      </c>
      <c r="L37" s="270"/>
      <c r="M37" s="271">
        <v>18</v>
      </c>
      <c r="N37" s="272">
        <f>K37/M37</f>
        <v>4989.8794038044462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187524.70160758373</v>
      </c>
      <c r="L38" s="270"/>
      <c r="M38" s="271">
        <v>18</v>
      </c>
      <c r="N38" s="272">
        <f>K38/M38</f>
        <v>10418.038978199096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461304.55309872201</v>
      </c>
      <c r="L39" s="844">
        <v>18</v>
      </c>
      <c r="M39" s="845"/>
      <c r="N39" s="272">
        <f>K39/L39</f>
        <v>25628.030727706777</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131689.99087804524</v>
      </c>
      <c r="L40" s="276"/>
      <c r="M40" s="277">
        <v>18</v>
      </c>
      <c r="N40" s="272">
        <f>K40/M40</f>
        <v>7316.1106043358468</v>
      </c>
    </row>
    <row r="41" spans="1:14">
      <c r="B41" s="320"/>
      <c r="C41" s="321"/>
      <c r="D41" s="321"/>
      <c r="E41" s="321"/>
      <c r="F41" s="323"/>
      <c r="G41" s="323"/>
      <c r="H41" s="125"/>
      <c r="I41" s="36"/>
      <c r="J41" s="37"/>
      <c r="K41" s="274"/>
      <c r="L41" s="276"/>
      <c r="M41" s="277"/>
      <c r="N41" s="272"/>
    </row>
    <row r="42" spans="1:14">
      <c r="B42" s="847" t="s">
        <v>952</v>
      </c>
      <c r="C42" s="848"/>
      <c r="D42" s="848"/>
      <c r="E42" s="38"/>
      <c r="F42" s="39"/>
      <c r="G42" s="39"/>
      <c r="H42" s="40"/>
      <c r="I42" s="36"/>
      <c r="J42" s="37"/>
      <c r="K42" s="279"/>
      <c r="L42" s="276"/>
      <c r="M42" s="401">
        <v>0.01</v>
      </c>
      <c r="N42" s="344">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52620.408478296733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403717.91393698531</v>
      </c>
      <c r="N49" s="272">
        <f>K49*M49</f>
        <v>61768.84083235875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61768.84083235875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1388.967249884229</v>
      </c>
      <c r="M59" s="832"/>
      <c r="N59" s="287">
        <f>K59*L59</f>
        <v>212.51198923228702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212.51198923228702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117598.09632498783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23519.619264997567</v>
      </c>
      <c r="M83" s="862"/>
      <c r="N83" s="51"/>
    </row>
    <row r="84" spans="1:14">
      <c r="B84" s="89" t="s">
        <v>973</v>
      </c>
      <c r="C84" s="90"/>
      <c r="D84" s="90"/>
      <c r="E84" s="90"/>
      <c r="F84" s="90"/>
      <c r="G84" s="90"/>
      <c r="H84" s="90"/>
      <c r="I84" s="87"/>
      <c r="J84" s="88"/>
      <c r="K84" s="304">
        <v>0.05</v>
      </c>
      <c r="L84" s="861">
        <f>N78*K84</f>
        <v>5879.9048162493918</v>
      </c>
      <c r="M84" s="862"/>
      <c r="N84" s="51"/>
    </row>
    <row r="85" spans="1:14" ht="15.75" thickBot="1">
      <c r="B85" s="91" t="s">
        <v>974</v>
      </c>
      <c r="C85" s="92"/>
      <c r="D85" s="92"/>
      <c r="E85" s="92"/>
      <c r="F85" s="92"/>
      <c r="G85" s="92"/>
      <c r="H85" s="92"/>
      <c r="I85" s="93"/>
      <c r="J85" s="94"/>
      <c r="K85" s="305">
        <v>0.05</v>
      </c>
      <c r="L85" s="863">
        <f>N78*K85</f>
        <v>5879.9048162493918</v>
      </c>
      <c r="M85" s="864"/>
      <c r="N85" s="51"/>
    </row>
    <row r="86" spans="1:14" ht="15.75" thickBot="1">
      <c r="B86" s="827" t="s">
        <v>953</v>
      </c>
      <c r="C86" s="828"/>
      <c r="D86" s="828"/>
      <c r="E86" s="828"/>
      <c r="F86" s="828"/>
      <c r="G86" s="828"/>
      <c r="H86" s="828"/>
      <c r="I86" s="828"/>
      <c r="J86" s="828"/>
      <c r="K86" s="828"/>
      <c r="L86" s="828"/>
      <c r="M86" s="829"/>
      <c r="N86" s="52">
        <f>L83+L84+L85</f>
        <v>35279.428897496349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152877.52522248417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18</v>
      </c>
      <c r="N36" s="272">
        <f>K36/M36</f>
        <v>4238.3854139995638</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89817.829268480025</v>
      </c>
      <c r="L37" s="270"/>
      <c r="M37" s="271">
        <v>18</v>
      </c>
      <c r="N37" s="272">
        <f>K37/M37</f>
        <v>4989.8794038044462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187524.70160758373</v>
      </c>
      <c r="L38" s="270"/>
      <c r="M38" s="271">
        <v>18</v>
      </c>
      <c r="N38" s="272">
        <f>K38/M38</f>
        <v>10418.038978199096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461304.55309872201</v>
      </c>
      <c r="L39" s="844">
        <v>18</v>
      </c>
      <c r="M39" s="845"/>
      <c r="N39" s="272">
        <f>K39/L39</f>
        <v>25628.030727706777</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131689.99087804524</v>
      </c>
      <c r="L40" s="276"/>
      <c r="M40" s="277">
        <v>18</v>
      </c>
      <c r="N40" s="272">
        <f>K40/M40</f>
        <v>7316.1106043358468</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52620.408478296733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422685.82719334471</v>
      </c>
      <c r="N49" s="272">
        <f>K49*M49</f>
        <v>64670.931560581739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64670.931560581739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1524.4481352973307</v>
      </c>
      <c r="M59" s="832"/>
      <c r="N59" s="287">
        <f>K59*L59</f>
        <v>233.2405647004916</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233.2405647004916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120520.91562867901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24104.183125735803</v>
      </c>
      <c r="M83" s="862"/>
      <c r="N83" s="51"/>
    </row>
    <row r="84" spans="1:14">
      <c r="B84" s="89" t="s">
        <v>973</v>
      </c>
      <c r="C84" s="90"/>
      <c r="D84" s="90"/>
      <c r="E84" s="90"/>
      <c r="F84" s="90"/>
      <c r="G84" s="90"/>
      <c r="H84" s="90"/>
      <c r="I84" s="87"/>
      <c r="J84" s="88"/>
      <c r="K84" s="304">
        <v>0.05</v>
      </c>
      <c r="L84" s="861">
        <f>N78*K84</f>
        <v>6026.0457814339507</v>
      </c>
      <c r="M84" s="862"/>
      <c r="N84" s="51"/>
    </row>
    <row r="85" spans="1:14" ht="15.75" thickBot="1">
      <c r="B85" s="91" t="s">
        <v>974</v>
      </c>
      <c r="C85" s="92"/>
      <c r="D85" s="92"/>
      <c r="E85" s="92"/>
      <c r="F85" s="92"/>
      <c r="G85" s="92"/>
      <c r="H85" s="92"/>
      <c r="I85" s="93"/>
      <c r="J85" s="94"/>
      <c r="K85" s="305">
        <v>0.05</v>
      </c>
      <c r="L85" s="863">
        <f>N78*K85</f>
        <v>6026.0457814339507</v>
      </c>
      <c r="M85" s="864"/>
      <c r="N85" s="51"/>
    </row>
    <row r="86" spans="1:14" ht="15.75" thickBot="1">
      <c r="B86" s="827" t="s">
        <v>953</v>
      </c>
      <c r="C86" s="828"/>
      <c r="D86" s="828"/>
      <c r="E86" s="828"/>
      <c r="F86" s="828"/>
      <c r="G86" s="828"/>
      <c r="H86" s="828"/>
      <c r="I86" s="828"/>
      <c r="J86" s="828"/>
      <c r="K86" s="828"/>
      <c r="L86" s="828"/>
      <c r="M86" s="829"/>
      <c r="N86" s="52">
        <f>L83+L84+L85</f>
        <v>36156.274688603706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156677.19031728272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15</v>
      </c>
      <c r="N36" s="272">
        <f>K36/M36</f>
        <v>5086.0624967994763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89817.829268480025</v>
      </c>
      <c r="L37" s="270"/>
      <c r="M37" s="271">
        <v>15</v>
      </c>
      <c r="N37" s="272">
        <f>K37/M37</f>
        <v>5987.8552845653348</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187524.70160758373</v>
      </c>
      <c r="L38" s="270"/>
      <c r="M38" s="271">
        <v>15</v>
      </c>
      <c r="N38" s="272">
        <f>K38/M38</f>
        <v>12501.646773838915</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461304.55309872201</v>
      </c>
      <c r="L39" s="844">
        <v>15</v>
      </c>
      <c r="M39" s="845"/>
      <c r="N39" s="272">
        <f>K39/L39</f>
        <v>30753.636873248135</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131689.99087804524</v>
      </c>
      <c r="L40" s="276"/>
      <c r="M40" s="277">
        <v>15</v>
      </c>
      <c r="N40" s="272">
        <f>K40/M40</f>
        <v>8779.3327252030158</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63144.490173956074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403717.91393698531</v>
      </c>
      <c r="N49" s="272">
        <f>K49*M49</f>
        <v>61768.84083235875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61768.84083235875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1388.967249884229</v>
      </c>
      <c r="M59" s="832"/>
      <c r="N59" s="287">
        <f>K59*L59</f>
        <v>212.51198923228702</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212.51198923228702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128721.44502566717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25744.289005133436</v>
      </c>
      <c r="M83" s="862"/>
      <c r="N83" s="51"/>
    </row>
    <row r="84" spans="1:14">
      <c r="B84" s="89" t="s">
        <v>973</v>
      </c>
      <c r="C84" s="90"/>
      <c r="D84" s="90"/>
      <c r="E84" s="90"/>
      <c r="F84" s="90"/>
      <c r="G84" s="90"/>
      <c r="H84" s="90"/>
      <c r="I84" s="87"/>
      <c r="J84" s="88"/>
      <c r="K84" s="304">
        <v>0.05</v>
      </c>
      <c r="L84" s="861">
        <f>N78*K84</f>
        <v>6436.072251283359</v>
      </c>
      <c r="M84" s="862"/>
      <c r="N84" s="51"/>
    </row>
    <row r="85" spans="1:14" ht="15.75" thickBot="1">
      <c r="B85" s="91" t="s">
        <v>974</v>
      </c>
      <c r="C85" s="92"/>
      <c r="D85" s="92"/>
      <c r="E85" s="92"/>
      <c r="F85" s="92"/>
      <c r="G85" s="92"/>
      <c r="H85" s="92"/>
      <c r="I85" s="93"/>
      <c r="J85" s="94"/>
      <c r="K85" s="305">
        <v>0.05</v>
      </c>
      <c r="L85" s="863">
        <f>N78*K85</f>
        <v>6436.072251283359</v>
      </c>
      <c r="M85" s="864"/>
      <c r="N85" s="51"/>
    </row>
    <row r="86" spans="1:14" ht="15.75" thickBot="1">
      <c r="B86" s="827" t="s">
        <v>953</v>
      </c>
      <c r="C86" s="828"/>
      <c r="D86" s="828"/>
      <c r="E86" s="828"/>
      <c r="F86" s="828"/>
      <c r="G86" s="828"/>
      <c r="H86" s="828"/>
      <c r="I86" s="828"/>
      <c r="J86" s="828"/>
      <c r="K86" s="828"/>
      <c r="L86" s="828"/>
      <c r="M86" s="829"/>
      <c r="N86" s="52">
        <f>L83+L84+L85</f>
        <v>38616.433507700152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167337.87853336733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271">
        <v>15</v>
      </c>
      <c r="N36" s="272">
        <f>K36/M36</f>
        <v>5086.0624967994763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89817.829268480025</v>
      </c>
      <c r="L37" s="270"/>
      <c r="M37" s="271">
        <v>15</v>
      </c>
      <c r="N37" s="272">
        <f>K37/M37</f>
        <v>5987.8552845653348</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187524.70160758373</v>
      </c>
      <c r="L38" s="270"/>
      <c r="M38" s="271">
        <v>15</v>
      </c>
      <c r="N38" s="272">
        <f>K38/M38</f>
        <v>12501.646773838915</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461304.55309872201</v>
      </c>
      <c r="L39" s="844">
        <v>15</v>
      </c>
      <c r="M39" s="845"/>
      <c r="N39" s="272">
        <f>K39/L39</f>
        <v>30753.636873248135</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131689.99087804524</v>
      </c>
      <c r="L40" s="276"/>
      <c r="M40" s="277">
        <v>15</v>
      </c>
      <c r="N40" s="272">
        <f>K40/M40</f>
        <v>8779.3327252030158</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63144.490173956074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422685.82719334471</v>
      </c>
      <c r="N49" s="272">
        <f>K49*M49</f>
        <v>64670.931560581739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64670.931560581739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1524.4481352973307</v>
      </c>
      <c r="M59" s="832"/>
      <c r="N59" s="287">
        <f>K59*L59</f>
        <v>233.2405647004916</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233.2405647004916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131644.26432935838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26328.852865871679</v>
      </c>
      <c r="M83" s="862"/>
      <c r="N83" s="51"/>
    </row>
    <row r="84" spans="1:14">
      <c r="B84" s="89" t="s">
        <v>973</v>
      </c>
      <c r="C84" s="90"/>
      <c r="D84" s="90"/>
      <c r="E84" s="90"/>
      <c r="F84" s="90"/>
      <c r="G84" s="90"/>
      <c r="H84" s="90"/>
      <c r="I84" s="87"/>
      <c r="J84" s="88"/>
      <c r="K84" s="304">
        <v>0.05</v>
      </c>
      <c r="L84" s="861">
        <f>N78*K84</f>
        <v>6582.2132164679197</v>
      </c>
      <c r="M84" s="862"/>
      <c r="N84" s="51"/>
    </row>
    <row r="85" spans="1:14" ht="15.75" thickBot="1">
      <c r="B85" s="91" t="s">
        <v>974</v>
      </c>
      <c r="C85" s="92"/>
      <c r="D85" s="92"/>
      <c r="E85" s="92"/>
      <c r="F85" s="92"/>
      <c r="G85" s="92"/>
      <c r="H85" s="92"/>
      <c r="I85" s="93"/>
      <c r="J85" s="94"/>
      <c r="K85" s="305">
        <v>0.05</v>
      </c>
      <c r="L85" s="863">
        <f>N78*K85</f>
        <v>6582.2132164679197</v>
      </c>
      <c r="M85" s="864"/>
      <c r="N85" s="51"/>
    </row>
    <row r="86" spans="1:14" ht="15.75" thickBot="1">
      <c r="B86" s="827" t="s">
        <v>953</v>
      </c>
      <c r="C86" s="828"/>
      <c r="D86" s="828"/>
      <c r="E86" s="828"/>
      <c r="F86" s="828"/>
      <c r="G86" s="828"/>
      <c r="H86" s="828"/>
      <c r="I86" s="828"/>
      <c r="J86" s="828"/>
      <c r="K86" s="828"/>
      <c r="L86" s="828"/>
      <c r="M86" s="829"/>
      <c r="N86" s="52">
        <f>L83+L84+L85</f>
        <v>39493.279298807516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171137.54362816591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4.3147224361440797</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6046.69918092221</v>
      </c>
      <c r="N49" s="272">
        <f>K49*M49</f>
        <v>6379.2676358729314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6379.2676358729314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431.472243614408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6815.0546019234835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1363.0109203846969</v>
      </c>
      <c r="M83" s="862"/>
      <c r="N83" s="51"/>
    </row>
    <row r="84" spans="1:14">
      <c r="B84" s="89" t="s">
        <v>973</v>
      </c>
      <c r="C84" s="90"/>
      <c r="D84" s="90"/>
      <c r="E84" s="90"/>
      <c r="F84" s="90"/>
      <c r="G84" s="90"/>
      <c r="H84" s="90"/>
      <c r="I84" s="87"/>
      <c r="J84" s="88"/>
      <c r="K84" s="304">
        <v>0.05</v>
      </c>
      <c r="L84" s="861">
        <f>N78*K84</f>
        <v>340.75273009617422</v>
      </c>
      <c r="M84" s="862"/>
      <c r="N84" s="51"/>
    </row>
    <row r="85" spans="1:14" ht="15.75" thickBot="1">
      <c r="B85" s="91" t="s">
        <v>974</v>
      </c>
      <c r="C85" s="92"/>
      <c r="D85" s="92"/>
      <c r="E85" s="92"/>
      <c r="F85" s="92"/>
      <c r="G85" s="92"/>
      <c r="H85" s="92"/>
      <c r="I85" s="93"/>
      <c r="J85" s="94"/>
      <c r="K85" s="305">
        <v>0.05</v>
      </c>
      <c r="L85" s="863">
        <f>N78*K85</f>
        <v>340.75273009617422</v>
      </c>
      <c r="M85" s="864"/>
      <c r="N85" s="51"/>
    </row>
    <row r="86" spans="1:14" ht="15.75" thickBot="1">
      <c r="B86" s="827" t="s">
        <v>953</v>
      </c>
      <c r="C86" s="828"/>
      <c r="D86" s="828"/>
      <c r="E86" s="828"/>
      <c r="F86" s="828"/>
      <c r="G86" s="828"/>
      <c r="H86" s="828"/>
      <c r="I86" s="828"/>
      <c r="J86" s="828"/>
      <c r="K86" s="828"/>
      <c r="L86" s="828"/>
      <c r="M86" s="829"/>
      <c r="N86" s="52">
        <f>L83+L84+L85</f>
        <v>2044.5163805770453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8859.5709825005288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164</v>
      </c>
      <c r="B36" s="840" t="str">
        <f>VLOOKUP(A36,EQUIPOS!A6:D154,3,FALSE)</f>
        <v>Compactador manual de rodillo</v>
      </c>
      <c r="C36" s="841"/>
      <c r="D36" s="841"/>
      <c r="E36" s="841"/>
      <c r="F36" s="841"/>
      <c r="G36" s="841"/>
      <c r="H36" s="842"/>
      <c r="I36" s="267"/>
      <c r="J36" s="268"/>
      <c r="K36" s="269">
        <f>VLOOKUP(A36,EQUIPOS!A6:D163,4,FALSE)</f>
        <v>15174.560586225165</v>
      </c>
      <c r="L36" s="270"/>
      <c r="M36" s="271">
        <v>2</v>
      </c>
      <c r="N36" s="272">
        <f>K36/M36</f>
        <v>7587.2802931125825</v>
      </c>
    </row>
    <row r="37" spans="1:14">
      <c r="A37" s="113" t="s">
        <v>180</v>
      </c>
      <c r="B37" s="840" t="str">
        <f>VLOOKUP(A37,EQUIPOS!A7:D154,3,FALSE)</f>
        <v>Compresor 120 HP, con martillo.</v>
      </c>
      <c r="C37" s="841"/>
      <c r="D37" s="841"/>
      <c r="E37" s="841"/>
      <c r="F37" s="841"/>
      <c r="G37" s="841"/>
      <c r="H37" s="842"/>
      <c r="I37" s="267"/>
      <c r="J37" s="268"/>
      <c r="K37" s="269">
        <f>VLOOKUP(A37,EQUIPOS!A7:D164,4,FALSE)</f>
        <v>48441.822257591572</v>
      </c>
      <c r="L37" s="270"/>
      <c r="M37" s="271">
        <v>4</v>
      </c>
      <c r="N37" s="272">
        <f>K37/M37</f>
        <v>12110.455564397893</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9733.4742965835849</v>
      </c>
      <c r="L38" s="270"/>
      <c r="M38" s="271">
        <v>10</v>
      </c>
      <c r="N38" s="272">
        <f>K38/M38</f>
        <v>973.34742965835846</v>
      </c>
    </row>
    <row r="39" spans="1:14">
      <c r="A39" t="s">
        <v>303</v>
      </c>
      <c r="B39" s="840" t="str">
        <f>VLOOKUP(A39,EQUIPOS!A9:D154,3,FALSE)</f>
        <v>Retrocargador, pala de 1,1 m3 de capacidad, profundidad de excavación de 4.400 mm y una altura de 5.680 mm</v>
      </c>
      <c r="C39" s="841"/>
      <c r="D39" s="841"/>
      <c r="E39" s="841"/>
      <c r="F39" s="841"/>
      <c r="G39" s="841"/>
      <c r="H39" s="842"/>
      <c r="I39" s="267"/>
      <c r="J39" s="268"/>
      <c r="K39" s="269">
        <f>VLOOKUP(A39,EQUIPOS!A9:D166,4,FALSE)</f>
        <v>115455.57277330528</v>
      </c>
      <c r="L39" s="270"/>
      <c r="M39" s="271">
        <v>10</v>
      </c>
      <c r="N39" s="272">
        <f>K39/M39</f>
        <v>11545.557277330528</v>
      </c>
    </row>
    <row r="40" spans="1:14">
      <c r="A40" t="s">
        <v>129</v>
      </c>
      <c r="B40" s="840" t="str">
        <f>VLOOKUP(A40,EQUIPOS!A10:D154,3,FALSE)</f>
        <v xml:space="preserve">Buldozer, Potencia al volante de 140 HP, motor de 2200 RPM, longitud de hoja 4,80m. </v>
      </c>
      <c r="C40" s="841"/>
      <c r="D40" s="841"/>
      <c r="E40" s="841"/>
      <c r="F40" s="841"/>
      <c r="G40" s="841"/>
      <c r="H40" s="842"/>
      <c r="I40" s="267"/>
      <c r="J40" s="268"/>
      <c r="K40" s="269">
        <f>VLOOKUP(A40,EQUIPOS!A10:D167,4,FALSE)</f>
        <v>196119.15231626923</v>
      </c>
      <c r="L40" s="270"/>
      <c r="M40" s="271">
        <v>100</v>
      </c>
      <c r="N40" s="272">
        <f>K40/M40</f>
        <v>1961.1915231626924</v>
      </c>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1348.350761295025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35526.182848957083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3892.470854071651</v>
      </c>
      <c r="N53" s="272">
        <f>K53*M53</f>
        <v>3892.470854071651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3892.470854071651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31">
        <f>VLOOKUP(A63,TRANSPORTE!A5:D117,4,FALSE)</f>
        <v>1388.967249884229</v>
      </c>
      <c r="M63" s="832"/>
      <c r="N63" s="287">
        <f>K63*L63</f>
        <v>1805.6574248494978</v>
      </c>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1805.6574248494978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13483.507612950249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54707.818740828479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10941.563748165696</v>
      </c>
      <c r="M87" s="862"/>
      <c r="N87" s="51"/>
    </row>
    <row r="88" spans="1:14">
      <c r="B88" s="89" t="s">
        <v>973</v>
      </c>
      <c r="C88" s="90"/>
      <c r="D88" s="90"/>
      <c r="E88" s="90"/>
      <c r="F88" s="90"/>
      <c r="G88" s="90"/>
      <c r="H88" s="90"/>
      <c r="I88" s="87"/>
      <c r="J88" s="88"/>
      <c r="K88" s="304">
        <v>0.05</v>
      </c>
      <c r="L88" s="861">
        <f>N82*K88</f>
        <v>2735.390937041424</v>
      </c>
      <c r="M88" s="862"/>
      <c r="N88" s="51"/>
    </row>
    <row r="89" spans="1:14" ht="15.75" thickBot="1">
      <c r="B89" s="91" t="s">
        <v>974</v>
      </c>
      <c r="C89" s="92"/>
      <c r="D89" s="92"/>
      <c r="E89" s="92"/>
      <c r="F89" s="92"/>
      <c r="G89" s="92"/>
      <c r="H89" s="92"/>
      <c r="I89" s="93"/>
      <c r="J89" s="94"/>
      <c r="K89" s="305">
        <v>0.05</v>
      </c>
      <c r="L89" s="863">
        <f>N82*K89</f>
        <v>2735.390937041424</v>
      </c>
      <c r="M89" s="864"/>
      <c r="N89" s="51"/>
    </row>
    <row r="90" spans="1:14" ht="15.75" thickBot="1">
      <c r="B90" s="827" t="s">
        <v>953</v>
      </c>
      <c r="C90" s="828"/>
      <c r="D90" s="828"/>
      <c r="E90" s="828"/>
      <c r="F90" s="828"/>
      <c r="G90" s="828"/>
      <c r="H90" s="828"/>
      <c r="I90" s="828"/>
      <c r="J90" s="828"/>
      <c r="K90" s="828"/>
      <c r="L90" s="828"/>
      <c r="M90" s="829"/>
      <c r="N90" s="52">
        <f>L87+L88+L89</f>
        <v>16412.345622248544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71120.164363077027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4869.2266990192584</v>
      </c>
      <c r="L36" s="270"/>
      <c r="M36" s="271">
        <v>2</v>
      </c>
      <c r="N36" s="272">
        <f>K36/M36</f>
        <v>2434.6133495096292</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267"/>
      <c r="J37" s="268"/>
      <c r="K37" s="269">
        <f>VLOOKUP(A37,EQUIPOS!A7:D164,4,FALSE)</f>
        <v>115455.57277330528</v>
      </c>
      <c r="L37" s="270"/>
      <c r="M37" s="271">
        <v>10</v>
      </c>
      <c r="N37" s="272">
        <f>K37/M37</f>
        <v>11545.557277330528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269.67015225900496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14249.840779099162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5393.4030451800991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19643.243824279263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3928.6487648558527</v>
      </c>
      <c r="M87" s="862"/>
      <c r="N87" s="51"/>
    </row>
    <row r="88" spans="1:14">
      <c r="B88" s="89" t="s">
        <v>973</v>
      </c>
      <c r="C88" s="90"/>
      <c r="D88" s="90"/>
      <c r="E88" s="90"/>
      <c r="F88" s="90"/>
      <c r="G88" s="90"/>
      <c r="H88" s="90"/>
      <c r="I88" s="87"/>
      <c r="J88" s="88"/>
      <c r="K88" s="304">
        <v>0.05</v>
      </c>
      <c r="L88" s="861">
        <f>N82*K88</f>
        <v>982.16219121396318</v>
      </c>
      <c r="M88" s="862"/>
      <c r="N88" s="51"/>
    </row>
    <row r="89" spans="1:14" ht="15.75" thickBot="1">
      <c r="B89" s="91" t="s">
        <v>974</v>
      </c>
      <c r="C89" s="92"/>
      <c r="D89" s="92"/>
      <c r="E89" s="92"/>
      <c r="F89" s="92"/>
      <c r="G89" s="92"/>
      <c r="H89" s="92"/>
      <c r="I89" s="93"/>
      <c r="J89" s="94"/>
      <c r="K89" s="305">
        <v>0.05</v>
      </c>
      <c r="L89" s="863">
        <f>N82*K89</f>
        <v>982.16219121396318</v>
      </c>
      <c r="M89" s="864"/>
      <c r="N89" s="51"/>
    </row>
    <row r="90" spans="1:14" ht="15.75" thickBot="1">
      <c r="B90" s="827" t="s">
        <v>953</v>
      </c>
      <c r="C90" s="828"/>
      <c r="D90" s="828"/>
      <c r="E90" s="828"/>
      <c r="F90" s="828"/>
      <c r="G90" s="828"/>
      <c r="H90" s="828"/>
      <c r="I90" s="828"/>
      <c r="J90" s="828"/>
      <c r="K90" s="828"/>
      <c r="L90" s="828"/>
      <c r="M90" s="829"/>
      <c r="N90" s="52">
        <f>L87+L88+L89</f>
        <v>5892.9731472837793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25536.216971563044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3417.070763694237</v>
      </c>
      <c r="L36" s="270"/>
      <c r="M36" s="271">
        <v>60</v>
      </c>
      <c r="N36" s="272">
        <f>K36/M36</f>
        <v>56.951179394903953</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60</v>
      </c>
      <c r="N37" s="272">
        <f>K37/M37</f>
        <v>539.31041093659042</v>
      </c>
    </row>
    <row r="38" spans="1:14">
      <c r="A38" t="s">
        <v>138</v>
      </c>
      <c r="B38" s="840" t="str">
        <f>VLOOKUP(A38,EQUIPOS!A8:D154,3,FALSE)</f>
        <v>Camioneta D-300</v>
      </c>
      <c r="C38" s="841"/>
      <c r="D38" s="841"/>
      <c r="E38" s="841"/>
      <c r="F38" s="841"/>
      <c r="G38" s="841"/>
      <c r="H38" s="842"/>
      <c r="I38" s="267"/>
      <c r="J38" s="268"/>
      <c r="K38" s="269">
        <f>VLOOKUP(A38,EQUIPOS!A8:D165,4,FALSE)</f>
        <v>45774.562471195284</v>
      </c>
      <c r="L38" s="270"/>
      <c r="M38" s="271">
        <v>60</v>
      </c>
      <c r="N38" s="272">
        <f>K38/M38</f>
        <v>762.90937451992136</v>
      </c>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1381.5614068945831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1729.9870462540673</v>
      </c>
      <c r="N53" s="272">
        <f>K53*M53</f>
        <v>207.59844555048807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207.59844555048807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447.80884086334993</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2036.9686933084213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407.39373866168427</v>
      </c>
      <c r="M87" s="862"/>
      <c r="N87" s="51"/>
    </row>
    <row r="88" spans="1:14">
      <c r="B88" s="89" t="s">
        <v>973</v>
      </c>
      <c r="C88" s="90"/>
      <c r="D88" s="90"/>
      <c r="E88" s="90"/>
      <c r="F88" s="90"/>
      <c r="G88" s="90"/>
      <c r="H88" s="90"/>
      <c r="I88" s="87"/>
      <c r="J88" s="88"/>
      <c r="K88" s="304">
        <v>0.05</v>
      </c>
      <c r="L88" s="861">
        <f>N82*K88</f>
        <v>101.84843466542107</v>
      </c>
      <c r="M88" s="862"/>
      <c r="N88" s="51"/>
    </row>
    <row r="89" spans="1:14" ht="15.75" thickBot="1">
      <c r="B89" s="91" t="s">
        <v>974</v>
      </c>
      <c r="C89" s="92"/>
      <c r="D89" s="92"/>
      <c r="E89" s="92"/>
      <c r="F89" s="92"/>
      <c r="G89" s="92"/>
      <c r="H89" s="92"/>
      <c r="I89" s="93"/>
      <c r="J89" s="94"/>
      <c r="K89" s="305">
        <v>0.05</v>
      </c>
      <c r="L89" s="863">
        <f>N82*K89</f>
        <v>101.84843466542107</v>
      </c>
      <c r="M89" s="864"/>
      <c r="N89" s="51"/>
    </row>
    <row r="90" spans="1:14" ht="15.75" thickBot="1">
      <c r="B90" s="827" t="s">
        <v>953</v>
      </c>
      <c r="C90" s="828"/>
      <c r="D90" s="828"/>
      <c r="E90" s="828"/>
      <c r="F90" s="828"/>
      <c r="G90" s="828"/>
      <c r="H90" s="828"/>
      <c r="I90" s="828"/>
      <c r="J90" s="828"/>
      <c r="K90" s="828"/>
      <c r="L90" s="828"/>
      <c r="M90" s="829"/>
      <c r="N90" s="52">
        <f>L87+L88+L89</f>
        <v>611.09060799252643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2648.0593013009475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3417.070763694237</v>
      </c>
      <c r="L36" s="270"/>
      <c r="M36" s="271">
        <v>60</v>
      </c>
      <c r="N36" s="272">
        <f t="shared" ref="N36:N39" si="0">K36/M36</f>
        <v>56.951179394903953</v>
      </c>
    </row>
    <row r="37" spans="1:14">
      <c r="A37" s="113" t="s">
        <v>324</v>
      </c>
      <c r="B37" s="840" t="str">
        <f>VLOOKUP(A37,EQUIPOS!A7:D154,3,FALSE)</f>
        <v xml:space="preserve">Ruteadora </v>
      </c>
      <c r="C37" s="841"/>
      <c r="D37" s="841"/>
      <c r="E37" s="841"/>
      <c r="F37" s="841"/>
      <c r="G37" s="841"/>
      <c r="H37" s="842"/>
      <c r="I37" s="267"/>
      <c r="J37" s="268"/>
      <c r="K37" s="269">
        <f>VLOOKUP(A37,EQUIPOS!A7:D164,4,FALSE)</f>
        <v>5384.4751427909196</v>
      </c>
      <c r="L37" s="270"/>
      <c r="M37" s="271">
        <v>60</v>
      </c>
      <c r="N37" s="272">
        <f t="shared" si="0"/>
        <v>89.74125237984866</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32358.624656195425</v>
      </c>
      <c r="L38" s="270"/>
      <c r="M38" s="271">
        <v>60</v>
      </c>
      <c r="N38" s="272">
        <f t="shared" si="0"/>
        <v>539.31041093659042</v>
      </c>
    </row>
    <row r="39" spans="1:14">
      <c r="A39" t="s">
        <v>138</v>
      </c>
      <c r="B39" s="840" t="str">
        <f>VLOOKUP(A39,EQUIPOS!A9:D154,3,FALSE)</f>
        <v>Camioneta D-300</v>
      </c>
      <c r="C39" s="841"/>
      <c r="D39" s="841"/>
      <c r="E39" s="841"/>
      <c r="F39" s="841"/>
      <c r="G39" s="841"/>
      <c r="H39" s="842"/>
      <c r="I39" s="267"/>
      <c r="J39" s="268"/>
      <c r="K39" s="269">
        <f>VLOOKUP(A39,EQUIPOS!A9:D166,4,FALSE)</f>
        <v>45774.562471195284</v>
      </c>
      <c r="L39" s="270"/>
      <c r="M39" s="271">
        <v>60</v>
      </c>
      <c r="N39" s="272">
        <f t="shared" si="0"/>
        <v>762.90937451992136</v>
      </c>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N84*M46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1471.3026592744318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52688.647934331639</v>
      </c>
      <c r="N53" s="272">
        <f t="shared" ref="N53:N54" si="1">K53*M53</f>
        <v>368.82053554032149</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1729.9870462540673</v>
      </c>
      <c r="N54" s="272">
        <f t="shared" si="1"/>
        <v>207.59844555048807</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2"/>
      <c r="C61" s="823"/>
      <c r="D61" s="823"/>
      <c r="E61" s="823"/>
      <c r="F61" s="823"/>
      <c r="G61" s="823"/>
      <c r="H61" s="823"/>
      <c r="I61" s="824"/>
      <c r="J61" s="42"/>
      <c r="K61" s="44"/>
      <c r="L61" s="825"/>
      <c r="M61" s="826"/>
      <c r="N61" s="45"/>
    </row>
    <row r="62" spans="1:14" ht="15.75" thickBot="1">
      <c r="B62" s="827" t="s">
        <v>953</v>
      </c>
      <c r="C62" s="828"/>
      <c r="D62" s="828"/>
      <c r="E62" s="828"/>
      <c r="F62" s="828"/>
      <c r="G62" s="828"/>
      <c r="H62" s="828"/>
      <c r="I62" s="828"/>
      <c r="J62" s="828"/>
      <c r="K62" s="828"/>
      <c r="L62" s="828"/>
      <c r="M62" s="829"/>
      <c r="N62" s="394">
        <f>SUM(N53:N61)</f>
        <v>576.41898109080955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30" t="s">
        <v>961</v>
      </c>
      <c r="M66" s="803"/>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1">
        <f>VLOOKUP(A67,TRANSPORTE!A6:D120,4,FALSE)</f>
        <v>1388.967249884229</v>
      </c>
      <c r="M67" s="832"/>
      <c r="N67" s="287">
        <f>L67*K67</f>
        <v>9.7227707491896034</v>
      </c>
    </row>
    <row r="68" spans="1:15">
      <c r="B68" s="46"/>
      <c r="C68" s="47"/>
      <c r="D68" s="47"/>
      <c r="E68" s="47"/>
      <c r="F68" s="47"/>
      <c r="G68" s="47"/>
      <c r="H68" s="311"/>
      <c r="I68" s="279"/>
      <c r="J68" s="286"/>
      <c r="K68" s="279"/>
      <c r="L68" s="831"/>
      <c r="M68" s="832"/>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6"/>
      <c r="M72" s="817"/>
      <c r="N72" s="127"/>
    </row>
    <row r="73" spans="1:15" ht="15.75" thickBot="1">
      <c r="B73" s="833" t="s">
        <v>953</v>
      </c>
      <c r="C73" s="834"/>
      <c r="D73" s="834"/>
      <c r="E73" s="834"/>
      <c r="F73" s="834"/>
      <c r="G73" s="834"/>
      <c r="H73" s="834"/>
      <c r="I73" s="834"/>
      <c r="J73" s="834"/>
      <c r="K73" s="834"/>
      <c r="L73" s="834"/>
      <c r="M73" s="835"/>
      <c r="N73" s="104">
        <f>N67+N68+N69+N70+N71</f>
        <v>9.7227707491896034</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3" t="s">
        <v>963</v>
      </c>
      <c r="C77" s="854"/>
      <c r="D77" s="854"/>
      <c r="E77" s="854"/>
      <c r="F77" s="854"/>
      <c r="G77" s="854"/>
      <c r="H77" s="854"/>
      <c r="I77" s="73" t="s">
        <v>964</v>
      </c>
      <c r="J77" s="75" t="s">
        <v>1410</v>
      </c>
      <c r="K77" s="74" t="s">
        <v>966</v>
      </c>
      <c r="L77" s="855" t="s">
        <v>950</v>
      </c>
      <c r="M77" s="856"/>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4"/>
      <c r="C83" s="815"/>
      <c r="D83" s="815"/>
      <c r="E83" s="815"/>
      <c r="F83" s="815"/>
      <c r="G83" s="815"/>
      <c r="H83" s="815"/>
      <c r="I83" s="126"/>
      <c r="J83" s="126"/>
      <c r="K83" s="126"/>
      <c r="L83" s="915"/>
      <c r="M83" s="915"/>
      <c r="N83" s="45"/>
    </row>
    <row r="84" spans="1:14" ht="15.75" thickBot="1">
      <c r="B84" s="833" t="s">
        <v>953</v>
      </c>
      <c r="C84" s="834"/>
      <c r="D84" s="834"/>
      <c r="E84" s="834"/>
      <c r="F84" s="834"/>
      <c r="G84" s="834"/>
      <c r="H84" s="834"/>
      <c r="I84" s="834"/>
      <c r="J84" s="834"/>
      <c r="K84" s="834"/>
      <c r="L84" s="834"/>
      <c r="M84" s="835"/>
      <c r="N84" s="301">
        <f>SUM(N78:N83)</f>
        <v>447.80884086334993</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2505.253251977781</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8" t="s">
        <v>969</v>
      </c>
      <c r="C90" s="819"/>
      <c r="D90" s="819"/>
      <c r="E90" s="819"/>
      <c r="F90" s="819"/>
      <c r="G90" s="819"/>
      <c r="H90" s="819"/>
      <c r="I90" s="314"/>
      <c r="J90" s="334"/>
      <c r="K90" s="302" t="s">
        <v>970</v>
      </c>
      <c r="L90" s="857" t="s">
        <v>971</v>
      </c>
      <c r="M90" s="858"/>
      <c r="N90" s="303"/>
    </row>
    <row r="91" spans="1:14">
      <c r="B91" s="859" t="s">
        <v>972</v>
      </c>
      <c r="C91" s="860"/>
      <c r="D91" s="860"/>
      <c r="E91" s="860"/>
      <c r="F91" s="860"/>
      <c r="G91" s="860"/>
      <c r="H91" s="860"/>
      <c r="I91" s="87"/>
      <c r="J91" s="88"/>
      <c r="K91" s="304">
        <v>0.2</v>
      </c>
      <c r="L91" s="861">
        <f>N86*K91</f>
        <v>501.0506503955562</v>
      </c>
      <c r="M91" s="862"/>
      <c r="N91" s="51"/>
    </row>
    <row r="92" spans="1:14">
      <c r="B92" s="89" t="s">
        <v>973</v>
      </c>
      <c r="C92" s="90"/>
      <c r="D92" s="90"/>
      <c r="E92" s="90"/>
      <c r="F92" s="90"/>
      <c r="G92" s="90"/>
      <c r="H92" s="90"/>
      <c r="I92" s="87"/>
      <c r="J92" s="88"/>
      <c r="K92" s="304">
        <v>0.05</v>
      </c>
      <c r="L92" s="861">
        <f>N86*K92</f>
        <v>125.26266259888905</v>
      </c>
      <c r="M92" s="862"/>
      <c r="N92" s="51"/>
    </row>
    <row r="93" spans="1:14" ht="15.75" thickBot="1">
      <c r="B93" s="91" t="s">
        <v>974</v>
      </c>
      <c r="C93" s="92"/>
      <c r="D93" s="92"/>
      <c r="E93" s="92"/>
      <c r="F93" s="92"/>
      <c r="G93" s="92"/>
      <c r="H93" s="92"/>
      <c r="I93" s="93"/>
      <c r="J93" s="94"/>
      <c r="K93" s="305">
        <v>0.05</v>
      </c>
      <c r="L93" s="863">
        <f>N86*K93</f>
        <v>125.26266259888905</v>
      </c>
      <c r="M93" s="864"/>
      <c r="N93" s="51"/>
    </row>
    <row r="94" spans="1:14" ht="15.75" thickBot="1">
      <c r="B94" s="827" t="s">
        <v>953</v>
      </c>
      <c r="C94" s="828"/>
      <c r="D94" s="828"/>
      <c r="E94" s="828"/>
      <c r="F94" s="828"/>
      <c r="G94" s="828"/>
      <c r="H94" s="828"/>
      <c r="I94" s="828"/>
      <c r="J94" s="828"/>
      <c r="K94" s="828"/>
      <c r="L94" s="828"/>
      <c r="M94" s="829"/>
      <c r="N94" s="52">
        <f>L91+L92+L93</f>
        <v>751.57597559333431</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8">
        <f>N86+N94</f>
        <v>3256.8292275711156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5" t="s">
        <v>2218</v>
      </c>
      <c r="C113" s="866"/>
      <c r="D113" s="866"/>
      <c r="E113" s="866"/>
      <c r="F113" s="866"/>
      <c r="G113" s="866"/>
      <c r="H113" s="866"/>
      <c r="I113" s="866"/>
      <c r="J113" s="866"/>
      <c r="K113" s="866"/>
      <c r="L113" s="866"/>
      <c r="M113" s="866"/>
      <c r="N113" s="867"/>
    </row>
    <row r="114" spans="2:14" ht="15" customHeight="1">
      <c r="B114" s="865"/>
      <c r="C114" s="866"/>
      <c r="D114" s="866"/>
      <c r="E114" s="866"/>
      <c r="F114" s="866"/>
      <c r="G114" s="866"/>
      <c r="H114" s="866"/>
      <c r="I114" s="866"/>
      <c r="J114" s="866"/>
      <c r="K114" s="866"/>
      <c r="L114" s="866"/>
      <c r="M114" s="866"/>
      <c r="N114" s="867"/>
    </row>
    <row r="115" spans="2:14" ht="30" customHeight="1">
      <c r="B115" s="868" t="s">
        <v>2219</v>
      </c>
      <c r="C115" s="869"/>
      <c r="D115" s="869"/>
      <c r="E115" s="869"/>
      <c r="F115" s="869"/>
      <c r="G115" s="869"/>
      <c r="H115" s="869"/>
      <c r="I115" s="869"/>
      <c r="J115" s="869"/>
      <c r="K115" s="869"/>
      <c r="L115" s="869"/>
      <c r="M115" s="869"/>
      <c r="N115" s="870"/>
    </row>
    <row r="116" spans="2:14">
      <c r="B116" s="868"/>
      <c r="C116" s="869"/>
      <c r="D116" s="869"/>
      <c r="E116" s="869"/>
      <c r="F116" s="869"/>
      <c r="G116" s="869"/>
      <c r="H116" s="869"/>
      <c r="I116" s="869"/>
      <c r="J116" s="869"/>
      <c r="K116" s="869"/>
      <c r="L116" s="869"/>
      <c r="M116" s="869"/>
      <c r="N116" s="87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4"/>
      <c r="K126" s="804"/>
      <c r="L126" s="804"/>
      <c r="M126" s="804"/>
      <c r="N126" s="805"/>
    </row>
    <row r="127" spans="2:14" ht="15.75" thickBot="1">
      <c r="B127" s="261" t="s">
        <v>2221</v>
      </c>
      <c r="C127" s="393"/>
      <c r="D127" s="393"/>
      <c r="E127" s="57"/>
      <c r="F127" s="57"/>
      <c r="G127" s="57"/>
      <c r="H127" s="57"/>
      <c r="I127" s="57"/>
      <c r="J127" s="806"/>
      <c r="K127" s="806"/>
      <c r="L127" s="806"/>
      <c r="M127" s="806"/>
      <c r="N127"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1095.9641903357754</v>
      </c>
      <c r="L36" s="270"/>
      <c r="M36" s="271">
        <v>6.25</v>
      </c>
      <c r="N36" s="272">
        <f t="shared" ref="N36:N41" si="0">K36/M36</f>
        <v>175.35427045372407</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v>
      </c>
      <c r="N37" s="272">
        <f t="shared" si="0"/>
        <v>647.17249312390845</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9733.4742965835849</v>
      </c>
      <c r="L38" s="270"/>
      <c r="M38" s="271">
        <v>3.75</v>
      </c>
      <c r="N38" s="272">
        <f t="shared" si="0"/>
        <v>2595.5931457556226</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5902.2131372900458</v>
      </c>
      <c r="L39" s="270"/>
      <c r="M39" s="271">
        <v>6.25</v>
      </c>
      <c r="N39" s="272">
        <f t="shared" si="0"/>
        <v>944.35410196640737</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5840.8341713245181</v>
      </c>
      <c r="L40" s="270"/>
      <c r="M40" s="271">
        <v>6.25</v>
      </c>
      <c r="N40" s="272">
        <f t="shared" si="0"/>
        <v>934.53346741192286</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4923.3084969018928</v>
      </c>
      <c r="L41" s="270"/>
      <c r="M41" s="271">
        <v>6.25</v>
      </c>
      <c r="N41" s="272">
        <f t="shared" si="0"/>
        <v>787.72935950430281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7055.9433254447049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3110.5845517940779</v>
      </c>
      <c r="N53" s="272">
        <f>K53*M53</f>
        <v>19081.132088551632</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2955.083429224449</v>
      </c>
      <c r="N54" s="272">
        <f>K54*M54</f>
        <v>1094.4753441572034</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266.56707255314029</v>
      </c>
      <c r="N55" s="272">
        <f>K55*M55</f>
        <v>296.18563617015587</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6384.5648465573267</v>
      </c>
      <c r="N56" s="272">
        <f>K56*M56</f>
        <v>7093.9609406192521</v>
      </c>
    </row>
    <row r="57" spans="1:14">
      <c r="A57" s="144" t="s">
        <v>778</v>
      </c>
      <c r="B57" s="822" t="str">
        <f>VLOOKUP(A57,MATERIALES!A7:D373,3,FALSE)</f>
        <v>Antisol blanco (presentación 20 kg)</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1" t="str">
        <f>VLOOKUP(A57,MATERIALES!A11:D649,2,FALSE)</f>
        <v>kg</v>
      </c>
      <c r="K57" s="44">
        <v>1.1200000000000001</v>
      </c>
      <c r="L57" s="831">
        <f>VLOOKUP(A57,MATERIALES!A4:D373,4,FALSE)</f>
        <v>4854.4362978232029</v>
      </c>
      <c r="M57" s="832"/>
      <c r="N57" s="272">
        <f>K57*L57</f>
        <v>5436.9686535619876</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486974.30789424654</v>
      </c>
      <c r="N58" s="272">
        <f>K58*M58</f>
        <v>491844.05097318901</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524846.77363624924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1388.967249884229</v>
      </c>
      <c r="M66" s="832"/>
      <c r="N66" s="287">
        <f>K66*L66</f>
        <v>1402.8569223830714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1402.8569223830714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543017.63875636517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108603.52775127304</v>
      </c>
      <c r="M90" s="862"/>
      <c r="N90" s="51"/>
    </row>
    <row r="91" spans="1:14">
      <c r="B91" s="89" t="s">
        <v>973</v>
      </c>
      <c r="C91" s="90"/>
      <c r="D91" s="90"/>
      <c r="E91" s="90"/>
      <c r="F91" s="90"/>
      <c r="G91" s="90"/>
      <c r="H91" s="90"/>
      <c r="I91" s="87"/>
      <c r="J91" s="88"/>
      <c r="K91" s="304">
        <v>0.05</v>
      </c>
      <c r="L91" s="861">
        <f>N85*K91</f>
        <v>27150.88193781826</v>
      </c>
      <c r="M91" s="862"/>
      <c r="N91" s="51"/>
    </row>
    <row r="92" spans="1:14" ht="15.75" thickBot="1">
      <c r="B92" s="91" t="s">
        <v>974</v>
      </c>
      <c r="C92" s="92"/>
      <c r="D92" s="92"/>
      <c r="E92" s="92"/>
      <c r="F92" s="92"/>
      <c r="G92" s="92"/>
      <c r="H92" s="92"/>
      <c r="I92" s="93"/>
      <c r="J92" s="94"/>
      <c r="K92" s="305">
        <v>0.05</v>
      </c>
      <c r="L92" s="863">
        <f>N85*K92</f>
        <v>27150.88193781826</v>
      </c>
      <c r="M92" s="864"/>
      <c r="N92" s="51"/>
    </row>
    <row r="93" spans="1:14" ht="15.75" thickBot="1">
      <c r="B93" s="827" t="s">
        <v>953</v>
      </c>
      <c r="C93" s="828"/>
      <c r="D93" s="828"/>
      <c r="E93" s="828"/>
      <c r="F93" s="828"/>
      <c r="G93" s="828"/>
      <c r="H93" s="828"/>
      <c r="I93" s="828"/>
      <c r="J93" s="828"/>
      <c r="K93" s="828"/>
      <c r="L93" s="828"/>
      <c r="M93" s="829"/>
      <c r="N93" s="52">
        <f>L90+L91+L92</f>
        <v>162905.29162690954</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705922.93038327468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1095.9641903357754</v>
      </c>
      <c r="L36" s="270"/>
      <c r="M36" s="271">
        <v>6.25</v>
      </c>
      <c r="N36" s="272">
        <f t="shared" ref="N36:N41" si="0">K36/M36</f>
        <v>175.35427045372407</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32358.624656195425</v>
      </c>
      <c r="L37" s="270"/>
      <c r="M37" s="271">
        <v>50</v>
      </c>
      <c r="N37" s="272">
        <f t="shared" si="0"/>
        <v>647.17249312390845</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9733.4742965835849</v>
      </c>
      <c r="L38" s="270"/>
      <c r="M38" s="271">
        <v>3.75</v>
      </c>
      <c r="N38" s="272">
        <f t="shared" si="0"/>
        <v>2595.5931457556226</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5902.2131372900458</v>
      </c>
      <c r="L39" s="270"/>
      <c r="M39" s="271">
        <v>6.25</v>
      </c>
      <c r="N39" s="272">
        <f t="shared" si="0"/>
        <v>944.35410196640737</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5840.8341713245181</v>
      </c>
      <c r="L40" s="270"/>
      <c r="M40" s="271">
        <v>6.25</v>
      </c>
      <c r="N40" s="272">
        <f t="shared" si="0"/>
        <v>934.53346741192286</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4923.3084969018928</v>
      </c>
      <c r="L41" s="270"/>
      <c r="M41" s="271">
        <v>6.25</v>
      </c>
      <c r="N41" s="272">
        <f t="shared" si="0"/>
        <v>787.72935950430281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7055.9433254447049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3110.5845517940779</v>
      </c>
      <c r="N53" s="272">
        <f>K53*M53</f>
        <v>19081.132088551632</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13479.880347961438</v>
      </c>
      <c r="N54" s="272">
        <f>K54*M54</f>
        <v>15097.465989716811</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2955.083429224449</v>
      </c>
      <c r="N55" s="272">
        <f>K55*M55</f>
        <v>1094.4753441572034</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266.56707255314029</v>
      </c>
      <c r="N56" s="272">
        <f>K56*M56</f>
        <v>296.18563617015587</v>
      </c>
    </row>
    <row r="57" spans="1:14">
      <c r="A57" s="144" t="s">
        <v>646</v>
      </c>
      <c r="B57" s="822" t="str">
        <f>VLOOKUP(A57,MATERIALES!A7:D373,3,FALSE)</f>
        <v>Sello de silicona o sellador autonivelante</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1" t="s">
        <v>144</v>
      </c>
      <c r="K57" s="44">
        <v>1.1111111111111112</v>
      </c>
      <c r="L57" s="831">
        <f>VLOOKUP(A57,MATERIALES!A4:D373,4,FALSE)</f>
        <v>6384.5648465573267</v>
      </c>
      <c r="M57" s="832"/>
      <c r="N57" s="272">
        <f>K57*L57</f>
        <v>7093.9609406192521</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4854.4362978232029</v>
      </c>
      <c r="N58" s="272">
        <f>K58*M58</f>
        <v>5436.9686535619876</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486974.30789424654</v>
      </c>
      <c r="N59" s="272">
        <f>K59*M59</f>
        <v>491844.05097318901</v>
      </c>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539944.23962596606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1388.967249884229</v>
      </c>
      <c r="M66" s="832"/>
      <c r="N66" s="287">
        <f>K66*L66</f>
        <v>1402.8569223830714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1402.8569223830714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558115.10474608198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111623.0209492164</v>
      </c>
      <c r="M90" s="862"/>
      <c r="N90" s="51"/>
    </row>
    <row r="91" spans="1:14">
      <c r="B91" s="89" t="s">
        <v>973</v>
      </c>
      <c r="C91" s="90"/>
      <c r="D91" s="90"/>
      <c r="E91" s="90"/>
      <c r="F91" s="90"/>
      <c r="G91" s="90"/>
      <c r="H91" s="90"/>
      <c r="I91" s="87"/>
      <c r="J91" s="88"/>
      <c r="K91" s="304">
        <v>0.05</v>
      </c>
      <c r="L91" s="861">
        <f>N85*K91</f>
        <v>27905.7552373041</v>
      </c>
      <c r="M91" s="862"/>
      <c r="N91" s="51"/>
    </row>
    <row r="92" spans="1:14" ht="15.75" thickBot="1">
      <c r="B92" s="91" t="s">
        <v>974</v>
      </c>
      <c r="C92" s="92"/>
      <c r="D92" s="92"/>
      <c r="E92" s="92"/>
      <c r="F92" s="92"/>
      <c r="G92" s="92"/>
      <c r="H92" s="92"/>
      <c r="I92" s="93"/>
      <c r="J92" s="94"/>
      <c r="K92" s="305">
        <v>0.05</v>
      </c>
      <c r="L92" s="863">
        <f>N85*K92</f>
        <v>27905.7552373041</v>
      </c>
      <c r="M92" s="864"/>
      <c r="N92" s="51"/>
    </row>
    <row r="93" spans="1:14" ht="15.75" thickBot="1">
      <c r="B93" s="827" t="s">
        <v>953</v>
      </c>
      <c r="C93" s="828"/>
      <c r="D93" s="828"/>
      <c r="E93" s="828"/>
      <c r="F93" s="828"/>
      <c r="G93" s="828"/>
      <c r="H93" s="828"/>
      <c r="I93" s="828"/>
      <c r="J93" s="828"/>
      <c r="K93" s="828"/>
      <c r="L93" s="828"/>
      <c r="M93" s="829"/>
      <c r="N93" s="52">
        <f>L90+L91+L92</f>
        <v>167434.53142382461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725549.63616990659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497.583284014497</v>
      </c>
      <c r="N49" s="272">
        <f>K49*M49</f>
        <v>497.583284014497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497.583284014497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497.583284014497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99.516656802899405</v>
      </c>
      <c r="M83" s="862"/>
      <c r="N83" s="51"/>
    </row>
    <row r="84" spans="1:14">
      <c r="B84" s="89" t="s">
        <v>973</v>
      </c>
      <c r="C84" s="90"/>
      <c r="D84" s="90"/>
      <c r="E84" s="90"/>
      <c r="F84" s="90"/>
      <c r="G84" s="90"/>
      <c r="H84" s="90"/>
      <c r="I84" s="87"/>
      <c r="J84" s="88"/>
      <c r="K84" s="304">
        <v>0.05</v>
      </c>
      <c r="L84" s="861">
        <f>N78*K84</f>
        <v>24.879164200724851</v>
      </c>
      <c r="M84" s="862"/>
      <c r="N84" s="51"/>
    </row>
    <row r="85" spans="1:14" ht="15.75" thickBot="1">
      <c r="B85" s="91" t="s">
        <v>974</v>
      </c>
      <c r="C85" s="92"/>
      <c r="D85" s="92"/>
      <c r="E85" s="92"/>
      <c r="F85" s="92"/>
      <c r="G85" s="92"/>
      <c r="H85" s="92"/>
      <c r="I85" s="93"/>
      <c r="J85" s="94"/>
      <c r="K85" s="305">
        <v>0.05</v>
      </c>
      <c r="L85" s="863">
        <f>N78*K85</f>
        <v>24.879164200724851</v>
      </c>
      <c r="M85" s="864"/>
      <c r="N85" s="51"/>
    </row>
    <row r="86" spans="1:14" ht="15.75" thickBot="1">
      <c r="B86" s="827" t="s">
        <v>953</v>
      </c>
      <c r="C86" s="828"/>
      <c r="D86" s="828"/>
      <c r="E86" s="828"/>
      <c r="F86" s="828"/>
      <c r="G86" s="828"/>
      <c r="H86" s="828"/>
      <c r="I86" s="828"/>
      <c r="J86" s="828"/>
      <c r="K86" s="828"/>
      <c r="L86" s="828"/>
      <c r="M86" s="829"/>
      <c r="N86" s="52">
        <f>L83+L84+L85</f>
        <v>149.27498520434912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646.85826921884609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9.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977.35787784696686</v>
      </c>
      <c r="N49" s="272">
        <f>K49*M49</f>
        <v>977.35787784696686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977.35787784696686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977.35787784696686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195.47157556939339</v>
      </c>
      <c r="M83" s="862"/>
      <c r="N83" s="51"/>
    </row>
    <row r="84" spans="1:14">
      <c r="B84" s="89" t="s">
        <v>973</v>
      </c>
      <c r="C84" s="90"/>
      <c r="D84" s="90"/>
      <c r="E84" s="90"/>
      <c r="F84" s="90"/>
      <c r="G84" s="90"/>
      <c r="H84" s="90"/>
      <c r="I84" s="87"/>
      <c r="J84" s="88"/>
      <c r="K84" s="304">
        <v>0.05</v>
      </c>
      <c r="L84" s="861">
        <f>N78*K84</f>
        <v>48.867893892348349</v>
      </c>
      <c r="M84" s="862"/>
      <c r="N84" s="51"/>
    </row>
    <row r="85" spans="1:14" ht="15.75" thickBot="1">
      <c r="B85" s="91" t="s">
        <v>974</v>
      </c>
      <c r="C85" s="92"/>
      <c r="D85" s="92"/>
      <c r="E85" s="92"/>
      <c r="F85" s="92"/>
      <c r="G85" s="92"/>
      <c r="H85" s="92"/>
      <c r="I85" s="93"/>
      <c r="J85" s="94"/>
      <c r="K85" s="305">
        <v>0.05</v>
      </c>
      <c r="L85" s="863">
        <f>N78*K85</f>
        <v>48.867893892348349</v>
      </c>
      <c r="M85" s="864"/>
      <c r="N85" s="51"/>
    </row>
    <row r="86" spans="1:14" ht="15.75" thickBot="1">
      <c r="B86" s="827" t="s">
        <v>953</v>
      </c>
      <c r="C86" s="828"/>
      <c r="D86" s="828"/>
      <c r="E86" s="828"/>
      <c r="F86" s="828"/>
      <c r="G86" s="828"/>
      <c r="H86" s="828"/>
      <c r="I86" s="828"/>
      <c r="J86" s="828"/>
      <c r="K86" s="828"/>
      <c r="L86" s="828"/>
      <c r="M86" s="829"/>
      <c r="N86" s="52">
        <f>L83+L84+L85</f>
        <v>293.20736335409009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1270.565241201057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483.45131858901954</v>
      </c>
      <c r="N49" s="272">
        <f>K49*M49</f>
        <v>483.45131858901954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483.45131858901954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483.45131858901954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96.690263717803916</v>
      </c>
      <c r="M83" s="862"/>
      <c r="N83" s="51"/>
    </row>
    <row r="84" spans="1:14">
      <c r="B84" s="89" t="s">
        <v>973</v>
      </c>
      <c r="C84" s="90"/>
      <c r="D84" s="90"/>
      <c r="E84" s="90"/>
      <c r="F84" s="90"/>
      <c r="G84" s="90"/>
      <c r="H84" s="90"/>
      <c r="I84" s="87"/>
      <c r="J84" s="88"/>
      <c r="K84" s="304">
        <v>0.05</v>
      </c>
      <c r="L84" s="861">
        <f>N78*K84</f>
        <v>24.172565929450979</v>
      </c>
      <c r="M84" s="862"/>
      <c r="N84" s="51"/>
    </row>
    <row r="85" spans="1:14" ht="15.75" thickBot="1">
      <c r="B85" s="91" t="s">
        <v>974</v>
      </c>
      <c r="C85" s="92"/>
      <c r="D85" s="92"/>
      <c r="E85" s="92"/>
      <c r="F85" s="92"/>
      <c r="G85" s="92"/>
      <c r="H85" s="92"/>
      <c r="I85" s="93"/>
      <c r="J85" s="94"/>
      <c r="K85" s="305">
        <v>0.05</v>
      </c>
      <c r="L85" s="863">
        <f>N78*K85</f>
        <v>24.172565929450979</v>
      </c>
      <c r="M85" s="864"/>
      <c r="N85" s="51"/>
    </row>
    <row r="86" spans="1:14" ht="15.75" thickBot="1">
      <c r="B86" s="827" t="s">
        <v>953</v>
      </c>
      <c r="C86" s="828"/>
      <c r="D86" s="828"/>
      <c r="E86" s="828"/>
      <c r="F86" s="828"/>
      <c r="G86" s="828"/>
      <c r="H86" s="828"/>
      <c r="I86" s="828"/>
      <c r="J86" s="828"/>
      <c r="K86" s="828"/>
      <c r="L86" s="828"/>
      <c r="M86" s="829"/>
      <c r="N86" s="52">
        <f>L83+L84+L85</f>
        <v>145.03539557670587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628.4867141657254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1095.9641903357754</v>
      </c>
      <c r="L36" s="270"/>
      <c r="M36" s="271">
        <v>30</v>
      </c>
      <c r="N36" s="272">
        <f>K36/M36</f>
        <v>36.532139677859178</v>
      </c>
    </row>
    <row r="37" spans="1:14">
      <c r="A37" t="s">
        <v>363</v>
      </c>
      <c r="B37" s="840" t="str">
        <f>VLOOKUP(A37,EQUIPOS!A7:D154,3,FALSE)</f>
        <v>Vibrador de concreto, Motor de 3 hp a 18.000 rpm Mangueras de 4 mt</v>
      </c>
      <c r="C37" s="841"/>
      <c r="D37" s="841"/>
      <c r="E37" s="841"/>
      <c r="F37" s="841"/>
      <c r="G37" s="841"/>
      <c r="H37" s="842"/>
      <c r="I37" s="267"/>
      <c r="J37" s="268"/>
      <c r="K37" s="269">
        <f>VLOOKUP(A37,EQUIPOS!A7:D164,4,FALSE)</f>
        <v>4923.3084969018928</v>
      </c>
      <c r="L37" s="270"/>
      <c r="M37" s="271">
        <v>30</v>
      </c>
      <c r="N37" s="272">
        <f>K37/M37</f>
        <v>164.11028323006309</v>
      </c>
    </row>
    <row r="38" spans="1:14">
      <c r="A38" t="s">
        <v>228</v>
      </c>
      <c r="B38" s="840" t="str">
        <f>VLOOKUP(A38,EQUIPOS!A8:D154,3,FALSE)</f>
        <v xml:space="preserve">Formaleta metálica (concreto hidráulico)
</v>
      </c>
      <c r="C38" s="841"/>
      <c r="D38" s="841"/>
      <c r="E38" s="841"/>
      <c r="F38" s="841"/>
      <c r="G38" s="841"/>
      <c r="H38" s="842"/>
      <c r="I38" s="843"/>
      <c r="J38" s="824"/>
      <c r="K38" s="269">
        <f>VLOOKUP(A38,EQUIPOS!A8:D165,4,FALSE)</f>
        <v>5902.2131372900458</v>
      </c>
      <c r="L38" s="844">
        <v>0.33329999999999999</v>
      </c>
      <c r="M38" s="845"/>
      <c r="N38" s="272">
        <f>K38/L38</f>
        <v>17708.410252895428</v>
      </c>
    </row>
    <row r="39" spans="1:14">
      <c r="B39" s="840"/>
      <c r="C39" s="841"/>
      <c r="D39" s="841"/>
      <c r="E39" s="841"/>
      <c r="F39" s="841"/>
      <c r="G39" s="841"/>
      <c r="H39" s="842"/>
      <c r="I39" s="36"/>
      <c r="J39" s="37"/>
      <c r="K39" s="269"/>
      <c r="L39" s="276"/>
      <c r="M39" s="277"/>
      <c r="N39" s="272"/>
    </row>
    <row r="40" spans="1:14">
      <c r="B40" s="320"/>
      <c r="C40" s="321"/>
      <c r="D40" s="321"/>
      <c r="E40" s="323"/>
      <c r="F40" s="323"/>
      <c r="G40" s="323"/>
      <c r="H40" s="125"/>
      <c r="I40" s="36"/>
      <c r="J40" s="37"/>
      <c r="K40" s="274"/>
      <c r="L40" s="276"/>
      <c r="M40" s="277"/>
      <c r="N40" s="278"/>
    </row>
    <row r="41" spans="1:14">
      <c r="B41" s="847" t="s">
        <v>952</v>
      </c>
      <c r="C41" s="848"/>
      <c r="D41" s="848"/>
      <c r="E41" s="38"/>
      <c r="F41" s="39"/>
      <c r="G41" s="39"/>
      <c r="H41" s="40"/>
      <c r="I41" s="36"/>
      <c r="J41" s="37"/>
      <c r="K41" s="279"/>
      <c r="L41" s="276"/>
      <c r="M41" s="401">
        <v>0.1</v>
      </c>
      <c r="N41" s="344">
        <f>N72*M41</f>
        <v>224.88926817266997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18133.94194397602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486974.30789424654</v>
      </c>
      <c r="N48" s="272">
        <f>K48*M48</f>
        <v>491844.05097318901</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2"/>
      <c r="C51" s="823"/>
      <c r="D51" s="823"/>
      <c r="E51" s="823"/>
      <c r="F51" s="823"/>
      <c r="G51" s="823"/>
      <c r="H51" s="823"/>
      <c r="I51" s="824"/>
      <c r="J51" s="42"/>
      <c r="K51" s="44"/>
      <c r="L51" s="825"/>
      <c r="M51" s="826"/>
      <c r="N51" s="45"/>
    </row>
    <row r="52" spans="1:14" ht="15.75" thickBot="1">
      <c r="B52" s="827" t="s">
        <v>953</v>
      </c>
      <c r="C52" s="828"/>
      <c r="D52" s="828"/>
      <c r="E52" s="828"/>
      <c r="F52" s="828"/>
      <c r="G52" s="828"/>
      <c r="H52" s="828"/>
      <c r="I52" s="828"/>
      <c r="J52" s="828"/>
      <c r="K52" s="828"/>
      <c r="L52" s="828"/>
      <c r="M52" s="829"/>
      <c r="N52" s="394">
        <f>SUM(N48:N51)</f>
        <v>491844.05097318901</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30" t="s">
        <v>961</v>
      </c>
      <c r="M56" s="803"/>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1">
        <f>VLOOKUP(A57,TRANSPORTE!A5:D117,4,FALSE)</f>
        <v>1388.967249884229</v>
      </c>
      <c r="M57" s="832"/>
      <c r="N57" s="287">
        <f>K57*L57</f>
        <v>1402.8569223830714</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SUM(N57:N61)</f>
        <v>1402.8569223830714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SUM(N67:N71)</f>
        <v>2248.8926817266997</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513629.74252127483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102725.94850425498</v>
      </c>
      <c r="M79" s="862"/>
      <c r="N79" s="51"/>
    </row>
    <row r="80" spans="1:15">
      <c r="B80" s="89" t="s">
        <v>973</v>
      </c>
      <c r="C80" s="90"/>
      <c r="D80" s="90"/>
      <c r="E80" s="90"/>
      <c r="F80" s="90"/>
      <c r="G80" s="90"/>
      <c r="H80" s="90"/>
      <c r="I80" s="87"/>
      <c r="J80" s="88"/>
      <c r="K80" s="304">
        <v>0.05</v>
      </c>
      <c r="L80" s="861">
        <f>N74*K80</f>
        <v>25681.487126063745</v>
      </c>
      <c r="M80" s="862"/>
      <c r="N80" s="51"/>
    </row>
    <row r="81" spans="1:14" ht="15.75" thickBot="1">
      <c r="B81" s="91" t="s">
        <v>974</v>
      </c>
      <c r="C81" s="92"/>
      <c r="D81" s="92"/>
      <c r="E81" s="92"/>
      <c r="F81" s="92"/>
      <c r="G81" s="92"/>
      <c r="H81" s="92"/>
      <c r="I81" s="93"/>
      <c r="J81" s="94"/>
      <c r="K81" s="305">
        <v>0.05</v>
      </c>
      <c r="L81" s="863">
        <f>N74*K81</f>
        <v>25681.487126063745</v>
      </c>
      <c r="M81" s="864"/>
      <c r="N81" s="51"/>
    </row>
    <row r="82" spans="1:14" ht="15.75" thickBot="1">
      <c r="B82" s="827" t="s">
        <v>953</v>
      </c>
      <c r="C82" s="828"/>
      <c r="D82" s="828"/>
      <c r="E82" s="828"/>
      <c r="F82" s="828"/>
      <c r="G82" s="828"/>
      <c r="H82" s="828"/>
      <c r="I82" s="828"/>
      <c r="J82" s="828"/>
      <c r="K82" s="828"/>
      <c r="L82" s="828"/>
      <c r="M82" s="829"/>
      <c r="N82" s="52">
        <f>L79+L80+L81</f>
        <v>154088.92275638247</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667718.66527765733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4869.2266990192584</v>
      </c>
      <c r="L36" s="270"/>
      <c r="M36" s="271">
        <v>37.5</v>
      </c>
      <c r="N36" s="272">
        <f>K36/M36</f>
        <v>129.84604530718022</v>
      </c>
    </row>
    <row r="37" spans="1:14">
      <c r="B37" s="840"/>
      <c r="C37" s="841"/>
      <c r="D37" s="841"/>
      <c r="E37" s="846"/>
      <c r="F37" s="841"/>
      <c r="G37" s="841"/>
      <c r="H37" s="842"/>
      <c r="I37" s="36"/>
      <c r="J37" s="37"/>
      <c r="K37" s="274"/>
      <c r="L37" s="276"/>
      <c r="M37" s="277"/>
      <c r="N37" s="278"/>
    </row>
    <row r="38" spans="1:14">
      <c r="B38" s="847" t="s">
        <v>952</v>
      </c>
      <c r="C38" s="848"/>
      <c r="D38" s="848"/>
      <c r="E38" s="38"/>
      <c r="F38" s="39"/>
      <c r="G38" s="39"/>
      <c r="H38" s="40"/>
      <c r="I38" s="36"/>
      <c r="J38" s="37"/>
      <c r="K38" s="279"/>
      <c r="L38" s="276"/>
      <c r="M38" s="469">
        <v>0.1</v>
      </c>
      <c r="N38" s="344">
        <f>N72*M38</f>
        <v>1079.468487228816</v>
      </c>
    </row>
    <row r="39" spans="1:14" ht="15.75" thickBot="1">
      <c r="B39" s="840"/>
      <c r="C39" s="841"/>
      <c r="D39" s="841"/>
      <c r="E39" s="841"/>
      <c r="F39" s="841"/>
      <c r="G39" s="841"/>
      <c r="H39" s="842"/>
      <c r="I39" s="849"/>
      <c r="J39" s="850"/>
      <c r="K39" s="41"/>
      <c r="L39" s="851"/>
      <c r="M39" s="852"/>
      <c r="N39" s="105"/>
    </row>
    <row r="40" spans="1:14" ht="15.75" thickBot="1">
      <c r="B40" s="827" t="s">
        <v>953</v>
      </c>
      <c r="C40" s="828"/>
      <c r="D40" s="828"/>
      <c r="E40" s="828"/>
      <c r="F40" s="828"/>
      <c r="G40" s="828"/>
      <c r="H40" s="828"/>
      <c r="I40" s="828"/>
      <c r="J40" s="828"/>
      <c r="K40" s="828"/>
      <c r="L40" s="828"/>
      <c r="M40" s="829"/>
      <c r="N40" s="394">
        <f>SUM(N36:N39)</f>
        <v>1209.3145325359962</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8" t="s">
        <v>944</v>
      </c>
      <c r="C44" s="819"/>
      <c r="D44" s="819"/>
      <c r="E44" s="819"/>
      <c r="F44" s="819"/>
      <c r="G44" s="819"/>
      <c r="H44" s="819"/>
      <c r="I44" s="820"/>
      <c r="J44" s="315" t="s">
        <v>945</v>
      </c>
      <c r="K44" s="85" t="s">
        <v>946</v>
      </c>
      <c r="L44" s="821" t="s">
        <v>955</v>
      </c>
      <c r="M44" s="820"/>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70286.239833347543</v>
      </c>
      <c r="N45" s="272">
        <f>K45*M45</f>
        <v>72394.827028347965</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52688.647934331639</v>
      </c>
      <c r="N46" s="272">
        <f>K46*M46</f>
        <v>526.88647934331641</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52688.647934331639</v>
      </c>
      <c r="N47" s="272">
        <f>K47*M47</f>
        <v>2634.4323967165819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406431.48343336611</v>
      </c>
      <c r="N48" s="272">
        <f>K48*M48</f>
        <v>4064.3148343336611</v>
      </c>
    </row>
    <row r="49" spans="1:14" ht="15.75" thickBot="1">
      <c r="B49" s="309"/>
      <c r="C49" s="310"/>
      <c r="D49" s="310"/>
      <c r="E49" s="310"/>
      <c r="F49" s="310"/>
      <c r="G49" s="310"/>
      <c r="H49" s="310"/>
      <c r="I49" s="310"/>
      <c r="J49" s="126"/>
      <c r="K49" s="126"/>
      <c r="L49" s="325"/>
      <c r="M49" s="324"/>
      <c r="N49" s="127"/>
    </row>
    <row r="50" spans="1:14" ht="15.75" thickBot="1">
      <c r="B50" s="827" t="s">
        <v>953</v>
      </c>
      <c r="C50" s="828"/>
      <c r="D50" s="828"/>
      <c r="E50" s="828"/>
      <c r="F50" s="828"/>
      <c r="G50" s="828"/>
      <c r="H50" s="828"/>
      <c r="I50" s="828"/>
      <c r="J50" s="828"/>
      <c r="K50" s="828"/>
      <c r="L50" s="828"/>
      <c r="M50" s="829"/>
      <c r="N50" s="394">
        <f>SUM(N45:N49)</f>
        <v>79620.460738741531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30" t="s">
        <v>961</v>
      </c>
      <c r="M54" s="803"/>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1">
        <f>VLOOKUP(A55,TRANSPORTE!A5:D117,4,FALSE)</f>
        <v>1419.1391757964107</v>
      </c>
      <c r="M55" s="832"/>
      <c r="N55" s="287">
        <f>K55*L55</f>
        <v>1305.6080417326978</v>
      </c>
    </row>
    <row r="56" spans="1:14">
      <c r="A56" t="s">
        <v>1227</v>
      </c>
      <c r="B56" s="46" t="str">
        <f>VLOOKUP(A56,TRANSPORTE!A6:D117,3,FALSE)</f>
        <v>Transporte de Arena</v>
      </c>
      <c r="C56" s="47"/>
      <c r="D56" s="47"/>
      <c r="E56" s="47"/>
      <c r="F56" s="47"/>
      <c r="G56" s="47"/>
      <c r="H56" s="311" t="s">
        <v>1468</v>
      </c>
      <c r="I56" s="279">
        <v>0.01</v>
      </c>
      <c r="J56" s="286">
        <v>1</v>
      </c>
      <c r="K56" s="279">
        <f>I56*J56</f>
        <v>0.01</v>
      </c>
      <c r="L56" s="831">
        <f>VLOOKUP(A56,TRANSPORTE!A6:D117,4,FALSE)</f>
        <v>1388.967249884229</v>
      </c>
      <c r="M56" s="832"/>
      <c r="N56" s="287">
        <f>K56*L56</f>
        <v>13.889672498842289</v>
      </c>
    </row>
    <row r="57" spans="1:14">
      <c r="A57" t="s">
        <v>1227</v>
      </c>
      <c r="B57" s="46" t="str">
        <f>VLOOKUP(A57,TRANSPORTE!A6:D117,3,FALSE)</f>
        <v>Transporte de Arena</v>
      </c>
      <c r="C57" s="47"/>
      <c r="D57" s="47"/>
      <c r="E57" s="47"/>
      <c r="F57" s="47"/>
      <c r="G57" s="47"/>
      <c r="H57" s="311" t="s">
        <v>1468</v>
      </c>
      <c r="I57" s="279">
        <v>0.05</v>
      </c>
      <c r="J57" s="286">
        <v>1</v>
      </c>
      <c r="K57" s="279">
        <f>I57*J57</f>
        <v>0.05</v>
      </c>
      <c r="L57" s="831">
        <f>VLOOKUP(A57,TRANSPORTE!A6:D118,4,FALSE)</f>
        <v>1388.967249884229</v>
      </c>
      <c r="M57" s="832"/>
      <c r="N57" s="287">
        <f>K57*L57</f>
        <v>69.448362494211452</v>
      </c>
    </row>
    <row r="58" spans="1:14">
      <c r="B58" s="46"/>
      <c r="C58" s="47"/>
      <c r="D58" s="47"/>
      <c r="E58" s="47"/>
      <c r="F58" s="47"/>
      <c r="G58" s="47"/>
      <c r="H58" s="311"/>
      <c r="I58" s="279"/>
      <c r="J58" s="286"/>
      <c r="K58" s="279"/>
      <c r="L58" s="831"/>
      <c r="M58" s="832"/>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6"/>
      <c r="M60" s="817"/>
      <c r="N60" s="127"/>
    </row>
    <row r="61" spans="1:14" ht="15.75" thickBot="1">
      <c r="B61" s="833" t="s">
        <v>953</v>
      </c>
      <c r="C61" s="834"/>
      <c r="D61" s="834"/>
      <c r="E61" s="834"/>
      <c r="F61" s="834"/>
      <c r="G61" s="834"/>
      <c r="H61" s="834"/>
      <c r="I61" s="834"/>
      <c r="J61" s="834"/>
      <c r="K61" s="834"/>
      <c r="L61" s="834"/>
      <c r="M61" s="835"/>
      <c r="N61" s="104">
        <f>N55+N56+N57+N58+N59</f>
        <v>1388.9460767257517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3" t="s">
        <v>963</v>
      </c>
      <c r="C65" s="854"/>
      <c r="D65" s="854"/>
      <c r="E65" s="854"/>
      <c r="F65" s="854"/>
      <c r="G65" s="854"/>
      <c r="H65" s="854"/>
      <c r="I65" s="73" t="s">
        <v>964</v>
      </c>
      <c r="J65" s="75" t="s">
        <v>1410</v>
      </c>
      <c r="K65" s="74" t="s">
        <v>966</v>
      </c>
      <c r="L65" s="855" t="s">
        <v>950</v>
      </c>
      <c r="M65" s="856"/>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SUM(N66:N71)</f>
        <v>10794.684872288159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93013.406220291436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18602.681244058287</v>
      </c>
      <c r="M79" s="862"/>
      <c r="N79" s="51"/>
    </row>
    <row r="80" spans="1:15">
      <c r="B80" s="89" t="s">
        <v>973</v>
      </c>
      <c r="C80" s="90"/>
      <c r="D80" s="90"/>
      <c r="E80" s="90"/>
      <c r="F80" s="90"/>
      <c r="G80" s="90"/>
      <c r="H80" s="90"/>
      <c r="I80" s="87"/>
      <c r="J80" s="88"/>
      <c r="K80" s="304">
        <v>0.05</v>
      </c>
      <c r="L80" s="861">
        <f>N74*K80</f>
        <v>4650.6703110145718</v>
      </c>
      <c r="M80" s="862"/>
      <c r="N80" s="51"/>
    </row>
    <row r="81" spans="1:14" ht="15.75" thickBot="1">
      <c r="B81" s="91" t="s">
        <v>974</v>
      </c>
      <c r="C81" s="92"/>
      <c r="D81" s="92"/>
      <c r="E81" s="92"/>
      <c r="F81" s="92"/>
      <c r="G81" s="92"/>
      <c r="H81" s="92"/>
      <c r="I81" s="93"/>
      <c r="J81" s="94"/>
      <c r="K81" s="305">
        <v>0.05</v>
      </c>
      <c r="L81" s="863">
        <f>N74*K81</f>
        <v>4650.6703110145718</v>
      </c>
      <c r="M81" s="864"/>
      <c r="N81" s="51"/>
    </row>
    <row r="82" spans="1:14" ht="15.75" thickBot="1">
      <c r="B82" s="827" t="s">
        <v>953</v>
      </c>
      <c r="C82" s="828"/>
      <c r="D82" s="828"/>
      <c r="E82" s="828"/>
      <c r="F82" s="828"/>
      <c r="G82" s="828"/>
      <c r="H82" s="828"/>
      <c r="I82" s="828"/>
      <c r="J82" s="828"/>
      <c r="K82" s="828"/>
      <c r="L82" s="828"/>
      <c r="M82" s="829"/>
      <c r="N82" s="52">
        <f>L79+L80+L81</f>
        <v>27904.021866087431</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120917.42808637887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48441.822257591572</v>
      </c>
      <c r="L36" s="270"/>
      <c r="M36" s="271">
        <v>35</v>
      </c>
      <c r="N36" s="272">
        <f>K36/M36</f>
        <v>1384.0520645026163</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218700.68736237747</v>
      </c>
      <c r="L37" s="335"/>
      <c r="M37" s="336">
        <v>35</v>
      </c>
      <c r="N37" s="272">
        <f>K37/M37</f>
        <v>6248.5910674964989</v>
      </c>
    </row>
    <row r="38" spans="1:14">
      <c r="A38" s="113"/>
      <c r="B38" s="320"/>
      <c r="C38" s="321"/>
      <c r="D38" s="321"/>
      <c r="E38" s="323"/>
      <c r="F38" s="321"/>
      <c r="G38" s="321"/>
      <c r="H38" s="322"/>
      <c r="I38" s="328"/>
      <c r="J38" s="330"/>
      <c r="K38" s="269"/>
      <c r="L38" s="423"/>
      <c r="M38" s="424"/>
      <c r="N38" s="272"/>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N73*M40</f>
        <v>7.6767229862288557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7640.3198549853441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3892.470854071651</v>
      </c>
      <c r="N47" s="272">
        <f>K47*M47</f>
        <v>5060.2121102931469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7" t="s">
        <v>953</v>
      </c>
      <c r="C51" s="828"/>
      <c r="D51" s="828"/>
      <c r="E51" s="828"/>
      <c r="F51" s="828"/>
      <c r="G51" s="828"/>
      <c r="H51" s="828"/>
      <c r="I51" s="828"/>
      <c r="J51" s="828"/>
      <c r="K51" s="828"/>
      <c r="L51" s="828"/>
      <c r="M51" s="829"/>
      <c r="N51" s="394">
        <f>SUM(N47:N50)</f>
        <v>5060.2121102931469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30" t="s">
        <v>961</v>
      </c>
      <c r="M55" s="803"/>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1">
        <f>VLOOKUP(A56,TRANSPORTE!A5:D117,4,FALSE)</f>
        <v>1388.967249884229</v>
      </c>
      <c r="M56" s="832"/>
      <c r="N56" s="287">
        <f>K56*L56</f>
        <v>1805.6574248494978</v>
      </c>
    </row>
    <row r="57" spans="1:14">
      <c r="B57" s="46"/>
      <c r="C57" s="47"/>
      <c r="D57" s="47"/>
      <c r="E57" s="47"/>
      <c r="F57" s="47"/>
      <c r="G57" s="47"/>
      <c r="H57" s="311"/>
      <c r="I57" s="279"/>
      <c r="J57" s="286"/>
      <c r="K57" s="279"/>
      <c r="L57" s="831"/>
      <c r="M57" s="832"/>
      <c r="N57" s="287"/>
    </row>
    <row r="58" spans="1:14">
      <c r="B58" s="46"/>
      <c r="C58" s="47"/>
      <c r="D58" s="47"/>
      <c r="E58" s="47"/>
      <c r="F58" s="47"/>
      <c r="G58" s="4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N56+N57+N58+N59+N60</f>
        <v>1805.6574248494978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4"/>
      <c r="C72" s="815"/>
      <c r="D72" s="815"/>
      <c r="E72" s="815"/>
      <c r="F72" s="815"/>
      <c r="G72" s="815"/>
      <c r="H72" s="815"/>
      <c r="I72" s="126"/>
      <c r="J72" s="126"/>
      <c r="K72" s="126"/>
      <c r="L72" s="915"/>
      <c r="M72" s="915"/>
      <c r="N72" s="45"/>
    </row>
    <row r="73" spans="1:15" ht="15.75" thickBot="1">
      <c r="B73" s="833" t="s">
        <v>953</v>
      </c>
      <c r="C73" s="834"/>
      <c r="D73" s="834"/>
      <c r="E73" s="834"/>
      <c r="F73" s="834"/>
      <c r="G73" s="834"/>
      <c r="H73" s="834"/>
      <c r="I73" s="834"/>
      <c r="J73" s="834"/>
      <c r="K73" s="834"/>
      <c r="L73" s="834"/>
      <c r="M73" s="835"/>
      <c r="N73" s="301">
        <f>SUM(N67:N72)</f>
        <v>767.67229862288559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15273.861688750874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8" t="s">
        <v>969</v>
      </c>
      <c r="C79" s="819"/>
      <c r="D79" s="819"/>
      <c r="E79" s="819"/>
      <c r="F79" s="819"/>
      <c r="G79" s="819"/>
      <c r="H79" s="819"/>
      <c r="I79" s="314"/>
      <c r="J79" s="334"/>
      <c r="K79" s="302" t="s">
        <v>970</v>
      </c>
      <c r="L79" s="857" t="s">
        <v>971</v>
      </c>
      <c r="M79" s="858"/>
      <c r="N79" s="303"/>
    </row>
    <row r="80" spans="1:15">
      <c r="B80" s="859" t="s">
        <v>972</v>
      </c>
      <c r="C80" s="860"/>
      <c r="D80" s="860"/>
      <c r="E80" s="860"/>
      <c r="F80" s="860"/>
      <c r="G80" s="860"/>
      <c r="H80" s="860"/>
      <c r="I80" s="87"/>
      <c r="J80" s="88"/>
      <c r="K80" s="304">
        <v>0.2</v>
      </c>
      <c r="L80" s="861">
        <f>N75*K80</f>
        <v>3054.7723377501752</v>
      </c>
      <c r="M80" s="862"/>
      <c r="N80" s="51"/>
    </row>
    <row r="81" spans="1:14">
      <c r="B81" s="89" t="s">
        <v>973</v>
      </c>
      <c r="C81" s="90"/>
      <c r="D81" s="90"/>
      <c r="E81" s="90"/>
      <c r="F81" s="90"/>
      <c r="G81" s="90"/>
      <c r="H81" s="90"/>
      <c r="I81" s="87"/>
      <c r="J81" s="88"/>
      <c r="K81" s="304">
        <v>0.05</v>
      </c>
      <c r="L81" s="861">
        <f>N75*K81</f>
        <v>763.6930844375438</v>
      </c>
      <c r="M81" s="862"/>
      <c r="N81" s="51"/>
    </row>
    <row r="82" spans="1:14" ht="15.75" thickBot="1">
      <c r="B82" s="91" t="s">
        <v>974</v>
      </c>
      <c r="C82" s="92"/>
      <c r="D82" s="92"/>
      <c r="E82" s="92"/>
      <c r="F82" s="92"/>
      <c r="G82" s="92"/>
      <c r="H82" s="92"/>
      <c r="I82" s="93"/>
      <c r="J82" s="94"/>
      <c r="K82" s="305">
        <v>0.05</v>
      </c>
      <c r="L82" s="863">
        <f>N75*K82</f>
        <v>763.6930844375438</v>
      </c>
      <c r="M82" s="864"/>
      <c r="N82" s="51"/>
    </row>
    <row r="83" spans="1:14" ht="15.75" thickBot="1">
      <c r="B83" s="827" t="s">
        <v>953</v>
      </c>
      <c r="C83" s="828"/>
      <c r="D83" s="828"/>
      <c r="E83" s="828"/>
      <c r="F83" s="828"/>
      <c r="G83" s="828"/>
      <c r="H83" s="828"/>
      <c r="I83" s="828"/>
      <c r="J83" s="828"/>
      <c r="K83" s="828"/>
      <c r="L83" s="828"/>
      <c r="M83" s="829"/>
      <c r="N83" s="52">
        <f>L80+L81+L82</f>
        <v>4582.1585066252628</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8">
        <f>N75+N83</f>
        <v>19856.020195376135</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48441.822257591572</v>
      </c>
      <c r="L36" s="270"/>
      <c r="M36" s="271">
        <v>2.5</v>
      </c>
      <c r="N36" s="272">
        <f>K36/M36</f>
        <v>19376.72890303663</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196119.15231626923</v>
      </c>
      <c r="L37" s="335"/>
      <c r="M37" s="336">
        <v>100</v>
      </c>
      <c r="N37" s="272">
        <f>K37/M37</f>
        <v>1961.1915231626924</v>
      </c>
    </row>
    <row r="38" spans="1:14">
      <c r="A38" s="113" t="s">
        <v>312</v>
      </c>
      <c r="B38" s="840" t="str">
        <f>VLOOKUP(A38,EQUIPOS!A8:D154,3,FALSE)</f>
        <v>Retroexcavadora sobre oruga, potencia 138 HP, balde de 1,5 m3.</v>
      </c>
      <c r="C38" s="841"/>
      <c r="D38" s="841"/>
      <c r="E38" s="841"/>
      <c r="F38" s="841"/>
      <c r="G38" s="841"/>
      <c r="H38" s="842"/>
      <c r="I38" s="328"/>
      <c r="J38" s="330"/>
      <c r="K38" s="269">
        <f>VLOOKUP(A38,EQUIPOS!A8:D165,4,FALSE)</f>
        <v>218700.68736237747</v>
      </c>
      <c r="L38" s="423"/>
      <c r="M38" s="424">
        <v>16</v>
      </c>
      <c r="N38" s="272">
        <f>K38/M38</f>
        <v>13668.792960148592</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N76*M40</f>
        <v>25.250800282375621</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35031.964186630285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6163.0788522801149</v>
      </c>
      <c r="N47" s="272">
        <f>K47*M47</f>
        <v>1848.9236556840344</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2207.5085695806929</v>
      </c>
      <c r="N48" s="272">
        <f t="shared" ref="N48:N53" si="0">K48*M48</f>
        <v>6622.5257087420787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11910.621600312928</v>
      </c>
      <c r="N49" s="272">
        <f t="shared" si="0"/>
        <v>2977.6554000782321</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1189.3660942996712</v>
      </c>
      <c r="N50" s="272">
        <f t="shared" si="0"/>
        <v>1189.3660942996712</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12542.406085341987</v>
      </c>
      <c r="N51" s="272">
        <f t="shared" si="0"/>
        <v>12542.406085341987</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10704.294848697042</v>
      </c>
      <c r="N52" s="272">
        <f t="shared" si="0"/>
        <v>4902.5670407032458</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3892.470854071651</v>
      </c>
      <c r="N53" s="272">
        <f t="shared" si="0"/>
        <v>5060.2121102931469</v>
      </c>
    </row>
    <row r="54" spans="1:14" ht="15.75" thickBot="1">
      <c r="B54" s="827" t="s">
        <v>953</v>
      </c>
      <c r="C54" s="828"/>
      <c r="D54" s="828"/>
      <c r="E54" s="828"/>
      <c r="F54" s="828"/>
      <c r="G54" s="828"/>
      <c r="H54" s="828"/>
      <c r="I54" s="828"/>
      <c r="J54" s="828"/>
      <c r="K54" s="828"/>
      <c r="L54" s="828"/>
      <c r="M54" s="829"/>
      <c r="N54" s="394">
        <f>SUM(N47:N53)</f>
        <v>35143.656095142396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1388.967249884229</v>
      </c>
      <c r="M59" s="832"/>
      <c r="N59" s="287">
        <f>K59*L59</f>
        <v>1805.6574248494978</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2525.0800282375621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74506.357734859746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14901.27154697195</v>
      </c>
      <c r="M83" s="862"/>
      <c r="N83" s="51"/>
    </row>
    <row r="84" spans="1:14">
      <c r="B84" s="89" t="s">
        <v>973</v>
      </c>
      <c r="C84" s="90"/>
      <c r="D84" s="90"/>
      <c r="E84" s="90"/>
      <c r="F84" s="90"/>
      <c r="G84" s="90"/>
      <c r="H84" s="90"/>
      <c r="I84" s="87"/>
      <c r="J84" s="88"/>
      <c r="K84" s="304">
        <v>0.05</v>
      </c>
      <c r="L84" s="861">
        <f>N78*K84</f>
        <v>3725.3178867429874</v>
      </c>
      <c r="M84" s="862"/>
      <c r="N84" s="51"/>
    </row>
    <row r="85" spans="1:14" ht="15.75" thickBot="1">
      <c r="B85" s="91" t="s">
        <v>974</v>
      </c>
      <c r="C85" s="92"/>
      <c r="D85" s="92"/>
      <c r="E85" s="92"/>
      <c r="F85" s="92"/>
      <c r="G85" s="92"/>
      <c r="H85" s="92"/>
      <c r="I85" s="93"/>
      <c r="J85" s="94"/>
      <c r="K85" s="305">
        <v>0.05</v>
      </c>
      <c r="L85" s="863">
        <f>N78*K85</f>
        <v>3725.3178867429874</v>
      </c>
      <c r="M85" s="864"/>
      <c r="N85" s="51"/>
    </row>
    <row r="86" spans="1:14" ht="15.75" thickBot="1">
      <c r="B86" s="827" t="s">
        <v>953</v>
      </c>
      <c r="C86" s="828"/>
      <c r="D86" s="828"/>
      <c r="E86" s="828"/>
      <c r="F86" s="828"/>
      <c r="G86" s="828"/>
      <c r="H86" s="828"/>
      <c r="I86" s="828"/>
      <c r="J86" s="828"/>
      <c r="K86" s="828"/>
      <c r="L86" s="828"/>
      <c r="M86" s="829"/>
      <c r="N86" s="52">
        <f>L83+L84+L85</f>
        <v>22351.907320457925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96858.265055317665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48441.822257591572</v>
      </c>
      <c r="L36" s="270"/>
      <c r="M36" s="336">
        <v>2.5</v>
      </c>
      <c r="N36" s="272">
        <f>K36/M36</f>
        <v>19376.72890303663</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196119.15231626923</v>
      </c>
      <c r="L37" s="335"/>
      <c r="M37" s="336">
        <v>100</v>
      </c>
      <c r="N37" s="272">
        <f>K37/M37</f>
        <v>1961.1915231626924</v>
      </c>
    </row>
    <row r="38" spans="1:14">
      <c r="A38" s="113" t="s">
        <v>261</v>
      </c>
      <c r="B38" s="840" t="str">
        <f>VLOOKUP(A38,EQUIPOS!A8:D154,3,FALSE)</f>
        <v xml:space="preserve">Motobomba 3 PULGADAS (incluye operario)
</v>
      </c>
      <c r="C38" s="841"/>
      <c r="D38" s="841"/>
      <c r="E38" s="841"/>
      <c r="F38" s="841"/>
      <c r="G38" s="841"/>
      <c r="H38" s="842"/>
      <c r="I38" s="328"/>
      <c r="J38" s="330"/>
      <c r="K38" s="269">
        <f>VLOOKUP(A38,EQUIPOS!A8:D165,4,FALSE)</f>
        <v>8155.6283651803797</v>
      </c>
      <c r="L38" s="423"/>
      <c r="M38" s="424">
        <v>8</v>
      </c>
      <c r="N38" s="272">
        <f>K38/M38</f>
        <v>1019.4535456475475</v>
      </c>
    </row>
    <row r="39" spans="1:14">
      <c r="A39" t="s">
        <v>312</v>
      </c>
      <c r="B39" s="840" t="str">
        <f>VLOOKUP(A39,EQUIPOS!A9:D154,3,FALSE)</f>
        <v>Retroexcavadora sobre oruga, potencia 138 HP, balde de 1,5 m3.</v>
      </c>
      <c r="C39" s="841"/>
      <c r="D39" s="841"/>
      <c r="E39" s="841"/>
      <c r="F39" s="841"/>
      <c r="G39" s="841"/>
      <c r="H39" s="842"/>
      <c r="I39" s="36"/>
      <c r="J39" s="37"/>
      <c r="K39" s="269">
        <f>VLOOKUP(A39,EQUIPOS!A9:D166,4,FALSE)</f>
        <v>218700.68736237747</v>
      </c>
      <c r="L39" s="276"/>
      <c r="M39" s="336">
        <v>8</v>
      </c>
      <c r="N39" s="272">
        <f>K39/M39</f>
        <v>27337.585920297184</v>
      </c>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N78*M41</f>
        <v>215.73612180720397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49910.696013951252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6163.0788522801149</v>
      </c>
      <c r="N48" s="272">
        <f>K48*M48</f>
        <v>1848.9236556840344</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2207.5085695806929</v>
      </c>
      <c r="N49" s="272">
        <f t="shared" ref="N49:N54" si="0">K49*M49</f>
        <v>6622.5257087420787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11910.621600312928</v>
      </c>
      <c r="N50" s="272">
        <f t="shared" si="0"/>
        <v>2977.6554000782321</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1189.3660942996712</v>
      </c>
      <c r="N51" s="272">
        <f t="shared" si="0"/>
        <v>1189.3660942996712</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12542.406085341987</v>
      </c>
      <c r="N52" s="272">
        <f t="shared" si="0"/>
        <v>12542.406085341987</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10704.294848697042</v>
      </c>
      <c r="N53" s="272">
        <f>K53*M53</f>
        <v>4902.5670407032458</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3892.470854071651</v>
      </c>
      <c r="N54" s="272">
        <f t="shared" si="0"/>
        <v>5060.2121102931469</v>
      </c>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35143.656095142396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1">
        <f>VLOOKUP(A61,TRANSPORTE!A5:D117,4,FALSE)</f>
        <v>1388.967249884229</v>
      </c>
      <c r="M61" s="832"/>
      <c r="N61" s="287">
        <f>K61*L61</f>
        <v>1805.6574248494978</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1805.6574248494978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21573.612180720396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108433.62171466355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21686.72434293271</v>
      </c>
      <c r="M85" s="862"/>
      <c r="N85" s="51"/>
    </row>
    <row r="86" spans="1:14">
      <c r="B86" s="89" t="s">
        <v>973</v>
      </c>
      <c r="C86" s="90"/>
      <c r="D86" s="90"/>
      <c r="E86" s="90"/>
      <c r="F86" s="90"/>
      <c r="G86" s="90"/>
      <c r="H86" s="90"/>
      <c r="I86" s="87"/>
      <c r="J86" s="88"/>
      <c r="K86" s="304">
        <v>0.05</v>
      </c>
      <c r="L86" s="861">
        <f>N80*K86</f>
        <v>5421.6810857331775</v>
      </c>
      <c r="M86" s="862"/>
      <c r="N86" s="51"/>
    </row>
    <row r="87" spans="1:14" ht="15.75" thickBot="1">
      <c r="B87" s="91" t="s">
        <v>974</v>
      </c>
      <c r="C87" s="92"/>
      <c r="D87" s="92"/>
      <c r="E87" s="92"/>
      <c r="F87" s="92"/>
      <c r="G87" s="92"/>
      <c r="H87" s="92"/>
      <c r="I87" s="93"/>
      <c r="J87" s="94"/>
      <c r="K87" s="305">
        <v>0.05</v>
      </c>
      <c r="L87" s="863">
        <f>N80*K87</f>
        <v>5421.6810857331775</v>
      </c>
      <c r="M87" s="864"/>
      <c r="N87" s="51"/>
    </row>
    <row r="88" spans="1:14" ht="15.75" thickBot="1">
      <c r="B88" s="827" t="s">
        <v>953</v>
      </c>
      <c r="C88" s="828"/>
      <c r="D88" s="828"/>
      <c r="E88" s="828"/>
      <c r="F88" s="828"/>
      <c r="G88" s="828"/>
      <c r="H88" s="828"/>
      <c r="I88" s="828"/>
      <c r="J88" s="828"/>
      <c r="K88" s="828"/>
      <c r="L88" s="828"/>
      <c r="M88" s="829"/>
      <c r="N88" s="52">
        <f>L85+L86+L87</f>
        <v>32530.086514399063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140963.70822906261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2.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196119.15231626923</v>
      </c>
      <c r="L36" s="270"/>
      <c r="M36" s="336">
        <v>100</v>
      </c>
      <c r="N36" s="272">
        <f>K36/M36</f>
        <v>1961.1915231626924</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218700.68736237747</v>
      </c>
      <c r="L37" s="335"/>
      <c r="M37" s="336">
        <v>35</v>
      </c>
      <c r="N37" s="272">
        <f>K37/M37</f>
        <v>6248.5910674964989</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7.6767229862288557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8217.4593136454205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3892.470854071651</v>
      </c>
      <c r="N48" s="272">
        <f>K48*M48</f>
        <v>5060.2121102931469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7" t="s">
        <v>953</v>
      </c>
      <c r="C55" s="828"/>
      <c r="D55" s="828"/>
      <c r="E55" s="828"/>
      <c r="F55" s="828"/>
      <c r="G55" s="828"/>
      <c r="H55" s="828"/>
      <c r="I55" s="828"/>
      <c r="J55" s="828"/>
      <c r="K55" s="828"/>
      <c r="L55" s="828"/>
      <c r="M55" s="829"/>
      <c r="N55" s="394">
        <f>SUM(N48:N54)</f>
        <v>5060.2121102931469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767.67229862288559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15851.001147410951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3170.2002294821905</v>
      </c>
      <c r="M84" s="862"/>
      <c r="N84" s="51"/>
    </row>
    <row r="85" spans="1:14">
      <c r="B85" s="89" t="s">
        <v>973</v>
      </c>
      <c r="C85" s="90"/>
      <c r="D85" s="90"/>
      <c r="E85" s="90"/>
      <c r="F85" s="90"/>
      <c r="G85" s="90"/>
      <c r="H85" s="90"/>
      <c r="I85" s="87"/>
      <c r="J85" s="88"/>
      <c r="K85" s="304">
        <v>0.05</v>
      </c>
      <c r="L85" s="861">
        <f>N79*K85</f>
        <v>792.55005737054762</v>
      </c>
      <c r="M85" s="862"/>
      <c r="N85" s="51"/>
    </row>
    <row r="86" spans="1:14" ht="15.75" thickBot="1">
      <c r="B86" s="91" t="s">
        <v>974</v>
      </c>
      <c r="C86" s="92"/>
      <c r="D86" s="92"/>
      <c r="E86" s="92"/>
      <c r="F86" s="92"/>
      <c r="G86" s="92"/>
      <c r="H86" s="92"/>
      <c r="I86" s="93"/>
      <c r="J86" s="94"/>
      <c r="K86" s="305">
        <v>0.05</v>
      </c>
      <c r="L86" s="863">
        <f>N79*K86</f>
        <v>792.55005737054762</v>
      </c>
      <c r="M86" s="864"/>
      <c r="N86" s="51"/>
    </row>
    <row r="87" spans="1:14" ht="15.75" thickBot="1">
      <c r="B87" s="827" t="s">
        <v>953</v>
      </c>
      <c r="C87" s="828"/>
      <c r="D87" s="828"/>
      <c r="E87" s="828"/>
      <c r="F87" s="828"/>
      <c r="G87" s="828"/>
      <c r="H87" s="828"/>
      <c r="I87" s="828"/>
      <c r="J87" s="828"/>
      <c r="K87" s="828"/>
      <c r="L87" s="828"/>
      <c r="M87" s="829"/>
      <c r="N87" s="52">
        <f>L84+L85+L86</f>
        <v>4755.3003442232857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20606.301491634236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7.75" customHeight="1" thickBot="1">
      <c r="B29" s="71" t="s">
        <v>943</v>
      </c>
      <c r="C29" s="836" t="s">
        <v>944</v>
      </c>
      <c r="D29" s="837"/>
      <c r="E29" s="837"/>
      <c r="F29" s="837"/>
      <c r="G29" s="837"/>
      <c r="H29" s="837"/>
      <c r="I29" s="837"/>
      <c r="J29" s="72"/>
      <c r="K29" s="342" t="s">
        <v>2215</v>
      </c>
      <c r="L29" s="838" t="s">
        <v>945</v>
      </c>
      <c r="M29" s="83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8" t="s">
        <v>944</v>
      </c>
      <c r="C34" s="809"/>
      <c r="D34" s="809"/>
      <c r="E34" s="809"/>
      <c r="F34" s="809"/>
      <c r="G34" s="809"/>
      <c r="H34" s="810"/>
      <c r="I34" s="811" t="s">
        <v>948</v>
      </c>
      <c r="J34" s="812"/>
      <c r="K34" s="69" t="s">
        <v>949</v>
      </c>
      <c r="L34" s="813" t="s">
        <v>950</v>
      </c>
      <c r="M34" s="810"/>
      <c r="N34" s="70" t="s">
        <v>951</v>
      </c>
    </row>
    <row r="35" spans="1:14">
      <c r="A35" s="113" t="s">
        <v>263</v>
      </c>
      <c r="B35" s="840" t="str">
        <f>VLOOKUP(A35,EQUIPOS!A6:D154,3,FALSE)</f>
        <v xml:space="preserve">Motobomba 4 pulgadas
</v>
      </c>
      <c r="C35" s="841"/>
      <c r="D35" s="841"/>
      <c r="E35" s="841"/>
      <c r="F35" s="841"/>
      <c r="G35" s="841"/>
      <c r="H35" s="842"/>
      <c r="I35" s="267"/>
      <c r="J35" s="268"/>
      <c r="K35" s="269">
        <f>VLOOKUP(A35,EQUIPOS!A6:D163,4,FALSE)</f>
        <v>10984.877780587509</v>
      </c>
      <c r="L35" s="270"/>
      <c r="M35" s="336">
        <v>21</v>
      </c>
      <c r="N35" s="272">
        <f>K35/M35</f>
        <v>523.08941812321473</v>
      </c>
    </row>
    <row r="36" spans="1:14">
      <c r="A36" s="113" t="s">
        <v>129</v>
      </c>
      <c r="B36" s="840" t="str">
        <f>VLOOKUP(A36,EQUIPOS!A7:D154,3,FALSE)</f>
        <v xml:space="preserve">Buldozer, Potencia al volante de 140 HP, motor de 2200 RPM, longitud de hoja 4,80m. </v>
      </c>
      <c r="C36" s="841"/>
      <c r="D36" s="841"/>
      <c r="E36" s="841"/>
      <c r="F36" s="841"/>
      <c r="G36" s="841"/>
      <c r="H36" s="842"/>
      <c r="I36" s="421"/>
      <c r="J36" s="422"/>
      <c r="K36" s="269">
        <f>VLOOKUP(A36,EQUIPOS!A7:D164,4,FALSE)</f>
        <v>196119.15231626923</v>
      </c>
      <c r="L36" s="335"/>
      <c r="M36" s="336">
        <v>100</v>
      </c>
      <c r="N36" s="272">
        <f>K36/M36</f>
        <v>1961.1915231626924</v>
      </c>
    </row>
    <row r="37" spans="1:14">
      <c r="A37" s="113" t="s">
        <v>312</v>
      </c>
      <c r="B37" s="840" t="str">
        <f>VLOOKUP(A37,EQUIPOS!A8:D154,3,FALSE)</f>
        <v>Retroexcavadora sobre oruga, potencia 138 HP, balde de 1,5 m3.</v>
      </c>
      <c r="C37" s="841"/>
      <c r="D37" s="841"/>
      <c r="E37" s="841"/>
      <c r="F37" s="841"/>
      <c r="G37" s="841"/>
      <c r="H37" s="842"/>
      <c r="I37" s="328"/>
      <c r="J37" s="330"/>
      <c r="K37" s="269">
        <f>VLOOKUP(A37,EQUIPOS!A8:D165,4,FALSE)</f>
        <v>218700.68736237747</v>
      </c>
      <c r="L37" s="423"/>
      <c r="M37" s="424">
        <v>21</v>
      </c>
      <c r="N37" s="272">
        <f>K37/M37</f>
        <v>10414.318445827499</v>
      </c>
    </row>
    <row r="38" spans="1:14">
      <c r="B38" s="840"/>
      <c r="C38" s="841"/>
      <c r="D38" s="841"/>
      <c r="E38" s="841"/>
      <c r="F38" s="841"/>
      <c r="G38" s="841"/>
      <c r="H38" s="842"/>
      <c r="I38" s="36"/>
      <c r="J38" s="37"/>
      <c r="K38" s="269"/>
      <c r="L38" s="276"/>
      <c r="M38" s="336"/>
      <c r="N38" s="272"/>
    </row>
    <row r="39" spans="1:14">
      <c r="B39" s="320"/>
      <c r="C39" s="321"/>
      <c r="D39" s="321"/>
      <c r="E39" s="321"/>
      <c r="F39" s="323"/>
      <c r="G39" s="323"/>
      <c r="H39" s="125"/>
      <c r="I39" s="36"/>
      <c r="J39" s="37"/>
      <c r="K39" s="269"/>
      <c r="L39" s="276"/>
      <c r="M39" s="277"/>
      <c r="N39" s="273"/>
    </row>
    <row r="40" spans="1:14">
      <c r="B40" s="847" t="s">
        <v>952</v>
      </c>
      <c r="C40" s="848"/>
      <c r="D40" s="848"/>
      <c r="E40" s="38"/>
      <c r="F40" s="39"/>
      <c r="G40" s="39"/>
      <c r="H40" s="40"/>
      <c r="I40" s="36"/>
      <c r="J40" s="37"/>
      <c r="K40" s="279"/>
      <c r="L40" s="276"/>
      <c r="M40" s="401">
        <v>0.01</v>
      </c>
      <c r="N40" s="344">
        <f>N76*M40</f>
        <v>12.794538310381427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SUM(N35:N41)</f>
        <v>12911.393925423787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3892.470854071651</v>
      </c>
      <c r="N47" s="272">
        <f>K47*M47</f>
        <v>5060.2121102931469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5060.2121102931469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1388.967249884229</v>
      </c>
      <c r="M59" s="832"/>
      <c r="N59" s="287">
        <f>K59*L59</f>
        <v>1805.6574248494978</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1805.6574248494978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1279.4538310381427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21056.717291604575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4211.3434583209155</v>
      </c>
      <c r="M83" s="862"/>
      <c r="N83" s="51"/>
    </row>
    <row r="84" spans="1:14">
      <c r="B84" s="89" t="s">
        <v>973</v>
      </c>
      <c r="C84" s="90"/>
      <c r="D84" s="90"/>
      <c r="E84" s="90"/>
      <c r="F84" s="90"/>
      <c r="G84" s="90"/>
      <c r="H84" s="90"/>
      <c r="I84" s="87"/>
      <c r="J84" s="88"/>
      <c r="K84" s="304">
        <v>0.05</v>
      </c>
      <c r="L84" s="861">
        <f>N78*K84</f>
        <v>1052.8358645802289</v>
      </c>
      <c r="M84" s="862"/>
      <c r="N84" s="51"/>
    </row>
    <row r="85" spans="1:14" ht="15.75" thickBot="1">
      <c r="B85" s="91" t="s">
        <v>974</v>
      </c>
      <c r="C85" s="92"/>
      <c r="D85" s="92"/>
      <c r="E85" s="92"/>
      <c r="F85" s="92"/>
      <c r="G85" s="92"/>
      <c r="H85" s="92"/>
      <c r="I85" s="93"/>
      <c r="J85" s="94"/>
      <c r="K85" s="305">
        <v>0.05</v>
      </c>
      <c r="L85" s="863">
        <f>N78*K85</f>
        <v>1052.8358645802289</v>
      </c>
      <c r="M85" s="864"/>
      <c r="N85" s="51"/>
    </row>
    <row r="86" spans="1:14" ht="15.75" thickBot="1">
      <c r="B86" s="827" t="s">
        <v>953</v>
      </c>
      <c r="C86" s="828"/>
      <c r="D86" s="828"/>
      <c r="E86" s="828"/>
      <c r="F86" s="828"/>
      <c r="G86" s="828"/>
      <c r="H86" s="828"/>
      <c r="I86" s="828"/>
      <c r="J86" s="828"/>
      <c r="K86" s="828"/>
      <c r="L86" s="828"/>
      <c r="M86" s="829"/>
      <c r="N86" s="52">
        <f>L83+L84+L85</f>
        <v>6317.0151874813737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27373.732479085949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336">
        <v>2.5</v>
      </c>
      <c r="N36" s="272">
        <f>K36/M36</f>
        <v>2797.334373239712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3203.3168732397121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14339.175719778657</v>
      </c>
      <c r="N48" s="272">
        <f>K48*M48</f>
        <v>18640.928435712256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1.3536609153089156</v>
      </c>
      <c r="N49" s="272">
        <f>K49*M49</f>
        <v>40.609827459267471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18681.538263171522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31810.162561260731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6362.0325122521463</v>
      </c>
      <c r="M84" s="862"/>
      <c r="N84" s="51"/>
    </row>
    <row r="85" spans="1:14">
      <c r="B85" s="89" t="s">
        <v>973</v>
      </c>
      <c r="C85" s="90"/>
      <c r="D85" s="90"/>
      <c r="E85" s="90"/>
      <c r="F85" s="90"/>
      <c r="G85" s="90"/>
      <c r="H85" s="90"/>
      <c r="I85" s="87"/>
      <c r="J85" s="88"/>
      <c r="K85" s="304">
        <v>0.05</v>
      </c>
      <c r="L85" s="861">
        <f>N79*K85</f>
        <v>1590.5081280630366</v>
      </c>
      <c r="M85" s="862"/>
      <c r="N85" s="51"/>
    </row>
    <row r="86" spans="1:14" ht="15.75" thickBot="1">
      <c r="B86" s="91" t="s">
        <v>974</v>
      </c>
      <c r="C86" s="92"/>
      <c r="D86" s="92"/>
      <c r="E86" s="92"/>
      <c r="F86" s="92"/>
      <c r="G86" s="92"/>
      <c r="H86" s="92"/>
      <c r="I86" s="93"/>
      <c r="J86" s="94"/>
      <c r="K86" s="305">
        <v>0.05</v>
      </c>
      <c r="L86" s="863">
        <f>N79*K86</f>
        <v>1590.5081280630366</v>
      </c>
      <c r="M86" s="864"/>
      <c r="N86" s="51"/>
    </row>
    <row r="87" spans="1:14" ht="15.75" thickBot="1">
      <c r="B87" s="827" t="s">
        <v>953</v>
      </c>
      <c r="C87" s="828"/>
      <c r="D87" s="828"/>
      <c r="E87" s="828"/>
      <c r="F87" s="828"/>
      <c r="G87" s="828"/>
      <c r="H87" s="828"/>
      <c r="I87" s="828"/>
      <c r="J87" s="828"/>
      <c r="K87" s="828"/>
      <c r="L87" s="828"/>
      <c r="M87" s="829"/>
      <c r="N87" s="52">
        <f>L84+L85+L86</f>
        <v>9543.0487683782194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41353.211329638951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336">
        <v>2.5</v>
      </c>
      <c r="N36" s="272">
        <f>K36/M36</f>
        <v>2797.334373239712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3203.3168732397121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29409.779786319144</v>
      </c>
      <c r="N48" s="272">
        <f>K48*M48</f>
        <v>38232.713722214889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1.3536609153089156</v>
      </c>
      <c r="N49" s="272">
        <f>K49*M49</f>
        <v>40.609827459267471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38273.323549674154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45"/>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51401.94784776336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10280.389569552673</v>
      </c>
      <c r="M84" s="862"/>
      <c r="N84" s="51"/>
    </row>
    <row r="85" spans="1:14">
      <c r="B85" s="89" t="s">
        <v>973</v>
      </c>
      <c r="C85" s="90"/>
      <c r="D85" s="90"/>
      <c r="E85" s="90"/>
      <c r="F85" s="90"/>
      <c r="G85" s="90"/>
      <c r="H85" s="90"/>
      <c r="I85" s="87"/>
      <c r="J85" s="88"/>
      <c r="K85" s="304">
        <v>0.05</v>
      </c>
      <c r="L85" s="861">
        <f>N79*K85</f>
        <v>2570.0973923881684</v>
      </c>
      <c r="M85" s="862"/>
      <c r="N85" s="51"/>
    </row>
    <row r="86" spans="1:14" ht="15.75" thickBot="1">
      <c r="B86" s="91" t="s">
        <v>974</v>
      </c>
      <c r="C86" s="92"/>
      <c r="D86" s="92"/>
      <c r="E86" s="92"/>
      <c r="F86" s="92"/>
      <c r="G86" s="92"/>
      <c r="H86" s="92"/>
      <c r="I86" s="93"/>
      <c r="J86" s="94"/>
      <c r="K86" s="305">
        <v>0.05</v>
      </c>
      <c r="L86" s="863">
        <f>N79*K86</f>
        <v>2570.0973923881684</v>
      </c>
      <c r="M86" s="864"/>
      <c r="N86" s="51"/>
    </row>
    <row r="87" spans="1:14" ht="15.75" thickBot="1">
      <c r="B87" s="827" t="s">
        <v>953</v>
      </c>
      <c r="C87" s="828"/>
      <c r="D87" s="828"/>
      <c r="E87" s="828"/>
      <c r="F87" s="828"/>
      <c r="G87" s="828"/>
      <c r="H87" s="828"/>
      <c r="I87" s="828"/>
      <c r="J87" s="828"/>
      <c r="K87" s="828"/>
      <c r="L87" s="828"/>
      <c r="M87" s="829"/>
      <c r="N87" s="52">
        <f>L84+L85+L86</f>
        <v>15420.58435432901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66822.532202092378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336">
        <v>2.5</v>
      </c>
      <c r="N36" s="272">
        <f>K36/M36</f>
        <v>2797.334373239712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3203.3168732397121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48940.0484765531</v>
      </c>
      <c r="N48" s="272">
        <f>K48*M48</f>
        <v>63622.063019519032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1.3536609153089156</v>
      </c>
      <c r="N49" s="272">
        <f>K49*M49</f>
        <v>40.609827459267471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63662.672846978297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76791.29714506751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15358.259429013502</v>
      </c>
      <c r="M84" s="862"/>
      <c r="N84" s="51"/>
    </row>
    <row r="85" spans="1:14">
      <c r="B85" s="89" t="s">
        <v>973</v>
      </c>
      <c r="C85" s="90"/>
      <c r="D85" s="90"/>
      <c r="E85" s="90"/>
      <c r="F85" s="90"/>
      <c r="G85" s="90"/>
      <c r="H85" s="90"/>
      <c r="I85" s="87"/>
      <c r="J85" s="88"/>
      <c r="K85" s="304">
        <v>0.05</v>
      </c>
      <c r="L85" s="861">
        <f>N79*K85</f>
        <v>3839.5648572533755</v>
      </c>
      <c r="M85" s="862"/>
      <c r="N85" s="51"/>
    </row>
    <row r="86" spans="1:14" ht="15.75" thickBot="1">
      <c r="B86" s="91" t="s">
        <v>974</v>
      </c>
      <c r="C86" s="92"/>
      <c r="D86" s="92"/>
      <c r="E86" s="92"/>
      <c r="F86" s="92"/>
      <c r="G86" s="92"/>
      <c r="H86" s="92"/>
      <c r="I86" s="93"/>
      <c r="J86" s="94"/>
      <c r="K86" s="305">
        <v>0.05</v>
      </c>
      <c r="L86" s="863">
        <f>N79*K86</f>
        <v>3839.5648572533755</v>
      </c>
      <c r="M86" s="864"/>
      <c r="N86" s="51"/>
    </row>
    <row r="87" spans="1:14" ht="15.75" thickBot="1">
      <c r="B87" s="827" t="s">
        <v>953</v>
      </c>
      <c r="C87" s="828"/>
      <c r="D87" s="828"/>
      <c r="E87" s="828"/>
      <c r="F87" s="828"/>
      <c r="G87" s="828"/>
      <c r="H87" s="828"/>
      <c r="I87" s="828"/>
      <c r="J87" s="828"/>
      <c r="K87" s="828"/>
      <c r="L87" s="828"/>
      <c r="M87" s="829"/>
      <c r="N87" s="52">
        <f>L84+L85+L86</f>
        <v>23037.389143520253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99828.686288587764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6993.3359330992798</v>
      </c>
      <c r="L36" s="270"/>
      <c r="M36" s="336">
        <v>2.5</v>
      </c>
      <c r="N36" s="272">
        <f>K36/M36</f>
        <v>2797.334373239712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3203.3168732397121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55187.714239517329</v>
      </c>
      <c r="N48" s="272">
        <f>K48*M48</f>
        <v>71744.028511372526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1.3536609153089156</v>
      </c>
      <c r="N49" s="272">
        <f>K49*M49</f>
        <v>40.609827459267471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71784.638338831792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84913.262636921005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16982.652527384202</v>
      </c>
      <c r="M84" s="862"/>
      <c r="N84" s="51"/>
    </row>
    <row r="85" spans="1:14">
      <c r="B85" s="89" t="s">
        <v>973</v>
      </c>
      <c r="C85" s="90"/>
      <c r="D85" s="90"/>
      <c r="E85" s="90"/>
      <c r="F85" s="90"/>
      <c r="G85" s="90"/>
      <c r="H85" s="90"/>
      <c r="I85" s="87"/>
      <c r="J85" s="88"/>
      <c r="K85" s="304">
        <v>0.05</v>
      </c>
      <c r="L85" s="861">
        <f>N79*K85</f>
        <v>4245.6631318460504</v>
      </c>
      <c r="M85" s="862"/>
      <c r="N85" s="51"/>
    </row>
    <row r="86" spans="1:14" ht="15.75" thickBot="1">
      <c r="B86" s="91" t="s">
        <v>974</v>
      </c>
      <c r="C86" s="92"/>
      <c r="D86" s="92"/>
      <c r="E86" s="92"/>
      <c r="F86" s="92"/>
      <c r="G86" s="92"/>
      <c r="H86" s="92"/>
      <c r="I86" s="93"/>
      <c r="J86" s="94"/>
      <c r="K86" s="305">
        <v>0.05</v>
      </c>
      <c r="L86" s="863">
        <f>N79*K86</f>
        <v>4245.6631318460504</v>
      </c>
      <c r="M86" s="864"/>
      <c r="N86" s="51"/>
    </row>
    <row r="87" spans="1:14" ht="15.75" thickBot="1">
      <c r="B87" s="827" t="s">
        <v>953</v>
      </c>
      <c r="C87" s="828"/>
      <c r="D87" s="828"/>
      <c r="E87" s="828"/>
      <c r="F87" s="828"/>
      <c r="G87" s="828"/>
      <c r="H87" s="828"/>
      <c r="I87" s="828"/>
      <c r="J87" s="828"/>
      <c r="K87" s="828"/>
      <c r="L87" s="828"/>
      <c r="M87" s="829"/>
      <c r="N87" s="52">
        <f>L84+L85+L86</f>
        <v>25473.978791076301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110387.2414279973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51467.114626058501</v>
      </c>
      <c r="N48" s="272">
        <f>K48*M48</f>
        <v>66907.249013876048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66907.249013876048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77238.538938725542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15447.707787745108</v>
      </c>
      <c r="M84" s="862"/>
      <c r="N84" s="51"/>
    </row>
    <row r="85" spans="1:14">
      <c r="B85" s="89" t="s">
        <v>973</v>
      </c>
      <c r="C85" s="90"/>
      <c r="D85" s="90"/>
      <c r="E85" s="90"/>
      <c r="F85" s="90"/>
      <c r="G85" s="90"/>
      <c r="H85" s="90"/>
      <c r="I85" s="87"/>
      <c r="J85" s="88"/>
      <c r="K85" s="304">
        <v>0.05</v>
      </c>
      <c r="L85" s="861">
        <f>N79*K85</f>
        <v>3861.9269469362771</v>
      </c>
      <c r="M85" s="862"/>
      <c r="N85" s="51"/>
    </row>
    <row r="86" spans="1:14" ht="15.75" thickBot="1">
      <c r="B86" s="91" t="s">
        <v>974</v>
      </c>
      <c r="C86" s="92"/>
      <c r="D86" s="92"/>
      <c r="E86" s="92"/>
      <c r="F86" s="92"/>
      <c r="G86" s="92"/>
      <c r="H86" s="92"/>
      <c r="I86" s="93"/>
      <c r="J86" s="94"/>
      <c r="K86" s="305">
        <v>0.05</v>
      </c>
      <c r="L86" s="863">
        <f>N79*K86</f>
        <v>3861.9269469362771</v>
      </c>
      <c r="M86" s="864"/>
      <c r="N86" s="51"/>
    </row>
    <row r="87" spans="1:14" ht="15.75" thickBot="1">
      <c r="B87" s="827" t="s">
        <v>953</v>
      </c>
      <c r="C87" s="828"/>
      <c r="D87" s="828"/>
      <c r="E87" s="828"/>
      <c r="F87" s="828"/>
      <c r="G87" s="828"/>
      <c r="H87" s="828"/>
      <c r="I87" s="828"/>
      <c r="J87" s="828"/>
      <c r="K87" s="828"/>
      <c r="L87" s="828"/>
      <c r="M87" s="829"/>
      <c r="N87" s="52">
        <f>L84+L85+L86</f>
        <v>23171.561681617663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100410.1006203432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58167.850808451265</v>
      </c>
      <c r="N48" s="272">
        <f>K48*M48</f>
        <v>75618.206050986642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75618.206050986642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85949.495975836136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17189.899195167229</v>
      </c>
      <c r="M84" s="862"/>
      <c r="N84" s="51"/>
    </row>
    <row r="85" spans="1:14">
      <c r="B85" s="89" t="s">
        <v>973</v>
      </c>
      <c r="C85" s="90"/>
      <c r="D85" s="90"/>
      <c r="E85" s="90"/>
      <c r="F85" s="90"/>
      <c r="G85" s="90"/>
      <c r="H85" s="90"/>
      <c r="I85" s="87"/>
      <c r="J85" s="88"/>
      <c r="K85" s="304">
        <v>0.05</v>
      </c>
      <c r="L85" s="861">
        <f>N79*K85</f>
        <v>4297.4747987918072</v>
      </c>
      <c r="M85" s="862"/>
      <c r="N85" s="51"/>
    </row>
    <row r="86" spans="1:14" ht="15.75" thickBot="1">
      <c r="B86" s="91" t="s">
        <v>974</v>
      </c>
      <c r="C86" s="92"/>
      <c r="D86" s="92"/>
      <c r="E86" s="92"/>
      <c r="F86" s="92"/>
      <c r="G86" s="92"/>
      <c r="H86" s="92"/>
      <c r="I86" s="93"/>
      <c r="J86" s="94"/>
      <c r="K86" s="305">
        <v>0.05</v>
      </c>
      <c r="L86" s="863">
        <f>N79*K86</f>
        <v>4297.4747987918072</v>
      </c>
      <c r="M86" s="864"/>
      <c r="N86" s="51"/>
    </row>
    <row r="87" spans="1:14" ht="15.75" thickBot="1">
      <c r="B87" s="827" t="s">
        <v>953</v>
      </c>
      <c r="C87" s="828"/>
      <c r="D87" s="828"/>
      <c r="E87" s="828"/>
      <c r="F87" s="828"/>
      <c r="G87" s="828"/>
      <c r="H87" s="828"/>
      <c r="I87" s="828"/>
      <c r="J87" s="828"/>
      <c r="K87" s="828"/>
      <c r="L87" s="828"/>
      <c r="M87" s="829"/>
      <c r="N87" s="52">
        <f>L84+L85+L86</f>
        <v>25784.848792750847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111734.34476858698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270.65500000000003</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52688.647934331639</v>
      </c>
      <c r="N48" s="272">
        <f>K48*M48</f>
        <v>68495.242314631134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68495.242314631134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1388.967249884229</v>
      </c>
      <c r="M60" s="832"/>
      <c r="N60" s="287">
        <f>K60*L60</f>
        <v>1805.6574248494978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1805.6574248494978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75984.65473948064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15196.93094789613</v>
      </c>
      <c r="M84" s="862"/>
      <c r="N84" s="51"/>
    </row>
    <row r="85" spans="1:14">
      <c r="B85" s="89" t="s">
        <v>973</v>
      </c>
      <c r="C85" s="90"/>
      <c r="D85" s="90"/>
      <c r="E85" s="90"/>
      <c r="F85" s="90"/>
      <c r="G85" s="90"/>
      <c r="H85" s="90"/>
      <c r="I85" s="87"/>
      <c r="J85" s="88"/>
      <c r="K85" s="304">
        <v>0.05</v>
      </c>
      <c r="L85" s="861">
        <f>N79*K85</f>
        <v>3799.2327369740324</v>
      </c>
      <c r="M85" s="862"/>
      <c r="N85" s="51"/>
    </row>
    <row r="86" spans="1:14" ht="15.75" thickBot="1">
      <c r="B86" s="91" t="s">
        <v>974</v>
      </c>
      <c r="C86" s="92"/>
      <c r="D86" s="92"/>
      <c r="E86" s="92"/>
      <c r="F86" s="92"/>
      <c r="G86" s="92"/>
      <c r="H86" s="92"/>
      <c r="I86" s="93"/>
      <c r="J86" s="94"/>
      <c r="K86" s="305">
        <v>0.05</v>
      </c>
      <c r="L86" s="863">
        <f>N79*K86</f>
        <v>3799.2327369740324</v>
      </c>
      <c r="M86" s="864"/>
      <c r="N86" s="51"/>
    </row>
    <row r="87" spans="1:14" ht="15.75" thickBot="1">
      <c r="B87" s="827" t="s">
        <v>953</v>
      </c>
      <c r="C87" s="828"/>
      <c r="D87" s="828"/>
      <c r="E87" s="828"/>
      <c r="F87" s="828"/>
      <c r="G87" s="828"/>
      <c r="H87" s="828"/>
      <c r="I87" s="828"/>
      <c r="J87" s="828"/>
      <c r="K87" s="828"/>
      <c r="L87" s="828"/>
      <c r="M87" s="829"/>
      <c r="N87" s="52">
        <f>L84+L85+L86</f>
        <v>22795.396421844191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98780.051161324838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5902.2131372900458</v>
      </c>
      <c r="L36" s="270"/>
      <c r="M36" s="271">
        <v>2</v>
      </c>
      <c r="N36" s="272">
        <f>K36/M36</f>
        <v>2951.1065686450229</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613312.42828366568</v>
      </c>
      <c r="L37" s="335"/>
      <c r="M37" s="336">
        <v>4</v>
      </c>
      <c r="N37" s="272">
        <f>K37/M37</f>
        <v>153328.10707091642</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4923.3084969018928</v>
      </c>
      <c r="L38" s="423"/>
      <c r="M38" s="424">
        <v>2</v>
      </c>
      <c r="N38" s="272">
        <f>K38/M38</f>
        <v>2461.6542484509464</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159980.95666656166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2941.6092967289896</v>
      </c>
      <c r="N47" s="272">
        <f>K47*M47</f>
        <v>34932.258230947176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16144.559256552973</v>
      </c>
      <c r="N48" s="272">
        <f>K48*M48</f>
        <v>8072.2796282764866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4166.1517862699775</v>
      </c>
      <c r="N49" s="272">
        <f>K49*M49</f>
        <v>2083.0758931349887</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427496.52983082714</v>
      </c>
      <c r="N50" s="272">
        <f>K50*M50</f>
        <v>56406.83821716957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101494.45196952822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65.367053933826725</v>
      </c>
      <c r="M59" s="832"/>
      <c r="N59" s="287">
        <f>K59*L59</f>
        <v>3.2683526966913363</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3.2683526966913363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273879.56477427942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54775.912954855885</v>
      </c>
      <c r="M83" s="862"/>
      <c r="N83" s="51"/>
    </row>
    <row r="84" spans="1:14">
      <c r="B84" s="89" t="s">
        <v>973</v>
      </c>
      <c r="C84" s="90"/>
      <c r="D84" s="90"/>
      <c r="E84" s="90"/>
      <c r="F84" s="90"/>
      <c r="G84" s="90"/>
      <c r="H84" s="90"/>
      <c r="I84" s="87"/>
      <c r="J84" s="88"/>
      <c r="K84" s="304">
        <v>0.05</v>
      </c>
      <c r="L84" s="861">
        <f>N78*K84</f>
        <v>13693.978238713971</v>
      </c>
      <c r="M84" s="862"/>
      <c r="N84" s="51"/>
    </row>
    <row r="85" spans="1:14" ht="15.75" thickBot="1">
      <c r="B85" s="91" t="s">
        <v>974</v>
      </c>
      <c r="C85" s="92"/>
      <c r="D85" s="92"/>
      <c r="E85" s="92"/>
      <c r="F85" s="92"/>
      <c r="G85" s="92"/>
      <c r="H85" s="92"/>
      <c r="I85" s="93"/>
      <c r="J85" s="94"/>
      <c r="K85" s="305">
        <v>0.05</v>
      </c>
      <c r="L85" s="863">
        <f>N78*K85</f>
        <v>13693.978238713971</v>
      </c>
      <c r="M85" s="864"/>
      <c r="N85" s="51"/>
    </row>
    <row r="86" spans="1:14" ht="15.75" thickBot="1">
      <c r="B86" s="827" t="s">
        <v>953</v>
      </c>
      <c r="C86" s="828"/>
      <c r="D86" s="828"/>
      <c r="E86" s="828"/>
      <c r="F86" s="828"/>
      <c r="G86" s="828"/>
      <c r="H86" s="828"/>
      <c r="I86" s="828"/>
      <c r="J86" s="828"/>
      <c r="K86" s="828"/>
      <c r="L86" s="828"/>
      <c r="M86" s="829"/>
      <c r="N86" s="52">
        <f>L83+L84+L85</f>
        <v>82163.869432283827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356043.43420656328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5902.2131372900458</v>
      </c>
      <c r="L36" s="270"/>
      <c r="M36" s="271">
        <v>2</v>
      </c>
      <c r="N36" s="272">
        <f>K36/M36</f>
        <v>2951.1065686450229</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613312.42828366568</v>
      </c>
      <c r="L37" s="335"/>
      <c r="M37" s="336">
        <v>4</v>
      </c>
      <c r="N37" s="272">
        <f>K37/M37</f>
        <v>153328.10707091642</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4923.3084969018928</v>
      </c>
      <c r="L38" s="423"/>
      <c r="M38" s="424">
        <v>2</v>
      </c>
      <c r="N38" s="272">
        <f>K38/M38</f>
        <v>2461.6542484509464</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159980.95666656166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2941.6092967289896</v>
      </c>
      <c r="N47" s="272">
        <f>K47*M47</f>
        <v>34932.258230947176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16144.559256552973</v>
      </c>
      <c r="N48" s="272">
        <f>K48*M48</f>
        <v>8072.2796282764866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4166.1517862699775</v>
      </c>
      <c r="N49" s="272">
        <f>K49*M49</f>
        <v>2083.0758931349887</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427496.52983082714</v>
      </c>
      <c r="N50" s="272">
        <f>K50*M50</f>
        <v>56406.83821716957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101494.45196952822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65.367053933826725</v>
      </c>
      <c r="M59" s="832"/>
      <c r="N59" s="287">
        <f>K59*L59</f>
        <v>3.2683526966913363</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3.2683526966913363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273879.56477427942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54775.912954855885</v>
      </c>
      <c r="M83" s="862"/>
      <c r="N83" s="51"/>
    </row>
    <row r="84" spans="1:14">
      <c r="B84" s="89" t="s">
        <v>973</v>
      </c>
      <c r="C84" s="90"/>
      <c r="D84" s="90"/>
      <c r="E84" s="90"/>
      <c r="F84" s="90"/>
      <c r="G84" s="90"/>
      <c r="H84" s="90"/>
      <c r="I84" s="87"/>
      <c r="J84" s="88"/>
      <c r="K84" s="304">
        <v>0.05</v>
      </c>
      <c r="L84" s="861">
        <f>N78*K84</f>
        <v>13693.978238713971</v>
      </c>
      <c r="M84" s="862"/>
      <c r="N84" s="51"/>
    </row>
    <row r="85" spans="1:14" ht="15.75" thickBot="1">
      <c r="B85" s="91" t="s">
        <v>974</v>
      </c>
      <c r="C85" s="92"/>
      <c r="D85" s="92"/>
      <c r="E85" s="92"/>
      <c r="F85" s="92"/>
      <c r="G85" s="92"/>
      <c r="H85" s="92"/>
      <c r="I85" s="93"/>
      <c r="J85" s="94"/>
      <c r="K85" s="305">
        <v>0.05</v>
      </c>
      <c r="L85" s="863">
        <f>N78*K85</f>
        <v>13693.978238713971</v>
      </c>
      <c r="M85" s="864"/>
      <c r="N85" s="51"/>
    </row>
    <row r="86" spans="1:14" ht="15.75" thickBot="1">
      <c r="B86" s="827" t="s">
        <v>953</v>
      </c>
      <c r="C86" s="828"/>
      <c r="D86" s="828"/>
      <c r="E86" s="828"/>
      <c r="F86" s="828"/>
      <c r="G86" s="828"/>
      <c r="H86" s="828"/>
      <c r="I86" s="828"/>
      <c r="J86" s="828"/>
      <c r="K86" s="828"/>
      <c r="L86" s="828"/>
      <c r="M86" s="829"/>
      <c r="N86" s="52">
        <f>L83+L84+L85</f>
        <v>82163.869432283827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356043.43420656328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3"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243</v>
      </c>
      <c r="B36" s="840" t="str">
        <f>VLOOKUP(A36,EQUIPOS!A6:D154,3,FALSE)</f>
        <v>Grúa 10 ton</v>
      </c>
      <c r="C36" s="841"/>
      <c r="D36" s="841"/>
      <c r="E36" s="841"/>
      <c r="F36" s="841"/>
      <c r="G36" s="841"/>
      <c r="H36" s="842"/>
      <c r="I36" s="267"/>
      <c r="J36" s="268"/>
      <c r="K36" s="269">
        <f>VLOOKUP(A36,EQUIPOS!A6:D163,4,FALSE)</f>
        <v>215586.10090943641</v>
      </c>
      <c r="L36" s="270"/>
      <c r="M36" s="271">
        <v>0.158</v>
      </c>
      <c r="N36" s="272">
        <f t="shared" ref="N36:N44" si="0">K36/M36</f>
        <v>1364468.9930976988</v>
      </c>
    </row>
    <row r="37" spans="1:14">
      <c r="A37" s="113" t="s">
        <v>121</v>
      </c>
      <c r="B37" s="840" t="str">
        <f>VLOOKUP(A37,EQUIPOS!A7:D154,3,FALSE)</f>
        <v>Bomba eléctrica para accionar la celda</v>
      </c>
      <c r="C37" s="841"/>
      <c r="D37" s="841"/>
      <c r="E37" s="841"/>
      <c r="F37" s="841"/>
      <c r="G37" s="841"/>
      <c r="H37" s="842"/>
      <c r="I37" s="421"/>
      <c r="J37" s="422"/>
      <c r="K37" s="269">
        <f>VLOOKUP(A37,EQUIPOS!A7:D164,4,FALSE)</f>
        <v>72172.676433178276</v>
      </c>
      <c r="L37" s="335"/>
      <c r="M37" s="336">
        <v>0.158</v>
      </c>
      <c r="N37" s="272">
        <f t="shared" si="0"/>
        <v>456789.09134922957</v>
      </c>
    </row>
    <row r="38" spans="1:14">
      <c r="A38" s="113" t="s">
        <v>217</v>
      </c>
      <c r="B38" s="840" t="str">
        <f>VLOOKUP(A38,EQUIPOS!A8:D154,3,FALSE)</f>
        <v>Equipo de soldadura y de acetileno (incluye soldadura)</v>
      </c>
      <c r="C38" s="841"/>
      <c r="D38" s="841"/>
      <c r="E38" s="841"/>
      <c r="F38" s="841"/>
      <c r="G38" s="841"/>
      <c r="H38" s="842"/>
      <c r="I38" s="421"/>
      <c r="J38" s="422"/>
      <c r="K38" s="438">
        <f>VLOOKUP(A38,EQUIPOS!A8:D165,4,FALSE)</f>
        <v>44214.824730225431</v>
      </c>
      <c r="L38" s="335"/>
      <c r="M38" s="336">
        <v>0.158</v>
      </c>
      <c r="N38" s="272">
        <f t="shared" si="0"/>
        <v>279840.66284952802</v>
      </c>
    </row>
    <row r="39" spans="1:14">
      <c r="A39" s="113" t="s">
        <v>255</v>
      </c>
      <c r="B39" s="840" t="str">
        <f>VLOOKUP(A39,EQUIPOS!A9:D154,3,FALSE)</f>
        <v>Manómetro cable de acero para bajar la celda</v>
      </c>
      <c r="C39" s="841"/>
      <c r="D39" s="841"/>
      <c r="E39" s="841"/>
      <c r="F39" s="841"/>
      <c r="G39" s="841"/>
      <c r="H39" s="842"/>
      <c r="I39" s="421"/>
      <c r="J39" s="422"/>
      <c r="K39" s="438">
        <f>VLOOKUP(A39,EQUIPOS!A9:D166,4,FALSE)</f>
        <v>1960570.2375692935</v>
      </c>
      <c r="L39" s="335"/>
      <c r="M39" s="336">
        <v>0.158</v>
      </c>
      <c r="N39" s="272">
        <f t="shared" si="0"/>
        <v>12408672.389679072</v>
      </c>
    </row>
    <row r="40" spans="1:14">
      <c r="A40" s="113" t="s">
        <v>1648</v>
      </c>
      <c r="B40" s="840" t="str">
        <f>VLOOKUP(A40,EQUIPOS!A10:D154,3,FALSE)</f>
        <v xml:space="preserve">Retroexcavadora sobre llantas 
</v>
      </c>
      <c r="C40" s="841"/>
      <c r="D40" s="841"/>
      <c r="E40" s="841"/>
      <c r="F40" s="841"/>
      <c r="G40" s="841"/>
      <c r="H40" s="842"/>
      <c r="I40" s="421"/>
      <c r="J40" s="422"/>
      <c r="K40" s="438">
        <f>VLOOKUP(A40,EQUIPOS!A10:D167,4,FALSE)</f>
        <v>127151.56241998691</v>
      </c>
      <c r="L40" s="335"/>
      <c r="M40" s="336">
        <v>0.158</v>
      </c>
      <c r="N40" s="272">
        <f t="shared" si="0"/>
        <v>804756.72417713236</v>
      </c>
    </row>
    <row r="41" spans="1:14">
      <c r="A41" s="113" t="s">
        <v>115</v>
      </c>
      <c r="B41" s="840" t="str">
        <f>VLOOKUP(A41,EQUIPOS!A6:D154,3,FALSE)</f>
        <v>Andamiaje para Aplicar la Carga (Equipos Sustituto de la Tara)</v>
      </c>
      <c r="C41" s="841"/>
      <c r="D41" s="841"/>
      <c r="E41" s="841"/>
      <c r="F41" s="841"/>
      <c r="G41" s="841"/>
      <c r="H41" s="842"/>
      <c r="I41" s="421"/>
      <c r="J41" s="422"/>
      <c r="K41" s="438">
        <f>VLOOKUP(A41,EQUIPOS!A6:D154,4,FALSE)</f>
        <v>70205.272054081594</v>
      </c>
      <c r="L41" s="335"/>
      <c r="M41" s="336">
        <v>0.158</v>
      </c>
      <c r="N41" s="272">
        <f t="shared" si="0"/>
        <v>444337.16489925061</v>
      </c>
    </row>
    <row r="42" spans="1:14">
      <c r="A42" s="113" t="s">
        <v>224</v>
      </c>
      <c r="B42" s="840" t="str">
        <f>VLOOKUP(A42,EQUIPOS!A12:D156,3,FALSE)</f>
        <v>Equipo de Medición (Deformimetros Eléctricos, Mecánicos, Celdas de Carga,  Etc.)</v>
      </c>
      <c r="C42" s="841"/>
      <c r="D42" s="841"/>
      <c r="E42" s="841"/>
      <c r="F42" s="841"/>
      <c r="G42" s="841"/>
      <c r="H42" s="842"/>
      <c r="I42" s="328"/>
      <c r="J42" s="330"/>
      <c r="K42" s="438">
        <f>VLOOKUP(A42,EQUIPOS!A12:D169,4,FALSE)</f>
        <v>144448.90046525639</v>
      </c>
      <c r="L42" s="423"/>
      <c r="M42" s="424">
        <v>0.158</v>
      </c>
      <c r="N42" s="272">
        <f t="shared" si="0"/>
        <v>914233.54724845814</v>
      </c>
    </row>
    <row r="43" spans="1:14">
      <c r="A43" t="s">
        <v>335</v>
      </c>
      <c r="B43" s="840" t="str">
        <f>VLOOKUP(A43,EQUIPOS!A13:D157,3,FALSE)</f>
        <v>Tara (Recebo, Agua, Etc.)</v>
      </c>
      <c r="C43" s="841"/>
      <c r="D43" s="841"/>
      <c r="E43" s="841"/>
      <c r="F43" s="841"/>
      <c r="G43" s="841"/>
      <c r="H43" s="842"/>
      <c r="I43" s="36"/>
      <c r="J43" s="37"/>
      <c r="K43" s="438">
        <f>VLOOKUP(A43,EQUIPOS!A13:D170,4,FALSE)</f>
        <v>6321.580912834339</v>
      </c>
      <c r="L43" s="276"/>
      <c r="M43" s="277">
        <v>2.8000000000000001E-2</v>
      </c>
      <c r="N43" s="272">
        <f t="shared" si="0"/>
        <v>225770.74688694067</v>
      </c>
    </row>
    <row r="44" spans="1:14">
      <c r="A44" t="s">
        <v>216</v>
      </c>
      <c r="B44" s="840" t="str">
        <f>VLOOKUP(A44,EQUIPOS!A14:D158,3,FALSE)</f>
        <v xml:space="preserve">Equipo de topografía Teodolito electrónico con abertura de anteojo de 42 mm. Aumento del anteojo: 30x.Distancia mínima de enfoque: 1.0 m. Precisión: 5´´. Compensador con rango de trabajo ±3´. </v>
      </c>
      <c r="C44" s="841"/>
      <c r="D44" s="841"/>
      <c r="E44" s="841"/>
      <c r="F44" s="841"/>
      <c r="G44" s="841"/>
      <c r="H44" s="842"/>
      <c r="I44" s="36"/>
      <c r="J44" s="37"/>
      <c r="K44" s="438">
        <f>VLOOKUP(A44,EQUIPOS!A14:D171,4,FALSE)</f>
        <v>28481.949982077065</v>
      </c>
      <c r="L44" s="276"/>
      <c r="M44" s="277">
        <v>0.158</v>
      </c>
      <c r="N44" s="273">
        <f t="shared" si="0"/>
        <v>180265.50621567763</v>
      </c>
    </row>
    <row r="45" spans="1:14">
      <c r="B45" s="847" t="s">
        <v>952</v>
      </c>
      <c r="C45" s="848"/>
      <c r="D45" s="848"/>
      <c r="E45" s="38"/>
      <c r="F45" s="39"/>
      <c r="G45" s="39"/>
      <c r="H45" s="40"/>
      <c r="I45" s="36"/>
      <c r="J45" s="37"/>
      <c r="K45" s="279"/>
      <c r="L45" s="276"/>
      <c r="M45" s="401">
        <v>0.02</v>
      </c>
      <c r="N45" s="344">
        <f>N79*M45</f>
        <v>7707.987993879492</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17086842.814396866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21056212.960910209</v>
      </c>
      <c r="N52" s="272">
        <f t="shared" ref="N52:N58" si="1">K52*M52</f>
        <v>21056212.960910209</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144670.16674299637</v>
      </c>
      <c r="N53" s="272">
        <f t="shared" si="1"/>
        <v>4340105.0022898912</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82204.065847371559</v>
      </c>
      <c r="N54" s="272">
        <f t="shared" si="1"/>
        <v>4932243.9508422939</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61522.66433241027</v>
      </c>
      <c r="N55" s="272">
        <f t="shared" si="1"/>
        <v>738271.97198892327</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2467718.3972910359</v>
      </c>
      <c r="N56" s="272">
        <f t="shared" si="1"/>
        <v>4935436.7945820717</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1451999.7527591167</v>
      </c>
      <c r="N57" s="272">
        <f t="shared" si="1"/>
        <v>7259998.7637955835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14339.175719778657</v>
      </c>
      <c r="N58" s="272">
        <f t="shared" si="1"/>
        <v>1003742.300384506</v>
      </c>
    </row>
    <row r="59" spans="1:14" ht="15.75" thickBot="1">
      <c r="B59" s="827" t="s">
        <v>953</v>
      </c>
      <c r="C59" s="828"/>
      <c r="D59" s="828"/>
      <c r="E59" s="828"/>
      <c r="F59" s="828"/>
      <c r="G59" s="828"/>
      <c r="H59" s="828"/>
      <c r="I59" s="828"/>
      <c r="J59" s="828"/>
      <c r="K59" s="828"/>
      <c r="L59" s="828"/>
      <c r="M59" s="829"/>
      <c r="N59" s="394">
        <f>SUM(N52:N58)</f>
        <v>44266011.744793482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31">
        <f>VLOOKUP(A64,TRANSPORTE!A5:D117,4,FALSE)</f>
        <v>134475.91070416392</v>
      </c>
      <c r="M64" s="832"/>
      <c r="N64" s="287">
        <f>K64*L64</f>
        <v>6723.7955352081963</v>
      </c>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6723.7955352081963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SUM(N75:N78)</f>
        <v>385399.39969397458</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61744977.754419528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12348995.550883906</v>
      </c>
      <c r="M86" s="862"/>
      <c r="N86" s="51"/>
    </row>
    <row r="87" spans="1:14">
      <c r="B87" s="89" t="s">
        <v>973</v>
      </c>
      <c r="C87" s="90"/>
      <c r="D87" s="90"/>
      <c r="E87" s="90"/>
      <c r="F87" s="90"/>
      <c r="G87" s="90"/>
      <c r="H87" s="90"/>
      <c r="I87" s="87"/>
      <c r="J87" s="88"/>
      <c r="K87" s="304">
        <v>0.05</v>
      </c>
      <c r="L87" s="861">
        <f>N81*K87</f>
        <v>3087248.8877209765</v>
      </c>
      <c r="M87" s="862"/>
      <c r="N87" s="51"/>
    </row>
    <row r="88" spans="1:14" ht="15.75" thickBot="1">
      <c r="B88" s="91" t="s">
        <v>974</v>
      </c>
      <c r="C88" s="92"/>
      <c r="D88" s="92"/>
      <c r="E88" s="92"/>
      <c r="F88" s="92"/>
      <c r="G88" s="92"/>
      <c r="H88" s="92"/>
      <c r="I88" s="93"/>
      <c r="J88" s="94"/>
      <c r="K88" s="305">
        <v>0.05</v>
      </c>
      <c r="L88" s="863">
        <f>N81*K88</f>
        <v>3087248.8877209765</v>
      </c>
      <c r="M88" s="864"/>
      <c r="N88" s="51"/>
    </row>
    <row r="89" spans="1:14" ht="15.75" thickBot="1">
      <c r="B89" s="827" t="s">
        <v>953</v>
      </c>
      <c r="C89" s="828"/>
      <c r="D89" s="828"/>
      <c r="E89" s="828"/>
      <c r="F89" s="828"/>
      <c r="G89" s="828"/>
      <c r="H89" s="828"/>
      <c r="I89" s="828"/>
      <c r="J89" s="828"/>
      <c r="K89" s="828"/>
      <c r="L89" s="828"/>
      <c r="M89" s="829"/>
      <c r="N89" s="52">
        <f>L86+L87+L88</f>
        <v>18523493.32632586</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80268471.080745384</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140</v>
      </c>
      <c r="B36" s="840" t="str">
        <f>VLOOKUP(A36,EQUIPOS!A6:D154,3,FALSE)</f>
        <v>Camisa para Pilote D=1.20m</v>
      </c>
      <c r="C36" s="841"/>
      <c r="D36" s="841"/>
      <c r="E36" s="841"/>
      <c r="F36" s="841"/>
      <c r="G36" s="841"/>
      <c r="H36" s="842"/>
      <c r="I36" s="267"/>
      <c r="J36" s="268"/>
      <c r="K36" s="269">
        <f>VLOOKUP(A36,EQUIPOS!A6:D163,4,FALSE)</f>
        <v>41004.849164330844</v>
      </c>
      <c r="L36" s="270"/>
      <c r="M36" s="271">
        <v>1</v>
      </c>
      <c r="N36" s="272">
        <f t="shared" ref="N36:N42" si="0">K36/M36</f>
        <v>41004.849164330844</v>
      </c>
    </row>
    <row r="37" spans="1:14">
      <c r="A37" s="113" t="s">
        <v>206</v>
      </c>
      <c r="B37" s="840" t="str">
        <f>VLOOKUP(A37,EQUIPOS!A7:D154,3,FALSE)</f>
        <v>Equipo de Soldadura</v>
      </c>
      <c r="C37" s="841"/>
      <c r="D37" s="841"/>
      <c r="E37" s="841"/>
      <c r="F37" s="841"/>
      <c r="G37" s="841"/>
      <c r="H37" s="842"/>
      <c r="I37" s="421"/>
      <c r="J37" s="422"/>
      <c r="K37" s="269">
        <f>VLOOKUP(A37,EQUIPOS!A7:D164,4,FALSE)</f>
        <v>3595.134136487678</v>
      </c>
      <c r="L37" s="335"/>
      <c r="M37" s="336">
        <v>1</v>
      </c>
      <c r="N37" s="272">
        <f t="shared" si="0"/>
        <v>3595.134136487678</v>
      </c>
    </row>
    <row r="38" spans="1:14">
      <c r="A38" s="113" t="s">
        <v>242</v>
      </c>
      <c r="B38" s="840" t="str">
        <f>VLOOKUP(A38,EQUIPOS!A8:D154,3,FALSE)</f>
        <v>Grúa con torre capacidad 1 ton en la punta.</v>
      </c>
      <c r="C38" s="841"/>
      <c r="D38" s="841"/>
      <c r="E38" s="841"/>
      <c r="F38" s="841"/>
      <c r="G38" s="841"/>
      <c r="H38" s="842"/>
      <c r="I38" s="421"/>
      <c r="J38" s="422"/>
      <c r="K38" s="438">
        <f>VLOOKUP(A38,EQUIPOS!A8:D165,4,FALSE)</f>
        <v>224180.55161812191</v>
      </c>
      <c r="L38" s="335"/>
      <c r="M38" s="336">
        <v>2.5</v>
      </c>
      <c r="N38" s="272">
        <f t="shared" si="0"/>
        <v>89672.22064724876</v>
      </c>
    </row>
    <row r="39" spans="1:14">
      <c r="A39" s="113" t="s">
        <v>267</v>
      </c>
      <c r="B39" s="840" t="str">
        <f>VLOOKUP(A39,EQUIPOS!A9:D154,3,FALSE)</f>
        <v>Motobomba de concreto</v>
      </c>
      <c r="C39" s="841"/>
      <c r="D39" s="841"/>
      <c r="E39" s="841"/>
      <c r="F39" s="841"/>
      <c r="G39" s="841"/>
      <c r="H39" s="842"/>
      <c r="I39" s="421"/>
      <c r="J39" s="422"/>
      <c r="K39" s="438">
        <f>VLOOKUP(A39,EQUIPOS!A9:D166,4,FALSE)</f>
        <v>90718.974097513346</v>
      </c>
      <c r="L39" s="335"/>
      <c r="M39" s="336">
        <v>2.5499800000000001</v>
      </c>
      <c r="N39" s="272">
        <f t="shared" si="0"/>
        <v>35576.347303709575</v>
      </c>
    </row>
    <row r="40" spans="1:14">
      <c r="A40" s="113" t="s">
        <v>277</v>
      </c>
      <c r="B40" s="840" t="str">
        <f>VLOOKUP(A40,EQUIPOS!A10:D154,3,FALSE)</f>
        <v>Pala auxiliar de piloteadora</v>
      </c>
      <c r="C40" s="841"/>
      <c r="D40" s="841"/>
      <c r="E40" s="841"/>
      <c r="F40" s="841"/>
      <c r="G40" s="841"/>
      <c r="H40" s="842"/>
      <c r="I40" s="421"/>
      <c r="J40" s="422"/>
      <c r="K40" s="438">
        <f>VLOOKUP(A40,EQUIPOS!A10:D167,4,FALSE)</f>
        <v>410669.77723670739</v>
      </c>
      <c r="L40" s="335"/>
      <c r="M40" s="336">
        <v>2.5</v>
      </c>
      <c r="N40" s="272">
        <f t="shared" si="0"/>
        <v>164267.91089468295</v>
      </c>
    </row>
    <row r="41" spans="1:14">
      <c r="A41" s="113" t="s">
        <v>282</v>
      </c>
      <c r="B41" s="840" t="str">
        <f>VLOOKUP(A41,EQUIPOS!A6:D154,3,FALSE)</f>
        <v>Piloteadora potencia 250KW, RPM 1800, fuerza elevadora 200KN</v>
      </c>
      <c r="C41" s="841"/>
      <c r="D41" s="841"/>
      <c r="E41" s="841"/>
      <c r="F41" s="841"/>
      <c r="G41" s="841"/>
      <c r="H41" s="842"/>
      <c r="I41" s="421"/>
      <c r="J41" s="422"/>
      <c r="K41" s="438">
        <f>VLOOKUP(A41,EQUIPOS!A6:D154,4,FALSE)</f>
        <v>613312.42828366568</v>
      </c>
      <c r="L41" s="335"/>
      <c r="M41" s="336">
        <v>1</v>
      </c>
      <c r="N41" s="272">
        <f t="shared" si="0"/>
        <v>613312.42828366568</v>
      </c>
    </row>
    <row r="42" spans="1:14">
      <c r="A42" s="113" t="s">
        <v>310</v>
      </c>
      <c r="B42" s="840" t="str">
        <f>VLOOKUP(A42,EQUIPOS!A12:D156,3,FALSE)</f>
        <v>Retroexcavadora A25C</v>
      </c>
      <c r="C42" s="841"/>
      <c r="D42" s="841"/>
      <c r="E42" s="841"/>
      <c r="F42" s="841"/>
      <c r="G42" s="841"/>
      <c r="H42" s="842"/>
      <c r="I42" s="328"/>
      <c r="J42" s="330"/>
      <c r="K42" s="438">
        <f>VLOOKUP(A42,EQUIPOS!A12:D169,4,FALSE)</f>
        <v>137925.40173456739</v>
      </c>
      <c r="L42" s="423"/>
      <c r="M42" s="424">
        <v>2.5</v>
      </c>
      <c r="N42" s="272">
        <f t="shared" si="0"/>
        <v>55170.160693826954</v>
      </c>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N83*M45</f>
        <v>8989.0050753001669</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1011588.0561992525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9823.4131346340837</v>
      </c>
      <c r="N52" s="272">
        <f>K52*M52</f>
        <v>23134.137932063266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2941.6092967289896</v>
      </c>
      <c r="N53" s="272">
        <f>K53*M53</f>
        <v>363877.68990569975</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427496.52983082714</v>
      </c>
      <c r="N54" s="272">
        <f>K54*M54</f>
        <v>352542.7388573098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SUM(N52:N58)</f>
        <v>739554.5666950728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1">
        <f>VLOOKUP(A64,TRANSPORTE!A5:D117,4,FALSE)</f>
        <v>1388.967249884229</v>
      </c>
      <c r="M64" s="832"/>
      <c r="N64" s="287">
        <f>K64*L64</f>
        <v>1805.6574248494978</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1">
        <f>VLOOKUP(A65,TRANSPORTE!A6:D117,4,FALSE)</f>
        <v>65.367053933826725</v>
      </c>
      <c r="M65" s="832"/>
      <c r="N65" s="287">
        <f>K65*L65</f>
        <v>3.2683526966913363</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1808.9257775461892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SUM(N76:N82)</f>
        <v>89890.050753001662</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1842841.599424873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368568.31988497463</v>
      </c>
      <c r="M90" s="862"/>
      <c r="N90" s="51"/>
    </row>
    <row r="91" spans="1:14">
      <c r="B91" s="89" t="s">
        <v>973</v>
      </c>
      <c r="C91" s="90"/>
      <c r="D91" s="90"/>
      <c r="E91" s="90"/>
      <c r="F91" s="90"/>
      <c r="G91" s="90"/>
      <c r="H91" s="90"/>
      <c r="I91" s="87"/>
      <c r="J91" s="88"/>
      <c r="K91" s="304">
        <v>0.05</v>
      </c>
      <c r="L91" s="861">
        <f>N85*K91</f>
        <v>92142.079971243656</v>
      </c>
      <c r="M91" s="862"/>
      <c r="N91" s="51"/>
    </row>
    <row r="92" spans="1:14" ht="15.75" thickBot="1">
      <c r="B92" s="91" t="s">
        <v>974</v>
      </c>
      <c r="C92" s="92"/>
      <c r="D92" s="92"/>
      <c r="E92" s="92"/>
      <c r="F92" s="92"/>
      <c r="G92" s="92"/>
      <c r="H92" s="92"/>
      <c r="I92" s="93"/>
      <c r="J92" s="94"/>
      <c r="K92" s="305">
        <v>0.05</v>
      </c>
      <c r="L92" s="863">
        <f>N85*K92</f>
        <v>92142.079971243656</v>
      </c>
      <c r="M92" s="864"/>
      <c r="N92" s="51"/>
    </row>
    <row r="93" spans="1:14" ht="15.75" thickBot="1">
      <c r="B93" s="827" t="s">
        <v>953</v>
      </c>
      <c r="C93" s="828"/>
      <c r="D93" s="828"/>
      <c r="E93" s="828"/>
      <c r="F93" s="828"/>
      <c r="G93" s="828"/>
      <c r="H93" s="828"/>
      <c r="I93" s="828"/>
      <c r="J93" s="828"/>
      <c r="K93" s="828"/>
      <c r="L93" s="828"/>
      <c r="M93" s="829"/>
      <c r="N93" s="52">
        <f>L90+L91+L92</f>
        <v>552852.47982746188</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2395694.0792523348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182</v>
      </c>
      <c r="B36" s="840" t="str">
        <f>VLOOKUP(A36,EQUIPOS!A6:D154,3,FALSE)</f>
        <v xml:space="preserve">Compresor para penetrar roca
</v>
      </c>
      <c r="C36" s="841"/>
      <c r="D36" s="841"/>
      <c r="E36" s="841"/>
      <c r="F36" s="841"/>
      <c r="G36" s="841"/>
      <c r="H36" s="842"/>
      <c r="I36" s="267"/>
      <c r="J36" s="268"/>
      <c r="K36" s="269">
        <f>VLOOKUP(A36,EQUIPOS!A6:D163,4,FALSE)</f>
        <v>38830.349587434517</v>
      </c>
      <c r="L36" s="270"/>
      <c r="M36" s="271">
        <v>0.125</v>
      </c>
      <c r="N36" s="272">
        <f>K36/M36</f>
        <v>310642.79669947614</v>
      </c>
    </row>
    <row r="37" spans="1:14">
      <c r="A37" s="113" t="s">
        <v>242</v>
      </c>
      <c r="B37" s="840" t="str">
        <f>VLOOKUP(A37,EQUIPOS!A7:D154,3,FALSE)</f>
        <v>Grúa con torre capacidad 1 ton en la punta.</v>
      </c>
      <c r="C37" s="841"/>
      <c r="D37" s="841"/>
      <c r="E37" s="841"/>
      <c r="F37" s="841"/>
      <c r="G37" s="841"/>
      <c r="H37" s="842"/>
      <c r="I37" s="421"/>
      <c r="J37" s="422"/>
      <c r="K37" s="269">
        <f>VLOOKUP(A37,EQUIPOS!A7:D164,4,FALSE)</f>
        <v>224180.55161812191</v>
      </c>
      <c r="L37" s="335"/>
      <c r="M37" s="336">
        <v>2.5</v>
      </c>
      <c r="N37" s="272">
        <f>K37/M37</f>
        <v>89672.22064724876</v>
      </c>
    </row>
    <row r="38" spans="1:14">
      <c r="A38" s="113" t="s">
        <v>267</v>
      </c>
      <c r="B38" s="840" t="str">
        <f>VLOOKUP(A38,EQUIPOS!A8:D154,3,FALSE)</f>
        <v>Motobomba de concreto</v>
      </c>
      <c r="C38" s="841"/>
      <c r="D38" s="841"/>
      <c r="E38" s="841"/>
      <c r="F38" s="841"/>
      <c r="G38" s="841"/>
      <c r="H38" s="842"/>
      <c r="I38" s="421"/>
      <c r="J38" s="422"/>
      <c r="K38" s="438">
        <f>VLOOKUP(A38,EQUIPOS!A8:D165,4,FALSE)</f>
        <v>90718.974097513346</v>
      </c>
      <c r="L38" s="335"/>
      <c r="M38" s="336">
        <v>0.65</v>
      </c>
      <c r="N38" s="272">
        <f>K38/M38</f>
        <v>139567.65245771283</v>
      </c>
    </row>
    <row r="39" spans="1:14">
      <c r="A39" s="113" t="s">
        <v>310</v>
      </c>
      <c r="B39" s="840" t="str">
        <f>VLOOKUP(A39,EQUIPOS!A9:D154,3,FALSE)</f>
        <v>Retroexcavadora A25C</v>
      </c>
      <c r="C39" s="841"/>
      <c r="D39" s="841"/>
      <c r="E39" s="841"/>
      <c r="F39" s="841"/>
      <c r="G39" s="841"/>
      <c r="H39" s="842"/>
      <c r="I39" s="421"/>
      <c r="J39" s="422"/>
      <c r="K39" s="438">
        <f>VLOOKUP(A39,EQUIPOS!A9:D166,4,FALSE)</f>
        <v>137925.40173456739</v>
      </c>
      <c r="L39" s="335"/>
      <c r="M39" s="336">
        <v>0.65</v>
      </c>
      <c r="N39" s="272">
        <f>K39/M39</f>
        <v>212192.92574548829</v>
      </c>
    </row>
    <row r="40" spans="1:14">
      <c r="A40" s="113"/>
      <c r="B40" s="840"/>
      <c r="C40" s="841"/>
      <c r="D40" s="841"/>
      <c r="E40" s="841"/>
      <c r="F40" s="841"/>
      <c r="G40" s="841"/>
      <c r="H40" s="842"/>
      <c r="I40" s="421"/>
      <c r="J40" s="422"/>
      <c r="K40" s="438"/>
      <c r="L40" s="335"/>
      <c r="M40" s="336"/>
      <c r="N40" s="272"/>
    </row>
    <row r="41" spans="1:14">
      <c r="A41" s="113"/>
      <c r="B41" s="840"/>
      <c r="C41" s="841"/>
      <c r="D41" s="841"/>
      <c r="E41" s="841"/>
      <c r="F41" s="841"/>
      <c r="G41" s="841"/>
      <c r="H41" s="842"/>
      <c r="I41" s="421"/>
      <c r="J41" s="422"/>
      <c r="K41" s="438"/>
      <c r="L41" s="335"/>
      <c r="M41" s="336"/>
      <c r="N41" s="272"/>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N87*M45</f>
        <v>46742.82639156087</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798818.42194148677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2941.6092967289896</v>
      </c>
      <c r="N52" s="272">
        <f>K52*M52</f>
        <v>523983.87346420763</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427496.52983082714</v>
      </c>
      <c r="N53" s="272">
        <f t="shared" ref="N53:N59" si="0">K53*M53</f>
        <v>507661.54395452613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6163.0788522801149</v>
      </c>
      <c r="N54" s="272">
        <f t="shared" si="0"/>
        <v>1848.9236556840344</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2207.5085695806929</v>
      </c>
      <c r="N55" s="272">
        <f t="shared" si="0"/>
        <v>6622.5257087420787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11910.621600312928</v>
      </c>
      <c r="N56" s="272">
        <f t="shared" si="0"/>
        <v>2977.6554000782321</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1189.3660942996712</v>
      </c>
      <c r="N57" s="272">
        <f t="shared" si="0"/>
        <v>1189.3660942996712</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12542.406085341987</v>
      </c>
      <c r="N58" s="272">
        <f t="shared" si="0"/>
        <v>12542.406085341987</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10704.294848697042</v>
      </c>
      <c r="N59" s="272">
        <f t="shared" si="0"/>
        <v>4902.5670407032458</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7" t="s">
        <v>953</v>
      </c>
      <c r="C63" s="828"/>
      <c r="D63" s="828"/>
      <c r="E63" s="828"/>
      <c r="F63" s="828"/>
      <c r="G63" s="828"/>
      <c r="H63" s="828"/>
      <c r="I63" s="828"/>
      <c r="J63" s="828"/>
      <c r="K63" s="828"/>
      <c r="L63" s="828"/>
      <c r="M63" s="829"/>
      <c r="N63" s="394">
        <f>SUM(N52:N62)</f>
        <v>1061728.8614035831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1">
        <f>VLOOKUP(A68,TRANSPORTE!A5:D117,4,FALSE)</f>
        <v>1388.967249884229</v>
      </c>
      <c r="M68" s="832"/>
      <c r="N68" s="287">
        <f>K68*L68</f>
        <v>1805.6574248494978</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1">
        <f>VLOOKUP(A69,TRANSPORTE!A6:D117,4,FALSE)</f>
        <v>65.367053933826725</v>
      </c>
      <c r="M69" s="832"/>
      <c r="N69" s="287">
        <f>K69*L69</f>
        <v>3.2683526966913363</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1808.9257775461892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4"/>
      <c r="C86" s="815"/>
      <c r="D86" s="815"/>
      <c r="E86" s="815"/>
      <c r="F86" s="815"/>
      <c r="G86" s="815"/>
      <c r="H86" s="815"/>
      <c r="I86" s="126"/>
      <c r="J86" s="126"/>
      <c r="K86" s="126"/>
      <c r="L86" s="915"/>
      <c r="M86" s="915"/>
      <c r="N86" s="45"/>
    </row>
    <row r="87" spans="1:14" ht="15.75" thickBot="1">
      <c r="B87" s="833" t="s">
        <v>953</v>
      </c>
      <c r="C87" s="834"/>
      <c r="D87" s="834"/>
      <c r="E87" s="834"/>
      <c r="F87" s="834"/>
      <c r="G87" s="834"/>
      <c r="H87" s="834"/>
      <c r="I87" s="834"/>
      <c r="J87" s="834"/>
      <c r="K87" s="834"/>
      <c r="L87" s="834"/>
      <c r="M87" s="835"/>
      <c r="N87" s="301">
        <f>SUM(N80:N86)</f>
        <v>467428.26391560864</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2329784.4730382245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8" t="s">
        <v>969</v>
      </c>
      <c r="C93" s="819"/>
      <c r="D93" s="819"/>
      <c r="E93" s="819"/>
      <c r="F93" s="819"/>
      <c r="G93" s="819"/>
      <c r="H93" s="819"/>
      <c r="I93" s="314"/>
      <c r="J93" s="334"/>
      <c r="K93" s="302" t="s">
        <v>970</v>
      </c>
      <c r="L93" s="857" t="s">
        <v>971</v>
      </c>
      <c r="M93" s="858"/>
      <c r="N93" s="303"/>
    </row>
    <row r="94" spans="1:14">
      <c r="B94" s="859" t="s">
        <v>972</v>
      </c>
      <c r="C94" s="860"/>
      <c r="D94" s="860"/>
      <c r="E94" s="860"/>
      <c r="F94" s="860"/>
      <c r="G94" s="860"/>
      <c r="H94" s="860"/>
      <c r="I94" s="87"/>
      <c r="J94" s="88"/>
      <c r="K94" s="304">
        <v>0.2</v>
      </c>
      <c r="L94" s="861">
        <f>N89*K94</f>
        <v>465956.89460764494</v>
      </c>
      <c r="M94" s="862"/>
      <c r="N94" s="51"/>
    </row>
    <row r="95" spans="1:14">
      <c r="B95" s="89" t="s">
        <v>973</v>
      </c>
      <c r="C95" s="90"/>
      <c r="D95" s="90"/>
      <c r="E95" s="90"/>
      <c r="F95" s="90"/>
      <c r="G95" s="90"/>
      <c r="H95" s="90"/>
      <c r="I95" s="87"/>
      <c r="J95" s="88"/>
      <c r="K95" s="304">
        <v>0.05</v>
      </c>
      <c r="L95" s="861">
        <f>N89*K95</f>
        <v>116489.22365191123</v>
      </c>
      <c r="M95" s="862"/>
      <c r="N95" s="51"/>
    </row>
    <row r="96" spans="1:14" ht="15.75" thickBot="1">
      <c r="B96" s="91" t="s">
        <v>974</v>
      </c>
      <c r="C96" s="92"/>
      <c r="D96" s="92"/>
      <c r="E96" s="92"/>
      <c r="F96" s="92"/>
      <c r="G96" s="92"/>
      <c r="H96" s="92"/>
      <c r="I96" s="93"/>
      <c r="J96" s="94"/>
      <c r="K96" s="305">
        <v>0.05</v>
      </c>
      <c r="L96" s="863">
        <f>N89*K96</f>
        <v>116489.22365191123</v>
      </c>
      <c r="M96" s="864"/>
      <c r="N96" s="51"/>
    </row>
    <row r="97" spans="1:14" ht="15.75" thickBot="1">
      <c r="B97" s="827" t="s">
        <v>953</v>
      </c>
      <c r="C97" s="828"/>
      <c r="D97" s="828"/>
      <c r="E97" s="828"/>
      <c r="F97" s="828"/>
      <c r="G97" s="828"/>
      <c r="H97" s="828"/>
      <c r="I97" s="828"/>
      <c r="J97" s="828"/>
      <c r="K97" s="828"/>
      <c r="L97" s="828"/>
      <c r="M97" s="829"/>
      <c r="N97" s="52">
        <f>L94+L95+L96</f>
        <v>698935.34191146737</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8">
        <f>N89+N97</f>
        <v>3028719.8149496918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2"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48441.822257591572</v>
      </c>
      <c r="L36" s="270"/>
      <c r="M36" s="271">
        <v>0.16</v>
      </c>
      <c r="N36" s="272">
        <f>K36/M36</f>
        <v>302761.38910994731</v>
      </c>
    </row>
    <row r="37" spans="1:14">
      <c r="A37" s="113" t="s">
        <v>261</v>
      </c>
      <c r="B37" s="840" t="str">
        <f>VLOOKUP(A37,EQUIPOS!A7:D154,3,FALSE)</f>
        <v xml:space="preserve">Motobomba 3 PULGADAS (incluye operario)
</v>
      </c>
      <c r="C37" s="841"/>
      <c r="D37" s="841"/>
      <c r="E37" s="841"/>
      <c r="F37" s="841"/>
      <c r="G37" s="841"/>
      <c r="H37" s="842"/>
      <c r="I37" s="421"/>
      <c r="J37" s="422"/>
      <c r="K37" s="269">
        <f>VLOOKUP(A37,EQUIPOS!A7:D164,4,FALSE)</f>
        <v>8155.6283651803797</v>
      </c>
      <c r="L37" s="335"/>
      <c r="M37" s="336">
        <v>0.16</v>
      </c>
      <c r="N37" s="272">
        <f>K37/M37</f>
        <v>50972.677282377372</v>
      </c>
    </row>
    <row r="38" spans="1:14">
      <c r="A38" s="113"/>
      <c r="B38" s="840"/>
      <c r="C38" s="841"/>
      <c r="D38" s="841"/>
      <c r="E38" s="841"/>
      <c r="F38" s="841"/>
      <c r="G38" s="841"/>
      <c r="H38" s="842"/>
      <c r="I38" s="421"/>
      <c r="J38" s="422"/>
      <c r="K38" s="438"/>
      <c r="L38" s="335"/>
      <c r="M38" s="336"/>
      <c r="N38" s="272"/>
    </row>
    <row r="39" spans="1:14">
      <c r="A39" s="113"/>
      <c r="B39" s="840"/>
      <c r="C39" s="841"/>
      <c r="D39" s="841"/>
      <c r="E39" s="841"/>
      <c r="F39" s="841"/>
      <c r="G39" s="841"/>
      <c r="H39" s="842"/>
      <c r="I39" s="421"/>
      <c r="J39" s="422"/>
      <c r="K39" s="438"/>
      <c r="L39" s="335"/>
      <c r="M39" s="336"/>
      <c r="N39" s="272"/>
    </row>
    <row r="40" spans="1:14">
      <c r="A40" s="113"/>
      <c r="B40" s="840"/>
      <c r="C40" s="841"/>
      <c r="D40" s="841"/>
      <c r="E40" s="841"/>
      <c r="F40" s="841"/>
      <c r="G40" s="841"/>
      <c r="H40" s="842"/>
      <c r="I40" s="328"/>
      <c r="J40" s="330"/>
      <c r="K40" s="438"/>
      <c r="L40" s="423"/>
      <c r="M40" s="424"/>
      <c r="N40" s="272"/>
    </row>
    <row r="41" spans="1:14">
      <c r="B41" s="840"/>
      <c r="C41" s="841"/>
      <c r="D41" s="841"/>
      <c r="E41" s="841"/>
      <c r="F41" s="841"/>
      <c r="G41" s="841"/>
      <c r="H41" s="842"/>
      <c r="I41" s="36"/>
      <c r="J41" s="37"/>
      <c r="K41" s="438"/>
      <c r="L41" s="276"/>
      <c r="M41" s="277"/>
      <c r="N41" s="272"/>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0.05</v>
      </c>
      <c r="N43" s="344">
        <f>N77*M43</f>
        <v>12625.400141187813</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366359.46653351252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11910.621600312928</v>
      </c>
      <c r="N50" s="272">
        <f>K50*M50</f>
        <v>2382.1243200625859</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1189.3660942996712</v>
      </c>
      <c r="N51" s="272">
        <f>K51*M51</f>
        <v>1189.3660942996712</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12542.406085341987</v>
      </c>
      <c r="N52" s="272">
        <f>K52*M52</f>
        <v>6271.2030426709935</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2937.4686085101093</v>
      </c>
      <c r="N53" s="272">
        <f>K53*M53</f>
        <v>440620.29127651639</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451039.81698093069</v>
      </c>
      <c r="N54" s="272">
        <f>K54*M54</f>
        <v>451039.81698093069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901502.80171448039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1">
        <f>VLOOKUP(A63,TRANSPORTE!A5:D117,4,FALSE)</f>
        <v>1388.967249884229</v>
      </c>
      <c r="M63" s="832"/>
      <c r="N63" s="287">
        <f>K63*L63</f>
        <v>1388.967249884229</v>
      </c>
    </row>
    <row r="64" spans="1:14">
      <c r="B64" s="46"/>
      <c r="C64" s="47"/>
      <c r="D64" s="47"/>
      <c r="E64" s="47"/>
      <c r="F64" s="47"/>
      <c r="G64" s="4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1388.967249884229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SUM(N73:N76)</f>
        <v>252508.00282375625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1521759.2383216335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304351.84766432672</v>
      </c>
      <c r="M84" s="862"/>
      <c r="N84" s="51"/>
    </row>
    <row r="85" spans="1:14">
      <c r="B85" s="89" t="s">
        <v>973</v>
      </c>
      <c r="C85" s="90"/>
      <c r="D85" s="90"/>
      <c r="E85" s="90"/>
      <c r="F85" s="90"/>
      <c r="G85" s="90"/>
      <c r="H85" s="90"/>
      <c r="I85" s="87"/>
      <c r="J85" s="88"/>
      <c r="K85" s="304">
        <v>0.05</v>
      </c>
      <c r="L85" s="861">
        <f>N79*K85</f>
        <v>76087.96191608168</v>
      </c>
      <c r="M85" s="862"/>
      <c r="N85" s="51"/>
    </row>
    <row r="86" spans="1:14" ht="15.75" thickBot="1">
      <c r="B86" s="91" t="s">
        <v>974</v>
      </c>
      <c r="C86" s="92"/>
      <c r="D86" s="92"/>
      <c r="E86" s="92"/>
      <c r="F86" s="92"/>
      <c r="G86" s="92"/>
      <c r="H86" s="92"/>
      <c r="I86" s="93"/>
      <c r="J86" s="94"/>
      <c r="K86" s="305">
        <v>0.05</v>
      </c>
      <c r="L86" s="863">
        <f>N79*K86</f>
        <v>76087.96191608168</v>
      </c>
      <c r="M86" s="864"/>
      <c r="N86" s="51"/>
    </row>
    <row r="87" spans="1:14" ht="15.75" thickBot="1">
      <c r="B87" s="827" t="s">
        <v>953</v>
      </c>
      <c r="C87" s="828"/>
      <c r="D87" s="828"/>
      <c r="E87" s="828"/>
      <c r="F87" s="828"/>
      <c r="G87" s="828"/>
      <c r="H87" s="828"/>
      <c r="I87" s="828"/>
      <c r="J87" s="828"/>
      <c r="K87" s="828"/>
      <c r="L87" s="828"/>
      <c r="M87" s="829"/>
      <c r="N87" s="52">
        <f>L84+L85+L86</f>
        <v>456527.77149649005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1978287.0098181237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452"/>
      <c r="L30" s="838" t="s">
        <v>945</v>
      </c>
      <c r="M30" s="83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72172.676433178276</v>
      </c>
      <c r="L36" s="270"/>
      <c r="M36" s="271">
        <v>0.01</v>
      </c>
      <c r="N36" s="272">
        <f t="shared" ref="N36:N41" si="0">K36/M36</f>
        <v>7217267.643317827</v>
      </c>
    </row>
    <row r="37" spans="1:14">
      <c r="A37" s="113" t="s">
        <v>192</v>
      </c>
      <c r="B37" s="840" t="str">
        <f>VLOOKUP(A37,EQUIPOS!A7:D154,3,FALSE)</f>
        <v>Equipo de acarreo interno</v>
      </c>
      <c r="C37" s="841"/>
      <c r="D37" s="841"/>
      <c r="E37" s="841"/>
      <c r="F37" s="841"/>
      <c r="G37" s="841"/>
      <c r="H37" s="842"/>
      <c r="I37" s="421"/>
      <c r="J37" s="422"/>
      <c r="K37" s="269">
        <f>VLOOKUP(A37,EQUIPOS!A7:D164,4,FALSE)</f>
        <v>43075.801142327357</v>
      </c>
      <c r="L37" s="335"/>
      <c r="M37" s="336">
        <v>0.05</v>
      </c>
      <c r="N37" s="272">
        <f t="shared" si="0"/>
        <v>861516.02284654707</v>
      </c>
    </row>
    <row r="38" spans="1:14">
      <c r="A38" s="113" t="s">
        <v>217</v>
      </c>
      <c r="B38" s="840" t="str">
        <f>VLOOKUP(A38,EQUIPOS!A8:D154,3,FALSE)</f>
        <v>Equipo de soldadura y de acetileno (incluye soldadura)</v>
      </c>
      <c r="C38" s="841"/>
      <c r="D38" s="841"/>
      <c r="E38" s="841"/>
      <c r="F38" s="841"/>
      <c r="G38" s="841"/>
      <c r="H38" s="842"/>
      <c r="I38" s="421"/>
      <c r="J38" s="422"/>
      <c r="K38" s="269">
        <f>VLOOKUP(A38,EQUIPOS!A8:D165,4,FALSE)</f>
        <v>44214.824730225431</v>
      </c>
      <c r="L38" s="335"/>
      <c r="M38" s="336">
        <v>0.01</v>
      </c>
      <c r="N38" s="272">
        <f t="shared" si="0"/>
        <v>4421482.4730225429</v>
      </c>
    </row>
    <row r="39" spans="1:14">
      <c r="A39" s="113" t="s">
        <v>242</v>
      </c>
      <c r="B39" s="840" t="str">
        <f>VLOOKUP(A39,EQUIPOS!A9:D154,3,FALSE)</f>
        <v>Grúa con torre capacidad 1 ton en la punta.</v>
      </c>
      <c r="C39" s="841"/>
      <c r="D39" s="841"/>
      <c r="E39" s="841"/>
      <c r="F39" s="841"/>
      <c r="G39" s="841"/>
      <c r="H39" s="842"/>
      <c r="I39" s="421"/>
      <c r="J39" s="422"/>
      <c r="K39" s="269">
        <f>VLOOKUP(A39,EQUIPOS!A9:D166,4,FALSE)</f>
        <v>224180.55161812191</v>
      </c>
      <c r="L39" s="335"/>
      <c r="M39" s="336">
        <v>0.04</v>
      </c>
      <c r="N39" s="272">
        <f t="shared" si="0"/>
        <v>5604513.7904530475</v>
      </c>
    </row>
    <row r="40" spans="1:14">
      <c r="A40" s="113" t="s">
        <v>255</v>
      </c>
      <c r="B40" s="840" t="str">
        <f>VLOOKUP(A40,EQUIPOS!A10:D154,3,FALSE)</f>
        <v>Manómetro cable de acero para bajar la celda</v>
      </c>
      <c r="C40" s="841"/>
      <c r="D40" s="841"/>
      <c r="E40" s="841"/>
      <c r="F40" s="841"/>
      <c r="G40" s="841"/>
      <c r="H40" s="842"/>
      <c r="I40" s="328"/>
      <c r="J40" s="330"/>
      <c r="K40" s="269">
        <f>VLOOKUP(A40,EQUIPOS!A10:D167,4,FALSE)</f>
        <v>1960570.2375692935</v>
      </c>
      <c r="L40" s="423"/>
      <c r="M40" s="424">
        <v>1</v>
      </c>
      <c r="N40" s="272">
        <f t="shared" si="0"/>
        <v>1960570.2375692935</v>
      </c>
    </row>
    <row r="41" spans="1:14">
      <c r="A41" t="s">
        <v>320</v>
      </c>
      <c r="B41" s="840" t="str">
        <f>VLOOKUP(A41,EQUIPOS!A11:D155,3,FALSE)</f>
        <v>Retroexcavadora sobre llantas, motor 62HP, Profundidad de excavación de 5.41 metros.</v>
      </c>
      <c r="C41" s="841"/>
      <c r="D41" s="841"/>
      <c r="E41" s="841"/>
      <c r="F41" s="841"/>
      <c r="G41" s="841"/>
      <c r="H41" s="842"/>
      <c r="I41" s="36"/>
      <c r="J41" s="37"/>
      <c r="K41" s="269">
        <f>VLOOKUP(A41,EQUIPOS!A11:D168,4,FALSE)</f>
        <v>132237.62491678639</v>
      </c>
      <c r="L41" s="276"/>
      <c r="M41" s="277">
        <v>0.2</v>
      </c>
      <c r="N41" s="272">
        <f t="shared" si="0"/>
        <v>661188.12458393187</v>
      </c>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0.01</v>
      </c>
      <c r="N43" s="344">
        <f>N81*M43</f>
        <v>6913.9567913614801</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20733452.248584554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21056212.960910209</v>
      </c>
      <c r="N50" s="272">
        <f t="shared" ref="N50:N55" si="1">K50*M50</f>
        <v>21056212.960910209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144670.16674299637</v>
      </c>
      <c r="N51" s="272">
        <f t="shared" si="1"/>
        <v>4340105.0022898912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2467718.3972910359</v>
      </c>
      <c r="N52" s="272">
        <f t="shared" si="1"/>
        <v>4935436.7945820717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1451999.7527591167</v>
      </c>
      <c r="N53" s="272">
        <f t="shared" si="1"/>
        <v>7259998.7637955835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82204.065847371559</v>
      </c>
      <c r="N54" s="272">
        <f t="shared" si="1"/>
        <v>4932243.9508422939</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61522.66433241027</v>
      </c>
      <c r="N55" s="272">
        <f t="shared" si="1"/>
        <v>738271.97198892327</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43262269.444408968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1">
        <f>VLOOKUP(A63,TRANSPORTE!A5:D117,4,FALSE)</f>
        <v>1155263.7843009403</v>
      </c>
      <c r="M63" s="832"/>
      <c r="N63" s="287">
        <f>K63*L63</f>
        <v>1155263.7843009403</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1">
        <f>VLOOKUP(A64,TRANSPORTE!A6:D117,4,FALSE)</f>
        <v>148573.66462848219</v>
      </c>
      <c r="M64" s="832"/>
      <c r="N64" s="287">
        <f>K64*L64</f>
        <v>1188589.3170278575</v>
      </c>
    </row>
    <row r="65" spans="1:15">
      <c r="A65" t="s">
        <v>1399</v>
      </c>
      <c r="B65" s="46" t="str">
        <f>VLOOKUP(A65,TRANSPORTE!A6:D117,3,FALSE)</f>
        <v>Pasajes aéreos</v>
      </c>
      <c r="C65" s="47"/>
      <c r="D65" s="47"/>
      <c r="E65" s="47"/>
      <c r="F65" s="47"/>
      <c r="G65" s="47"/>
      <c r="H65" s="311" t="s">
        <v>945</v>
      </c>
      <c r="I65" s="279">
        <v>3</v>
      </c>
      <c r="J65" s="286">
        <v>1</v>
      </c>
      <c r="K65" s="279">
        <f>I65*J65</f>
        <v>3</v>
      </c>
      <c r="L65" s="831">
        <f>VLOOKUP(A65,TRANSPORTE!A6:D117,4,FALSE)</f>
        <v>339607.88599305681</v>
      </c>
      <c r="M65" s="832"/>
      <c r="N65" s="287">
        <f>K65*L65</f>
        <v>1018823.6579791704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3362676.759307968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68049794.131437629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13609958.826287527</v>
      </c>
      <c r="M88" s="862"/>
      <c r="N88" s="51"/>
    </row>
    <row r="89" spans="1:14">
      <c r="B89" s="89" t="s">
        <v>973</v>
      </c>
      <c r="C89" s="90"/>
      <c r="D89" s="90"/>
      <c r="E89" s="90"/>
      <c r="F89" s="90"/>
      <c r="G89" s="90"/>
      <c r="H89" s="90"/>
      <c r="I89" s="87"/>
      <c r="J89" s="88"/>
      <c r="K89" s="304">
        <v>0.05</v>
      </c>
      <c r="L89" s="861">
        <f>N83*K89</f>
        <v>3402489.7065718817</v>
      </c>
      <c r="M89" s="862"/>
      <c r="N89" s="51"/>
    </row>
    <row r="90" spans="1:14" ht="15.75" thickBot="1">
      <c r="B90" s="91" t="s">
        <v>974</v>
      </c>
      <c r="C90" s="92"/>
      <c r="D90" s="92"/>
      <c r="E90" s="92"/>
      <c r="F90" s="92"/>
      <c r="G90" s="92"/>
      <c r="H90" s="92"/>
      <c r="I90" s="93"/>
      <c r="J90" s="94"/>
      <c r="K90" s="305">
        <v>0.05</v>
      </c>
      <c r="L90" s="863">
        <f>N83*K90</f>
        <v>3402489.7065718817</v>
      </c>
      <c r="M90" s="864"/>
      <c r="N90" s="51"/>
    </row>
    <row r="91" spans="1:14" ht="15.75" thickBot="1">
      <c r="B91" s="827" t="s">
        <v>953</v>
      </c>
      <c r="C91" s="828"/>
      <c r="D91" s="828"/>
      <c r="E91" s="828"/>
      <c r="F91" s="828"/>
      <c r="G91" s="828"/>
      <c r="H91" s="828"/>
      <c r="I91" s="828"/>
      <c r="J91" s="828"/>
      <c r="K91" s="828"/>
      <c r="L91" s="828"/>
      <c r="M91" s="829"/>
      <c r="N91" s="52">
        <f>L88+L89+L90</f>
        <v>20414938.239431288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88464732.370868921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63"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121</v>
      </c>
      <c r="B36" s="840" t="str">
        <f>VLOOKUP(A36,EQUIPOS!A6:D154,3,FALSE)</f>
        <v>Bomba eléctrica para accionar la celda</v>
      </c>
      <c r="C36" s="841"/>
      <c r="D36" s="841"/>
      <c r="E36" s="841"/>
      <c r="F36" s="841"/>
      <c r="G36" s="841"/>
      <c r="H36" s="842"/>
      <c r="I36" s="267"/>
      <c r="J36" s="268"/>
      <c r="K36" s="269">
        <f>VLOOKUP(A36,EQUIPOS!A6:D163,4,FALSE)</f>
        <v>72172.676433178276</v>
      </c>
      <c r="L36" s="270"/>
      <c r="M36" s="271">
        <v>0.01</v>
      </c>
      <c r="N36" s="272">
        <f>K36/M36</f>
        <v>7217267.643317827</v>
      </c>
    </row>
    <row r="37" spans="1:16">
      <c r="A37" s="113" t="s">
        <v>217</v>
      </c>
      <c r="B37" s="840" t="str">
        <f>VLOOKUP(A37,EQUIPOS!A7:D154,3,FALSE)</f>
        <v>Equipo de soldadura y de acetileno (incluye soldadura)</v>
      </c>
      <c r="C37" s="841"/>
      <c r="D37" s="841"/>
      <c r="E37" s="841"/>
      <c r="F37" s="841"/>
      <c r="G37" s="841"/>
      <c r="H37" s="842"/>
      <c r="I37" s="421"/>
      <c r="J37" s="422"/>
      <c r="K37" s="269">
        <f>VLOOKUP(A37,EQUIPOS!A7:D164,4,FALSE)</f>
        <v>44214.824730225431</v>
      </c>
      <c r="L37" s="335"/>
      <c r="M37" s="336">
        <v>0.01</v>
      </c>
      <c r="N37" s="272">
        <f>K37/M37</f>
        <v>4421482.4730225429</v>
      </c>
    </row>
    <row r="38" spans="1:16">
      <c r="A38" s="113" t="s">
        <v>255</v>
      </c>
      <c r="B38" s="840" t="str">
        <f>VLOOKUP(A38,EQUIPOS!A8:D154,3,FALSE)</f>
        <v>Manómetro cable de acero para bajar la celda</v>
      </c>
      <c r="C38" s="841"/>
      <c r="D38" s="841"/>
      <c r="E38" s="841"/>
      <c r="F38" s="841"/>
      <c r="G38" s="841"/>
      <c r="H38" s="842"/>
      <c r="I38" s="421"/>
      <c r="J38" s="422"/>
      <c r="K38" s="269">
        <f>VLOOKUP(A38,EQUIPOS!A8:D165,4,FALSE)</f>
        <v>1960570.2375692935</v>
      </c>
      <c r="L38" s="335"/>
      <c r="M38" s="336">
        <v>1</v>
      </c>
      <c r="N38" s="272">
        <f>K38/M38</f>
        <v>1960570.2375692935</v>
      </c>
    </row>
    <row r="39" spans="1:16">
      <c r="A39" s="113"/>
      <c r="B39" s="840"/>
      <c r="C39" s="841"/>
      <c r="D39" s="841"/>
      <c r="E39" s="841"/>
      <c r="F39" s="841"/>
      <c r="G39" s="841"/>
      <c r="H39" s="842"/>
      <c r="I39" s="421"/>
      <c r="J39" s="422"/>
      <c r="K39" s="269"/>
      <c r="L39" s="335"/>
      <c r="M39" s="336"/>
      <c r="N39" s="272"/>
    </row>
    <row r="40" spans="1:16">
      <c r="A40" s="113"/>
      <c r="B40" s="840"/>
      <c r="C40" s="841"/>
      <c r="D40" s="841"/>
      <c r="E40" s="841"/>
      <c r="F40" s="841"/>
      <c r="G40" s="841"/>
      <c r="H40" s="842"/>
      <c r="I40" s="328"/>
      <c r="J40" s="330"/>
      <c r="K40" s="269"/>
      <c r="L40" s="423"/>
      <c r="M40" s="424"/>
      <c r="N40" s="272"/>
    </row>
    <row r="41" spans="1:16">
      <c r="B41" s="840"/>
      <c r="C41" s="841"/>
      <c r="D41" s="841"/>
      <c r="E41" s="841"/>
      <c r="F41" s="841"/>
      <c r="G41" s="841"/>
      <c r="H41" s="842"/>
      <c r="I41" s="36"/>
      <c r="J41" s="37"/>
      <c r="K41" s="269"/>
      <c r="L41" s="276"/>
      <c r="M41" s="277"/>
      <c r="N41" s="272"/>
    </row>
    <row r="42" spans="1:16">
      <c r="B42" s="320"/>
      <c r="C42" s="321"/>
      <c r="D42" s="321"/>
      <c r="E42" s="321"/>
      <c r="F42" s="323"/>
      <c r="G42" s="323"/>
      <c r="H42" s="125"/>
      <c r="I42" s="36"/>
      <c r="J42" s="37"/>
      <c r="K42" s="438"/>
      <c r="L42" s="276"/>
      <c r="M42" s="277"/>
      <c r="N42" s="273"/>
    </row>
    <row r="43" spans="1:16">
      <c r="B43" s="847" t="s">
        <v>952</v>
      </c>
      <c r="C43" s="848"/>
      <c r="D43" s="848"/>
      <c r="E43" s="38"/>
      <c r="F43" s="39"/>
      <c r="G43" s="39"/>
      <c r="H43" s="40"/>
      <c r="I43" s="36"/>
      <c r="J43" s="37"/>
      <c r="K43" s="279"/>
      <c r="L43" s="276"/>
      <c r="M43" s="401">
        <v>0.01</v>
      </c>
      <c r="N43" s="344">
        <f>N81*M43</f>
        <v>6913.9567913614801</v>
      </c>
    </row>
    <row r="44" spans="1:16" ht="15.75" thickBot="1">
      <c r="B44" s="840"/>
      <c r="C44" s="841"/>
      <c r="D44" s="841"/>
      <c r="E44" s="841"/>
      <c r="F44" s="841"/>
      <c r="G44" s="841"/>
      <c r="H44" s="842"/>
      <c r="I44" s="849"/>
      <c r="J44" s="850"/>
      <c r="K44" s="41"/>
      <c r="L44" s="851"/>
      <c r="M44" s="852"/>
      <c r="N44" s="105"/>
    </row>
    <row r="45" spans="1:16" ht="15.75" thickBot="1">
      <c r="B45" s="827" t="s">
        <v>953</v>
      </c>
      <c r="C45" s="828"/>
      <c r="D45" s="828"/>
      <c r="E45" s="828"/>
      <c r="F45" s="828"/>
      <c r="G45" s="828"/>
      <c r="H45" s="828"/>
      <c r="I45" s="828"/>
      <c r="J45" s="828"/>
      <c r="K45" s="828"/>
      <c r="L45" s="828"/>
      <c r="M45" s="829"/>
      <c r="N45" s="394">
        <f>SUM(N36:N44)</f>
        <v>13606234.310701024</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21056212.960910209</v>
      </c>
      <c r="N50" s="272">
        <f t="shared" ref="N50:N55" si="0">K50*M50</f>
        <v>21056212.960910209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144670.16674299637</v>
      </c>
      <c r="N51" s="272">
        <f t="shared" si="0"/>
        <v>4340105.0022898912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2467718.3972910359</v>
      </c>
      <c r="N52" s="272">
        <f t="shared" si="0"/>
        <v>4935436.7945820717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1451999.7527591167</v>
      </c>
      <c r="N53" s="272">
        <f t="shared" si="0"/>
        <v>7259998.7637955835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82204.065847371559</v>
      </c>
      <c r="N54" s="272">
        <f t="shared" si="0"/>
        <v>4932243.9508422939</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61522.66433241027</v>
      </c>
      <c r="N55" s="272">
        <f t="shared" si="0"/>
        <v>738271.97198892327</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43262269.444408968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1">
        <f>VLOOKUP(A63,TRANSPORTE!A5:D117,4,FALSE)</f>
        <v>339607.88599305681</v>
      </c>
      <c r="M63" s="832"/>
      <c r="N63" s="287">
        <f>K63*L63</f>
        <v>1018823.6579791704</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1">
        <f>VLOOKUP(A64,TRANSPORTE!A6:D117,4,FALSE)</f>
        <v>1155263.7843009403</v>
      </c>
      <c r="M64" s="832"/>
      <c r="N64" s="287">
        <f>K64*L64</f>
        <v>1155263.7843009403</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1">
        <f>VLOOKUP(A65,TRANSPORTE!A6:D118,4,FALSE)</f>
        <v>148573.66462848219</v>
      </c>
      <c r="M65" s="832"/>
      <c r="N65" s="287">
        <f>K65*L65</f>
        <v>1188589.3170278575</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3362676.7593079684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44"/>
      <c r="J80" s="44"/>
      <c r="K80" s="44"/>
      <c r="L80" s="980"/>
      <c r="M80" s="981"/>
      <c r="N80" s="45"/>
    </row>
    <row r="81" spans="1:14" ht="15.75" thickBot="1">
      <c r="B81" s="827" t="s">
        <v>953</v>
      </c>
      <c r="C81" s="828"/>
      <c r="D81" s="828"/>
      <c r="E81" s="828"/>
      <c r="F81" s="828"/>
      <c r="G81" s="828"/>
      <c r="H81" s="828"/>
      <c r="I81" s="834"/>
      <c r="J81" s="834"/>
      <c r="K81" s="834"/>
      <c r="L81" s="834"/>
      <c r="M81" s="835"/>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60922576.193554111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12184515.238710823</v>
      </c>
      <c r="M88" s="862"/>
      <c r="N88" s="51"/>
    </row>
    <row r="89" spans="1:14">
      <c r="B89" s="89" t="s">
        <v>973</v>
      </c>
      <c r="C89" s="90"/>
      <c r="D89" s="90"/>
      <c r="E89" s="90"/>
      <c r="F89" s="90"/>
      <c r="G89" s="90"/>
      <c r="H89" s="90"/>
      <c r="I89" s="87"/>
      <c r="J89" s="88"/>
      <c r="K89" s="304">
        <v>0.05</v>
      </c>
      <c r="L89" s="861">
        <f>N83*K89</f>
        <v>3046128.8096777056</v>
      </c>
      <c r="M89" s="862"/>
      <c r="N89" s="51"/>
    </row>
    <row r="90" spans="1:14" ht="15.75" thickBot="1">
      <c r="B90" s="91" t="s">
        <v>974</v>
      </c>
      <c r="C90" s="92"/>
      <c r="D90" s="92"/>
      <c r="E90" s="92"/>
      <c r="F90" s="92"/>
      <c r="G90" s="92"/>
      <c r="H90" s="92"/>
      <c r="I90" s="93"/>
      <c r="J90" s="94"/>
      <c r="K90" s="305">
        <v>0.05</v>
      </c>
      <c r="L90" s="863">
        <f>N83*K90</f>
        <v>3046128.8096777056</v>
      </c>
      <c r="M90" s="864"/>
      <c r="N90" s="51"/>
    </row>
    <row r="91" spans="1:14" ht="15.75" thickBot="1">
      <c r="B91" s="827" t="s">
        <v>953</v>
      </c>
      <c r="C91" s="828"/>
      <c r="D91" s="828"/>
      <c r="E91" s="828"/>
      <c r="F91" s="828"/>
      <c r="G91" s="828"/>
      <c r="H91" s="828"/>
      <c r="I91" s="828"/>
      <c r="J91" s="828"/>
      <c r="K91" s="828"/>
      <c r="L91" s="828"/>
      <c r="M91" s="829"/>
      <c r="N91" s="52">
        <f>L88+L89+L90</f>
        <v>18276772.858066235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79199349.051620349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259</v>
      </c>
      <c r="B36" s="840" t="str">
        <f>VLOOKUP(A36,EQUIPOS!A6:D154,3,FALSE)</f>
        <v>Montacargas</v>
      </c>
      <c r="C36" s="841"/>
      <c r="D36" s="841"/>
      <c r="E36" s="841"/>
      <c r="F36" s="841"/>
      <c r="G36" s="841"/>
      <c r="H36" s="842"/>
      <c r="I36" s="267"/>
      <c r="J36" s="268"/>
      <c r="K36" s="269">
        <f>VLOOKUP(A36,EQUIPOS!A6:D163,4,FALSE)</f>
        <v>89465.125449449115</v>
      </c>
      <c r="L36" s="270"/>
      <c r="M36" s="336">
        <v>1.5</v>
      </c>
      <c r="N36" s="272">
        <f>K36/M36</f>
        <v>59643.41696629941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62336.835663086145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2756.2976212799636</v>
      </c>
      <c r="N48" s="272">
        <f>K48*M48</f>
        <v>863275.3906827888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863275.3906827888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53868.373935734664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979480.60028160957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195896.12005632193</v>
      </c>
      <c r="M84" s="862"/>
      <c r="N84" s="51"/>
    </row>
    <row r="85" spans="1:14">
      <c r="B85" s="89" t="s">
        <v>973</v>
      </c>
      <c r="C85" s="90"/>
      <c r="D85" s="90"/>
      <c r="E85" s="90"/>
      <c r="F85" s="90"/>
      <c r="G85" s="90"/>
      <c r="H85" s="90"/>
      <c r="I85" s="87"/>
      <c r="J85" s="88"/>
      <c r="K85" s="304">
        <v>0.05</v>
      </c>
      <c r="L85" s="861">
        <f>N79*K85</f>
        <v>48974.030014080483</v>
      </c>
      <c r="M85" s="862"/>
      <c r="N85" s="51"/>
    </row>
    <row r="86" spans="1:14" ht="15.75" thickBot="1">
      <c r="B86" s="91" t="s">
        <v>974</v>
      </c>
      <c r="C86" s="92"/>
      <c r="D86" s="92"/>
      <c r="E86" s="92"/>
      <c r="F86" s="92"/>
      <c r="G86" s="92"/>
      <c r="H86" s="92"/>
      <c r="I86" s="93"/>
      <c r="J86" s="94"/>
      <c r="K86" s="305">
        <v>0.05</v>
      </c>
      <c r="L86" s="863">
        <f>N79*K86</f>
        <v>48974.030014080483</v>
      </c>
      <c r="M86" s="864"/>
      <c r="N86" s="51"/>
    </row>
    <row r="87" spans="1:14" ht="15.75" thickBot="1">
      <c r="B87" s="827" t="s">
        <v>953</v>
      </c>
      <c r="C87" s="828"/>
      <c r="D87" s="828"/>
      <c r="E87" s="828"/>
      <c r="F87" s="828"/>
      <c r="G87" s="828"/>
      <c r="H87" s="828"/>
      <c r="I87" s="828"/>
      <c r="J87" s="828"/>
      <c r="K87" s="828"/>
      <c r="L87" s="828"/>
      <c r="M87" s="829"/>
      <c r="N87" s="52">
        <f>L84+L85+L86</f>
        <v>293844.18008448288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1273324.7803660925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55"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267</v>
      </c>
      <c r="B36" s="840" t="str">
        <f>VLOOKUP(A36,EQUIPOS!A6:D154,3,FALSE)</f>
        <v>Motobomba de concreto</v>
      </c>
      <c r="C36" s="841"/>
      <c r="D36" s="841"/>
      <c r="E36" s="841"/>
      <c r="F36" s="841"/>
      <c r="G36" s="841"/>
      <c r="H36" s="842"/>
      <c r="I36" s="267"/>
      <c r="J36" s="268"/>
      <c r="K36" s="269">
        <f>VLOOKUP(A36,EQUIPOS!A6:D163,4,FALSE)</f>
        <v>90718.974097513346</v>
      </c>
      <c r="L36" s="270"/>
      <c r="M36" s="336">
        <v>2.5</v>
      </c>
      <c r="N36" s="272">
        <f>K36/M36</f>
        <v>36287.589639005339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36287.589639005339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2941.6092967289896</v>
      </c>
      <c r="N48" s="272">
        <f>K48*M48</f>
        <v>137545.76678435452</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406431.48343336611</v>
      </c>
      <c r="N49" s="272">
        <f>K49*M49</f>
        <v>271488.56481046398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409034.3315948185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1">
        <f>VLOOKUP(A60,TRANSPORTE!A2:D117,4,FALSE)</f>
        <v>1388.967249884229</v>
      </c>
      <c r="M60" s="832"/>
      <c r="N60" s="287">
        <f>K60*L60</f>
        <v>1206.1451014340983</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1206.1451014340983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446528.06633525796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89305.613267051594</v>
      </c>
      <c r="M84" s="862"/>
      <c r="N84" s="51"/>
    </row>
    <row r="85" spans="1:14">
      <c r="B85" s="89" t="s">
        <v>973</v>
      </c>
      <c r="C85" s="90"/>
      <c r="D85" s="90"/>
      <c r="E85" s="90"/>
      <c r="F85" s="90"/>
      <c r="G85" s="90"/>
      <c r="H85" s="90"/>
      <c r="I85" s="87"/>
      <c r="J85" s="88"/>
      <c r="K85" s="304">
        <v>0.05</v>
      </c>
      <c r="L85" s="861">
        <f>N79*K85</f>
        <v>22326.403316762899</v>
      </c>
      <c r="M85" s="862"/>
      <c r="N85" s="51"/>
    </row>
    <row r="86" spans="1:14" ht="15.75" thickBot="1">
      <c r="B86" s="91" t="s">
        <v>974</v>
      </c>
      <c r="C86" s="92"/>
      <c r="D86" s="92"/>
      <c r="E86" s="92"/>
      <c r="F86" s="92"/>
      <c r="G86" s="92"/>
      <c r="H86" s="92"/>
      <c r="I86" s="93"/>
      <c r="J86" s="94"/>
      <c r="K86" s="305">
        <v>0.05</v>
      </c>
      <c r="L86" s="863">
        <f>N79*K86</f>
        <v>22326.403316762899</v>
      </c>
      <c r="M86" s="864"/>
      <c r="N86" s="51"/>
    </row>
    <row r="87" spans="1:14" ht="15.75" thickBot="1">
      <c r="B87" s="827" t="s">
        <v>953</v>
      </c>
      <c r="C87" s="828"/>
      <c r="D87" s="828"/>
      <c r="E87" s="828"/>
      <c r="F87" s="828"/>
      <c r="G87" s="828"/>
      <c r="H87" s="828"/>
      <c r="I87" s="828"/>
      <c r="J87" s="828"/>
      <c r="K87" s="828"/>
      <c r="L87" s="828"/>
      <c r="M87" s="829"/>
      <c r="N87" s="52">
        <f>L84+L85+L86</f>
        <v>133958.4199005774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580486.48623583536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I61" zoomScale="77" zoomScaleNormal="77" workbookViewId="0">
      <selection activeCell="O85" sqref="O85"/>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72172.676433178276</v>
      </c>
      <c r="L36" s="270"/>
      <c r="M36" s="271">
        <v>0.01</v>
      </c>
      <c r="N36" s="272">
        <f t="shared" ref="N36:N41" si="0">K36/M36</f>
        <v>7217267.643317827</v>
      </c>
    </row>
    <row r="37" spans="1:14">
      <c r="A37" s="113" t="s">
        <v>192</v>
      </c>
      <c r="B37" s="840" t="str">
        <f>VLOOKUP(A37,EQUIPOS!A7:D154,3,FALSE)</f>
        <v>Equipo de acarreo interno</v>
      </c>
      <c r="C37" s="841"/>
      <c r="D37" s="841"/>
      <c r="E37" s="841"/>
      <c r="F37" s="841"/>
      <c r="G37" s="841"/>
      <c r="H37" s="842"/>
      <c r="I37" s="421"/>
      <c r="J37" s="422"/>
      <c r="K37" s="269">
        <f>VLOOKUP(A37,EQUIPOS!A7:D164,4,FALSE)</f>
        <v>43075.801142327357</v>
      </c>
      <c r="L37" s="335"/>
      <c r="M37" s="336">
        <v>0.05</v>
      </c>
      <c r="N37" s="272">
        <f t="shared" si="0"/>
        <v>861516.02284654707</v>
      </c>
    </row>
    <row r="38" spans="1:14">
      <c r="A38" s="113" t="s">
        <v>214</v>
      </c>
      <c r="B38" s="840" t="str">
        <f>VLOOKUP(A38,EQUIPOS!A8:D154,3,FALSE)</f>
        <v>Equipo de oxigeno y soldadura</v>
      </c>
      <c r="C38" s="841"/>
      <c r="D38" s="841"/>
      <c r="E38" s="841"/>
      <c r="F38" s="841"/>
      <c r="G38" s="841"/>
      <c r="H38" s="842"/>
      <c r="I38" s="421"/>
      <c r="J38" s="422"/>
      <c r="K38" s="438">
        <f>VLOOKUP(A38,EQUIPOS!A8:D165,4,FALSE)</f>
        <v>1346.1187856977299</v>
      </c>
      <c r="L38" s="335"/>
      <c r="M38" s="336">
        <v>0.01</v>
      </c>
      <c r="N38" s="272">
        <f t="shared" si="0"/>
        <v>134611.87856977299</v>
      </c>
    </row>
    <row r="39" spans="1:14">
      <c r="A39" s="113" t="s">
        <v>248</v>
      </c>
      <c r="B39" s="840" t="str">
        <f>VLOOKUP(A39,EQUIPOS!A9:D154,3,FALSE)</f>
        <v>Grúa telescópica de 50 Ton.</v>
      </c>
      <c r="C39" s="841"/>
      <c r="D39" s="841"/>
      <c r="E39" s="841"/>
      <c r="F39" s="841"/>
      <c r="G39" s="841"/>
      <c r="H39" s="842"/>
      <c r="I39" s="421"/>
      <c r="J39" s="422"/>
      <c r="K39" s="438">
        <f>VLOOKUP(A39,EQUIPOS!A9:D166,4,FALSE)</f>
        <v>286723.30135361647</v>
      </c>
      <c r="L39" s="335"/>
      <c r="M39" s="336">
        <v>0.04</v>
      </c>
      <c r="N39" s="272">
        <f t="shared" si="0"/>
        <v>7168082.5338404113</v>
      </c>
    </row>
    <row r="40" spans="1:14">
      <c r="A40" s="113" t="s">
        <v>255</v>
      </c>
      <c r="B40" s="840" t="str">
        <f>VLOOKUP(A40,EQUIPOS!A10:D154,3,FALSE)</f>
        <v>Manómetro cable de acero para bajar la celda</v>
      </c>
      <c r="C40" s="841"/>
      <c r="D40" s="841"/>
      <c r="E40" s="841"/>
      <c r="F40" s="841"/>
      <c r="G40" s="841"/>
      <c r="H40" s="842"/>
      <c r="I40" s="421"/>
      <c r="J40" s="422"/>
      <c r="K40" s="438">
        <f>VLOOKUP(A40,EQUIPOS!A10:D167,4,FALSE)</f>
        <v>1960570.2375692935</v>
      </c>
      <c r="L40" s="335"/>
      <c r="M40" s="336">
        <v>1</v>
      </c>
      <c r="N40" s="272">
        <f t="shared" si="0"/>
        <v>1960570.2375692935</v>
      </c>
    </row>
    <row r="41" spans="1:14">
      <c r="A41" s="113" t="s">
        <v>322</v>
      </c>
      <c r="B41" s="840" t="str">
        <f>VLOOKUP(A41,EQUIPOS!A11:D155,3,FALSE)</f>
        <v xml:space="preserve">Retroexcavadora sobre llantas JD 410
</v>
      </c>
      <c r="C41" s="841"/>
      <c r="D41" s="841"/>
      <c r="E41" s="841"/>
      <c r="F41" s="841"/>
      <c r="G41" s="841"/>
      <c r="H41" s="842"/>
      <c r="I41" s="421"/>
      <c r="J41" s="422"/>
      <c r="K41" s="438">
        <f>VLOOKUP(A41,EQUIPOS!A11:D168,4,FALSE)</f>
        <v>127151.56241998691</v>
      </c>
      <c r="L41" s="335"/>
      <c r="M41" s="336">
        <v>0.2</v>
      </c>
      <c r="N41" s="272">
        <f t="shared" si="0"/>
        <v>635757.81209993444</v>
      </c>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N86*M45</f>
        <v>69139.567913614796</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411">
        <f>SUM(N36:N45)</f>
        <v>18046945.6961574</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8" t="s">
        <v>944</v>
      </c>
      <c r="C51" s="819"/>
      <c r="D51" s="819"/>
      <c r="E51" s="819"/>
      <c r="F51" s="819"/>
      <c r="G51" s="819"/>
      <c r="H51" s="819"/>
      <c r="I51" s="820"/>
      <c r="J51" s="315" t="s">
        <v>945</v>
      </c>
      <c r="K51" s="85" t="s">
        <v>946</v>
      </c>
      <c r="L51" s="821" t="s">
        <v>955</v>
      </c>
      <c r="M51" s="820"/>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21056212.960910209</v>
      </c>
      <c r="N52" s="272">
        <f t="shared" ref="N52:N57" si="1">K52*M52</f>
        <v>21056212.960910209</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144670.16674299637</v>
      </c>
      <c r="N53" s="272">
        <f t="shared" si="1"/>
        <v>4340105.0022898912</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2467718.3972910359</v>
      </c>
      <c r="N54" s="272">
        <f t="shared" si="1"/>
        <v>4935436.7945820717</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1451999.7527591167</v>
      </c>
      <c r="N55" s="272">
        <f t="shared" si="1"/>
        <v>7259998.7637955835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82204.065847371559</v>
      </c>
      <c r="N56" s="272">
        <f t="shared" si="1"/>
        <v>4932243.9508422939</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61522.66433241027</v>
      </c>
      <c r="N57" s="272">
        <f t="shared" si="1"/>
        <v>738271.97198892327</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7" t="s">
        <v>953</v>
      </c>
      <c r="C63" s="828"/>
      <c r="D63" s="828"/>
      <c r="E63" s="828"/>
      <c r="F63" s="828"/>
      <c r="G63" s="828"/>
      <c r="H63" s="828"/>
      <c r="I63" s="828"/>
      <c r="J63" s="828"/>
      <c r="K63" s="828"/>
      <c r="L63" s="828"/>
      <c r="M63" s="829"/>
      <c r="N63" s="394">
        <f>SUM(N52:N62)</f>
        <v>43262269.444408968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1">
        <f>VLOOKUP(A68,TRANSPORTE!A5:D117,4,FALSE)</f>
        <v>1155263.7843009403</v>
      </c>
      <c r="M68" s="832"/>
      <c r="N68" s="287">
        <f>K68*L68</f>
        <v>1155263.7843009403</v>
      </c>
    </row>
    <row r="69" spans="1:15">
      <c r="A69" t="s">
        <v>1399</v>
      </c>
      <c r="B69" s="46" t="str">
        <f>VLOOKUP(A69,TRANSPORTE!A5:D117,3,FALSE)</f>
        <v>Pasajes aéreos</v>
      </c>
      <c r="C69" s="47"/>
      <c r="D69" s="47"/>
      <c r="E69" s="47"/>
      <c r="F69" s="47"/>
      <c r="G69" s="47"/>
      <c r="H69" s="311" t="s">
        <v>945</v>
      </c>
      <c r="I69" s="279">
        <v>3</v>
      </c>
      <c r="J69" s="286">
        <v>1</v>
      </c>
      <c r="K69" s="279">
        <f>I69*J69</f>
        <v>3</v>
      </c>
      <c r="L69" s="831">
        <f>VLOOKUP(A69,TRANSPORTE!A5:D117,4,FALSE)</f>
        <v>339607.88599305681</v>
      </c>
      <c r="M69" s="832"/>
      <c r="N69" s="287">
        <f>K69*L69</f>
        <v>1018823.6579791704</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2174087.4422801109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856"/>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4"/>
      <c r="C85" s="815" t="e">
        <f>VLOOKUP(B85,'MANO DE OBRA'!B12:E73,3,FALSE)</f>
        <v>#N/A</v>
      </c>
      <c r="D85" s="815" t="e">
        <f>VLOOKUP(C85,'MANO DE OBRA'!C12:F73,3,FALSE)</f>
        <v>#N/A</v>
      </c>
      <c r="E85" s="815" t="e">
        <f>VLOOKUP(D85,'MANO DE OBRA'!D12:G73,3,FALSE)</f>
        <v>#N/A</v>
      </c>
      <c r="F85" s="815" t="e">
        <f>VLOOKUP(E85,'MANO DE OBRA'!E12:H73,3,FALSE)</f>
        <v>#N/A</v>
      </c>
      <c r="G85" s="815" t="e">
        <f>VLOOKUP(F85,'MANO DE OBRA'!F12:I73,3,FALSE)</f>
        <v>#N/A</v>
      </c>
      <c r="H85" s="815" t="e">
        <f>VLOOKUP(G85,'MANO DE OBRA'!G12:J73,3,FALSE)</f>
        <v>#N/A</v>
      </c>
      <c r="I85" s="470"/>
      <c r="J85" s="471"/>
      <c r="K85" s="472"/>
      <c r="L85" s="982"/>
      <c r="M85" s="982"/>
      <c r="N85" s="473"/>
    </row>
    <row r="86" spans="1:14" ht="15.75" thickBot="1">
      <c r="B86" s="833" t="s">
        <v>953</v>
      </c>
      <c r="C86" s="834"/>
      <c r="D86" s="834"/>
      <c r="E86" s="834"/>
      <c r="F86" s="834"/>
      <c r="G86" s="834"/>
      <c r="H86" s="834"/>
      <c r="I86" s="834"/>
      <c r="J86" s="834"/>
      <c r="K86" s="834"/>
      <c r="L86" s="834"/>
      <c r="M86" s="835"/>
      <c r="N86" s="460">
        <f>SUM(N79:N85)</f>
        <v>691395.67913614796</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64174698.26198262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8" t="s">
        <v>969</v>
      </c>
      <c r="C92" s="819"/>
      <c r="D92" s="819"/>
      <c r="E92" s="819"/>
      <c r="F92" s="819"/>
      <c r="G92" s="819"/>
      <c r="H92" s="819"/>
      <c r="I92" s="314"/>
      <c r="J92" s="334"/>
      <c r="K92" s="302" t="s">
        <v>970</v>
      </c>
      <c r="L92" s="857" t="s">
        <v>971</v>
      </c>
      <c r="M92" s="858"/>
      <c r="N92" s="303"/>
    </row>
    <row r="93" spans="1:14">
      <c r="B93" s="859" t="s">
        <v>972</v>
      </c>
      <c r="C93" s="860"/>
      <c r="D93" s="860"/>
      <c r="E93" s="860"/>
      <c r="F93" s="860"/>
      <c r="G93" s="860"/>
      <c r="H93" s="860"/>
      <c r="I93" s="87"/>
      <c r="J93" s="88"/>
      <c r="K93" s="304">
        <v>0.2</v>
      </c>
      <c r="L93" s="861">
        <f>N88*K93</f>
        <v>12834939.652396524</v>
      </c>
      <c r="M93" s="862"/>
      <c r="N93" s="51"/>
    </row>
    <row r="94" spans="1:14">
      <c r="B94" s="89" t="s">
        <v>973</v>
      </c>
      <c r="C94" s="90"/>
      <c r="D94" s="90"/>
      <c r="E94" s="90"/>
      <c r="F94" s="90"/>
      <c r="G94" s="90"/>
      <c r="H94" s="90"/>
      <c r="I94" s="87"/>
      <c r="J94" s="88"/>
      <c r="K94" s="304">
        <v>0.05</v>
      </c>
      <c r="L94" s="861">
        <f>N88*K94</f>
        <v>3208734.9130991311</v>
      </c>
      <c r="M94" s="862"/>
      <c r="N94" s="51"/>
    </row>
    <row r="95" spans="1:14" ht="15.75" thickBot="1">
      <c r="B95" s="91" t="s">
        <v>974</v>
      </c>
      <c r="C95" s="92"/>
      <c r="D95" s="92"/>
      <c r="E95" s="92"/>
      <c r="F95" s="92"/>
      <c r="G95" s="92"/>
      <c r="H95" s="92"/>
      <c r="I95" s="93"/>
      <c r="J95" s="94"/>
      <c r="K95" s="305">
        <v>0.05</v>
      </c>
      <c r="L95" s="863">
        <f>N88*K95</f>
        <v>3208734.9130991311</v>
      </c>
      <c r="M95" s="864"/>
      <c r="N95" s="51"/>
    </row>
    <row r="96" spans="1:14" ht="15.75" thickBot="1">
      <c r="B96" s="827" t="s">
        <v>953</v>
      </c>
      <c r="C96" s="828"/>
      <c r="D96" s="828"/>
      <c r="E96" s="828"/>
      <c r="F96" s="828"/>
      <c r="G96" s="828"/>
      <c r="H96" s="828"/>
      <c r="I96" s="828"/>
      <c r="J96" s="828"/>
      <c r="K96" s="828"/>
      <c r="L96" s="828"/>
      <c r="M96" s="829"/>
      <c r="N96" s="52">
        <f>L93+L94+L95</f>
        <v>19252409.478594787</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8">
        <f>N88+N96</f>
        <v>83427107.7405774</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D17" sqref="D17"/>
    </sheetView>
  </sheetViews>
  <sheetFormatPr baseColWidth="10" defaultRowHeight="15"/>
  <cols>
    <col min="1" max="1" width="10.42578125" bestFit="1" customWidth="1"/>
    <col min="2" max="2" width="16.85546875" customWidth="1"/>
    <col min="4" max="4" width="11.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326</v>
      </c>
      <c r="B36" s="840" t="str">
        <f>VLOOKUP(A36,EQUIPOS!A6:D154,3,FALSE)</f>
        <v>Sensor de Impacto para prueba de integridad tipo</v>
      </c>
      <c r="C36" s="841"/>
      <c r="D36" s="841"/>
      <c r="E36" s="841"/>
      <c r="F36" s="841"/>
      <c r="G36" s="841"/>
      <c r="H36" s="842"/>
      <c r="I36" s="267"/>
      <c r="J36" s="268"/>
      <c r="K36" s="269">
        <f>VLOOKUP(A36,EQUIPOS!A6:D163,4,FALSE)</f>
        <v>121771.97630619463</v>
      </c>
      <c r="L36" s="270"/>
      <c r="M36" s="336">
        <v>1</v>
      </c>
      <c r="N36" s="272">
        <f>K36/M36</f>
        <v>121771.97630619463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121771.97630619463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521845.39386095875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104369.07877219176</v>
      </c>
      <c r="M84" s="862"/>
      <c r="N84" s="51"/>
    </row>
    <row r="85" spans="1:14">
      <c r="B85" s="89" t="s">
        <v>973</v>
      </c>
      <c r="C85" s="90"/>
      <c r="D85" s="90"/>
      <c r="E85" s="90"/>
      <c r="F85" s="90"/>
      <c r="G85" s="90"/>
      <c r="H85" s="90"/>
      <c r="I85" s="87"/>
      <c r="J85" s="88"/>
      <c r="K85" s="304">
        <v>0.05</v>
      </c>
      <c r="L85" s="861">
        <f>N79*K85</f>
        <v>26092.26969304794</v>
      </c>
      <c r="M85" s="862"/>
      <c r="N85" s="51"/>
    </row>
    <row r="86" spans="1:14" ht="15.75" thickBot="1">
      <c r="B86" s="91" t="s">
        <v>974</v>
      </c>
      <c r="C86" s="92"/>
      <c r="D86" s="92"/>
      <c r="E86" s="92"/>
      <c r="F86" s="92"/>
      <c r="G86" s="92"/>
      <c r="H86" s="92"/>
      <c r="I86" s="93"/>
      <c r="J86" s="94"/>
      <c r="K86" s="305">
        <v>0.05</v>
      </c>
      <c r="L86" s="863">
        <f>N79*K86</f>
        <v>26092.26969304794</v>
      </c>
      <c r="M86" s="864"/>
      <c r="N86" s="51"/>
    </row>
    <row r="87" spans="1:14" ht="15.75" thickBot="1">
      <c r="B87" s="827" t="s">
        <v>953</v>
      </c>
      <c r="C87" s="828"/>
      <c r="D87" s="828"/>
      <c r="E87" s="828"/>
      <c r="F87" s="828"/>
      <c r="G87" s="828"/>
      <c r="H87" s="828"/>
      <c r="I87" s="828"/>
      <c r="J87" s="828"/>
      <c r="K87" s="828"/>
      <c r="L87" s="828"/>
      <c r="M87" s="829"/>
      <c r="N87" s="52">
        <f>L84+L85+L86</f>
        <v>156553.61815828763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678399.01201924635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320</v>
      </c>
      <c r="B36" s="840" t="str">
        <f>VLOOKUP(A36,EQUIPOS!A6:D154,3,FALSE)</f>
        <v>Retroexcavadora sobre llantas, motor 62HP, Profundidad de excavación de 5.41 metros.</v>
      </c>
      <c r="C36" s="841"/>
      <c r="D36" s="841"/>
      <c r="E36" s="841"/>
      <c r="F36" s="841"/>
      <c r="G36" s="841"/>
      <c r="H36" s="842"/>
      <c r="I36" s="267"/>
      <c r="J36" s="268"/>
      <c r="K36" s="269">
        <f>VLOOKUP(A36,EQUIPOS!A6:D163,4,FALSE)</f>
        <v>132237.62491678639</v>
      </c>
      <c r="L36" s="270"/>
      <c r="M36" s="336">
        <v>10</v>
      </c>
      <c r="N36" s="272">
        <f>K36/M36</f>
        <v>13223.762491678639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336.34905451801001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13560.111546196649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80212.672670231317</v>
      </c>
      <c r="N48" s="272">
        <f>K48*M48</f>
        <v>39215.084416557533</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26031.940679017607</v>
      </c>
      <c r="N49" s="272">
        <f>K49*M49</f>
        <v>34709.25423869014</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3956.8549832106764</v>
      </c>
      <c r="N50" s="272">
        <f>K50*M50</f>
        <v>5935.2824748160147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79859.621130063693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3363.4905451800996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96783.22322144045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19356.644644288092</v>
      </c>
      <c r="M84" s="862"/>
      <c r="N84" s="51"/>
    </row>
    <row r="85" spans="1:14">
      <c r="B85" s="89" t="s">
        <v>973</v>
      </c>
      <c r="C85" s="90"/>
      <c r="D85" s="90"/>
      <c r="E85" s="90"/>
      <c r="F85" s="90"/>
      <c r="G85" s="90"/>
      <c r="H85" s="90"/>
      <c r="I85" s="87"/>
      <c r="J85" s="88"/>
      <c r="K85" s="304">
        <v>0.05</v>
      </c>
      <c r="L85" s="861">
        <f>N79*K85</f>
        <v>4839.1611610720229</v>
      </c>
      <c r="M85" s="862"/>
      <c r="N85" s="51"/>
    </row>
    <row r="86" spans="1:14" ht="15.75" thickBot="1">
      <c r="B86" s="91" t="s">
        <v>974</v>
      </c>
      <c r="C86" s="92"/>
      <c r="D86" s="92"/>
      <c r="E86" s="92"/>
      <c r="F86" s="92"/>
      <c r="G86" s="92"/>
      <c r="H86" s="92"/>
      <c r="I86" s="93"/>
      <c r="J86" s="94"/>
      <c r="K86" s="305">
        <v>0.05</v>
      </c>
      <c r="L86" s="863">
        <f>N79*K86</f>
        <v>4839.1611610720229</v>
      </c>
      <c r="M86" s="864"/>
      <c r="N86" s="51"/>
    </row>
    <row r="87" spans="1:14" ht="15.75" thickBot="1">
      <c r="B87" s="827" t="s">
        <v>953</v>
      </c>
      <c r="C87" s="828"/>
      <c r="D87" s="828"/>
      <c r="E87" s="828"/>
      <c r="F87" s="828"/>
      <c r="G87" s="828"/>
      <c r="H87" s="828"/>
      <c r="I87" s="828"/>
      <c r="J87" s="828"/>
      <c r="K87" s="828"/>
      <c r="L87" s="828"/>
      <c r="M87" s="829"/>
      <c r="N87" s="52">
        <f>L84+L85+L86</f>
        <v>29034.966966432134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125818.19018787259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204</v>
      </c>
      <c r="B36" s="840" t="str">
        <f>VLOOKUP(A36,EQUIPOS!A6:D154,3,FALSE)</f>
        <v xml:space="preserve">Equipo de soldadura 250 AMP
</v>
      </c>
      <c r="C36" s="841"/>
      <c r="D36" s="841"/>
      <c r="E36" s="841"/>
      <c r="F36" s="841"/>
      <c r="G36" s="841"/>
      <c r="H36" s="842"/>
      <c r="I36" s="267"/>
      <c r="J36" s="268"/>
      <c r="K36" s="269">
        <f>VLOOKUP(A36,EQUIPOS!A6:D163,4,FALSE)</f>
        <v>5014.4507368445402</v>
      </c>
      <c r="L36" s="270"/>
      <c r="M36" s="336">
        <v>10</v>
      </c>
      <c r="N36" s="272">
        <f>K36/M36</f>
        <v>501.44507368445403</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132237.62491678639</v>
      </c>
      <c r="L37" s="335"/>
      <c r="M37" s="336">
        <v>10</v>
      </c>
      <c r="N37" s="272">
        <f>K37/M37</f>
        <v>13223.762491678639</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14127.250674399113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11438.434734360337</v>
      </c>
      <c r="N48" s="272">
        <f>K48*M48</f>
        <v>377.46834623389111</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110935.41934104207</v>
      </c>
      <c r="N49" s="272">
        <f>K49*M49</f>
        <v>332806.25802312623</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973.11771351791276</v>
      </c>
      <c r="N50" s="272">
        <f>K50*M50</f>
        <v>9731.1771351791285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342914.90350453922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4020.4310903601995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361062.58526929858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72212.517053859716</v>
      </c>
      <c r="M84" s="862"/>
      <c r="N84" s="51"/>
    </row>
    <row r="85" spans="1:14">
      <c r="B85" s="89" t="s">
        <v>973</v>
      </c>
      <c r="C85" s="90"/>
      <c r="D85" s="90"/>
      <c r="E85" s="90"/>
      <c r="F85" s="90"/>
      <c r="G85" s="90"/>
      <c r="H85" s="90"/>
      <c r="I85" s="87"/>
      <c r="J85" s="88"/>
      <c r="K85" s="304">
        <v>0.05</v>
      </c>
      <c r="L85" s="861">
        <f>N79*K85</f>
        <v>18053.129263464929</v>
      </c>
      <c r="M85" s="862"/>
      <c r="N85" s="51"/>
    </row>
    <row r="86" spans="1:14" ht="15.75" thickBot="1">
      <c r="B86" s="91" t="s">
        <v>974</v>
      </c>
      <c r="C86" s="92"/>
      <c r="D86" s="92"/>
      <c r="E86" s="92"/>
      <c r="F86" s="92"/>
      <c r="G86" s="92"/>
      <c r="H86" s="92"/>
      <c r="I86" s="93"/>
      <c r="J86" s="94"/>
      <c r="K86" s="305">
        <v>0.05</v>
      </c>
      <c r="L86" s="863">
        <f>N79*K86</f>
        <v>18053.129263464929</v>
      </c>
      <c r="M86" s="864"/>
      <c r="N86" s="51"/>
    </row>
    <row r="87" spans="1:14" ht="15.75" thickBot="1">
      <c r="B87" s="827" t="s">
        <v>953</v>
      </c>
      <c r="C87" s="828"/>
      <c r="D87" s="828"/>
      <c r="E87" s="828"/>
      <c r="F87" s="828"/>
      <c r="G87" s="828"/>
      <c r="H87" s="828"/>
      <c r="I87" s="828"/>
      <c r="J87" s="828"/>
      <c r="K87" s="828"/>
      <c r="L87" s="828"/>
      <c r="M87" s="829"/>
      <c r="N87" s="52">
        <f>L84+L85+L86</f>
        <v>108318.77558078957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469381.36085008818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613312.42828366568</v>
      </c>
      <c r="L36" s="270"/>
      <c r="M36" s="336">
        <v>2</v>
      </c>
      <c r="N36" s="272">
        <f>K36/M36</f>
        <v>306656.21414183284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311372.97968701296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2941.6092967289896</v>
      </c>
      <c r="N48" s="272">
        <f>K48*M48</f>
        <v>82365.060308411717</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427496.52983082714</v>
      </c>
      <c r="N49" s="272">
        <f>K49*M49</f>
        <v>149623.78544078948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29580.614832381289</v>
      </c>
      <c r="N50" s="272">
        <f>K50*M50</f>
        <v>88741.844497143873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320730.69024634507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1388.967249884229</v>
      </c>
      <c r="M60" s="832"/>
      <c r="N60" s="287">
        <f>K60*L60</f>
        <v>486.13853745948012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486.13853745948012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679757.46392261842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135951.4927845237</v>
      </c>
      <c r="M84" s="862"/>
      <c r="N84" s="51"/>
    </row>
    <row r="85" spans="1:14">
      <c r="B85" s="89" t="s">
        <v>973</v>
      </c>
      <c r="C85" s="90"/>
      <c r="D85" s="90"/>
      <c r="E85" s="90"/>
      <c r="F85" s="90"/>
      <c r="G85" s="90"/>
      <c r="H85" s="90"/>
      <c r="I85" s="87"/>
      <c r="J85" s="88"/>
      <c r="K85" s="304">
        <v>0.05</v>
      </c>
      <c r="L85" s="861">
        <f>N79*K85</f>
        <v>33987.873196130924</v>
      </c>
      <c r="M85" s="862"/>
      <c r="N85" s="51"/>
    </row>
    <row r="86" spans="1:14" ht="15.75" thickBot="1">
      <c r="B86" s="91" t="s">
        <v>974</v>
      </c>
      <c r="C86" s="92"/>
      <c r="D86" s="92"/>
      <c r="E86" s="92"/>
      <c r="F86" s="92"/>
      <c r="G86" s="92"/>
      <c r="H86" s="92"/>
      <c r="I86" s="93"/>
      <c r="J86" s="94"/>
      <c r="K86" s="305">
        <v>0.05</v>
      </c>
      <c r="L86" s="863">
        <f>N79*K86</f>
        <v>33987.873196130924</v>
      </c>
      <c r="M86" s="864"/>
      <c r="N86" s="51"/>
    </row>
    <row r="87" spans="1:14" ht="15.75" thickBot="1">
      <c r="B87" s="827" t="s">
        <v>953</v>
      </c>
      <c r="C87" s="828"/>
      <c r="D87" s="828"/>
      <c r="E87" s="828"/>
      <c r="F87" s="828"/>
      <c r="G87" s="828"/>
      <c r="H87" s="828"/>
      <c r="I87" s="828"/>
      <c r="J87" s="828"/>
      <c r="K87" s="828"/>
      <c r="L87" s="828"/>
      <c r="M87" s="829"/>
      <c r="N87" s="52">
        <f>L84+L85+L86</f>
        <v>203927.23917678552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883684.703099404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613312.42828366568</v>
      </c>
      <c r="L36" s="270"/>
      <c r="M36" s="336">
        <v>2</v>
      </c>
      <c r="N36" s="272">
        <f>K36/M36</f>
        <v>306656.21414183284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311372.97968701296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2941.6092967289896</v>
      </c>
      <c r="N48" s="272">
        <f>K48*M48</f>
        <v>82365.060308411717</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451039.81698093069</v>
      </c>
      <c r="N49" s="272">
        <f>K49*M49</f>
        <v>157863.93594332572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29580.614832381289</v>
      </c>
      <c r="N50" s="272">
        <f>K50*M50</f>
        <v>59161.229664762577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299390.22591650003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1388.967249884229</v>
      </c>
      <c r="M60" s="832"/>
      <c r="N60" s="287">
        <f>K60*L60</f>
        <v>486.13853745948012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486.13853745948012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658416.99959277338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131683.39991855467</v>
      </c>
      <c r="M84" s="862"/>
      <c r="N84" s="51"/>
    </row>
    <row r="85" spans="1:14">
      <c r="B85" s="89" t="s">
        <v>973</v>
      </c>
      <c r="C85" s="90"/>
      <c r="D85" s="90"/>
      <c r="E85" s="90"/>
      <c r="F85" s="90"/>
      <c r="G85" s="90"/>
      <c r="H85" s="90"/>
      <c r="I85" s="87"/>
      <c r="J85" s="88"/>
      <c r="K85" s="304">
        <v>0.05</v>
      </c>
      <c r="L85" s="861">
        <f>N79*K85</f>
        <v>32920.849979638668</v>
      </c>
      <c r="M85" s="862"/>
      <c r="N85" s="51"/>
    </row>
    <row r="86" spans="1:14" ht="15.75" thickBot="1">
      <c r="B86" s="91" t="s">
        <v>974</v>
      </c>
      <c r="C86" s="92"/>
      <c r="D86" s="92"/>
      <c r="E86" s="92"/>
      <c r="F86" s="92"/>
      <c r="G86" s="92"/>
      <c r="H86" s="92"/>
      <c r="I86" s="93"/>
      <c r="J86" s="94"/>
      <c r="K86" s="305">
        <v>0.05</v>
      </c>
      <c r="L86" s="863">
        <f>N79*K86</f>
        <v>32920.849979638668</v>
      </c>
      <c r="M86" s="864"/>
      <c r="N86" s="51"/>
    </row>
    <row r="87" spans="1:14" ht="15.75" thickBot="1">
      <c r="B87" s="827" t="s">
        <v>953</v>
      </c>
      <c r="C87" s="828"/>
      <c r="D87" s="828"/>
      <c r="E87" s="828"/>
      <c r="F87" s="828"/>
      <c r="G87" s="828"/>
      <c r="H87" s="828"/>
      <c r="I87" s="828"/>
      <c r="J87" s="828"/>
      <c r="K87" s="828"/>
      <c r="L87" s="828"/>
      <c r="M87" s="829"/>
      <c r="N87" s="52">
        <f>L84+L85+L86</f>
        <v>197525.09987783202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855942.09947060538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195</v>
      </c>
      <c r="B36" s="840" t="str">
        <f>VLOOKUP(A36,EQUIPOS!A6:D154,3,FALSE)</f>
        <v xml:space="preserve">Equipo de oxicorte, Capacidad de corte: hasta 6´´ (152mm) </v>
      </c>
      <c r="C36" s="841"/>
      <c r="D36" s="841"/>
      <c r="E36" s="841"/>
      <c r="F36" s="841"/>
      <c r="G36" s="841"/>
      <c r="H36" s="842"/>
      <c r="I36" s="267"/>
      <c r="J36" s="268"/>
      <c r="K36" s="269">
        <f>VLOOKUP(A36,EQUIPOS!A6:D163,4,FALSE)</f>
        <v>25430.312483997379</v>
      </c>
      <c r="L36" s="270"/>
      <c r="M36" s="336">
        <v>1.1299999999999999</v>
      </c>
      <c r="N36" s="272">
        <f>K36/M36</f>
        <v>22504.70131327202</v>
      </c>
    </row>
    <row r="37" spans="1:14">
      <c r="A37" s="113" t="s">
        <v>332</v>
      </c>
      <c r="B37" s="840" t="str">
        <f>VLOOKUP(A37,EQUIPOS!A7:D154,3,FALSE)</f>
        <v xml:space="preserve">Taladro de 1/2´´, pulidora, lijadora y circular
</v>
      </c>
      <c r="C37" s="841"/>
      <c r="D37" s="841"/>
      <c r="E37" s="841"/>
      <c r="F37" s="841"/>
      <c r="G37" s="841"/>
      <c r="H37" s="842"/>
      <c r="I37" s="421"/>
      <c r="J37" s="422"/>
      <c r="K37" s="269">
        <f>VLOOKUP(A37,EQUIPOS!A7:D164,4,FALSE)</f>
        <v>1967.4043790966819</v>
      </c>
      <c r="L37" s="335"/>
      <c r="M37" s="336">
        <v>0.53</v>
      </c>
      <c r="N37" s="272">
        <f>K37/M37</f>
        <v>3712.0837341446827</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2680.2873935734665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28897.07244099017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64559.212883963664</v>
      </c>
      <c r="N48" s="272">
        <f>K48*M48</f>
        <v>1291.1842576792733</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4072.8533108763786</v>
      </c>
      <c r="N49" s="272">
        <f>K49*M49</f>
        <v>2036.4266554381893</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81741.887935504667</v>
      </c>
      <c r="N50" s="272">
        <f>K50*M50</f>
        <v>6539.3510348403734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9866.9619479578359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26802.873935734664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65566.908324682678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13113.381664936536</v>
      </c>
      <c r="M84" s="862"/>
      <c r="N84" s="51"/>
    </row>
    <row r="85" spans="1:14">
      <c r="B85" s="89" t="s">
        <v>973</v>
      </c>
      <c r="C85" s="90"/>
      <c r="D85" s="90"/>
      <c r="E85" s="90"/>
      <c r="F85" s="90"/>
      <c r="G85" s="90"/>
      <c r="H85" s="90"/>
      <c r="I85" s="87"/>
      <c r="J85" s="88"/>
      <c r="K85" s="304">
        <v>0.05</v>
      </c>
      <c r="L85" s="861">
        <f>N79*K85</f>
        <v>3278.3454162341341</v>
      </c>
      <c r="M85" s="862"/>
      <c r="N85" s="51"/>
    </row>
    <row r="86" spans="1:14" ht="15.75" thickBot="1">
      <c r="B86" s="91" t="s">
        <v>974</v>
      </c>
      <c r="C86" s="92"/>
      <c r="D86" s="92"/>
      <c r="E86" s="92"/>
      <c r="F86" s="92"/>
      <c r="G86" s="92"/>
      <c r="H86" s="92"/>
      <c r="I86" s="93"/>
      <c r="J86" s="94"/>
      <c r="K86" s="305">
        <v>0.05</v>
      </c>
      <c r="L86" s="863">
        <f>N79*K86</f>
        <v>3278.3454162341341</v>
      </c>
      <c r="M86" s="864"/>
      <c r="N86" s="51"/>
    </row>
    <row r="87" spans="1:14" ht="15.75" thickBot="1">
      <c r="B87" s="827" t="s">
        <v>953</v>
      </c>
      <c r="C87" s="828"/>
      <c r="D87" s="828"/>
      <c r="E87" s="828"/>
      <c r="F87" s="828"/>
      <c r="G87" s="828"/>
      <c r="H87" s="828"/>
      <c r="I87" s="828"/>
      <c r="J87" s="828"/>
      <c r="K87" s="828"/>
      <c r="L87" s="828"/>
      <c r="M87" s="829"/>
      <c r="N87" s="52">
        <f>L84+L85+L86</f>
        <v>19670.072497404803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85236.980822087484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20295.329384365774</v>
      </c>
      <c r="L36" s="270"/>
      <c r="M36" s="336">
        <v>12</v>
      </c>
      <c r="N36" s="272">
        <f t="shared" ref="N36:N42" si="0">K36/M36</f>
        <v>1691.2774486971477</v>
      </c>
    </row>
    <row r="37" spans="1:14">
      <c r="A37" s="113" t="s">
        <v>288</v>
      </c>
      <c r="B37" s="840" t="str">
        <f>VLOOKUP(A37,EQUIPOS!A7:D154,3,FALSE)</f>
        <v xml:space="preserve">Planta eléctrica </v>
      </c>
      <c r="C37" s="841"/>
      <c r="D37" s="841"/>
      <c r="E37" s="841"/>
      <c r="F37" s="841"/>
      <c r="G37" s="841"/>
      <c r="H37" s="842"/>
      <c r="I37" s="267"/>
      <c r="J37" s="268"/>
      <c r="K37" s="269">
        <f>VLOOKUP(A37,EQUIPOS!A7:D164,4,FALSE)</f>
        <v>7903.2966546759708</v>
      </c>
      <c r="L37" s="270"/>
      <c r="M37" s="336">
        <v>1.3</v>
      </c>
      <c r="N37" s="272">
        <f t="shared" si="0"/>
        <v>6079.4589651353617</v>
      </c>
    </row>
    <row r="38" spans="1:14">
      <c r="A38" s="113" t="s">
        <v>125</v>
      </c>
      <c r="B38" s="840" t="str">
        <f>VLOOKUP(A38,EQUIPOS!A8:D154,3,FALSE)</f>
        <v>Bomba para gato de tensionamiento</v>
      </c>
      <c r="C38" s="841"/>
      <c r="D38" s="841"/>
      <c r="E38" s="841"/>
      <c r="F38" s="841"/>
      <c r="G38" s="841"/>
      <c r="H38" s="842"/>
      <c r="I38" s="267"/>
      <c r="J38" s="268"/>
      <c r="K38" s="269">
        <f>VLOOKUP(A38,EQUIPOS!A8:D165,4,FALSE)</f>
        <v>51773.79944991268</v>
      </c>
      <c r="L38" s="270"/>
      <c r="M38" s="336">
        <v>12</v>
      </c>
      <c r="N38" s="272">
        <f t="shared" si="0"/>
        <v>4314.4832874927233</v>
      </c>
    </row>
    <row r="39" spans="1:14">
      <c r="A39" s="113" t="s">
        <v>180</v>
      </c>
      <c r="B39" s="840" t="str">
        <f>VLOOKUP(A39,EQUIPOS!A9:D154,3,FALSE)</f>
        <v>Compresor 120 HP, con martillo.</v>
      </c>
      <c r="C39" s="841"/>
      <c r="D39" s="841"/>
      <c r="E39" s="841"/>
      <c r="F39" s="841"/>
      <c r="G39" s="841"/>
      <c r="H39" s="842"/>
      <c r="I39" s="267"/>
      <c r="J39" s="268"/>
      <c r="K39" s="269">
        <f>VLOOKUP(A39,EQUIPOS!A9:D166,4,FALSE)</f>
        <v>48441.822257591572</v>
      </c>
      <c r="L39" s="270"/>
      <c r="M39" s="336">
        <v>1.3</v>
      </c>
      <c r="N39" s="272">
        <f t="shared" si="0"/>
        <v>37262.940198147364</v>
      </c>
    </row>
    <row r="40" spans="1:14">
      <c r="A40" s="113" t="s">
        <v>197</v>
      </c>
      <c r="B40" s="840" t="str">
        <f>VLOOKUP(A40,EQUIPOS!A10:D154,3,FALSE)</f>
        <v>Equipo de perforación (TRACKDRILL), potencia 40 HP, 2100 golpes / minuto</v>
      </c>
      <c r="C40" s="841"/>
      <c r="D40" s="841"/>
      <c r="E40" s="841"/>
      <c r="F40" s="841"/>
      <c r="G40" s="841"/>
      <c r="H40" s="842"/>
      <c r="I40" s="267"/>
      <c r="J40" s="268"/>
      <c r="K40" s="269">
        <f>VLOOKUP(A40,EQUIPOS!A10:D167,4,FALSE)</f>
        <v>149833.3756080473</v>
      </c>
      <c r="L40" s="270"/>
      <c r="M40" s="336">
        <v>1.3</v>
      </c>
      <c r="N40" s="272">
        <f t="shared" si="0"/>
        <v>115256.44277542099</v>
      </c>
    </row>
    <row r="41" spans="1:14">
      <c r="A41" s="113" t="s">
        <v>195</v>
      </c>
      <c r="B41" s="840" t="str">
        <f>VLOOKUP(A41,EQUIPOS!A11:D155,3,FALSE)</f>
        <v xml:space="preserve">Equipo de oxicorte, Capacidad de corte: hasta 6´´ (152mm) </v>
      </c>
      <c r="C41" s="841"/>
      <c r="D41" s="841"/>
      <c r="E41" s="841"/>
      <c r="F41" s="841"/>
      <c r="G41" s="841"/>
      <c r="H41" s="842"/>
      <c r="I41" s="267"/>
      <c r="J41" s="268"/>
      <c r="K41" s="269">
        <f>VLOOKUP(A41,EQUIPOS!A11:D168,4,FALSE)</f>
        <v>25430.312483997379</v>
      </c>
      <c r="L41" s="270"/>
      <c r="M41" s="336">
        <v>15</v>
      </c>
      <c r="N41" s="272">
        <f t="shared" si="0"/>
        <v>1695.3541655998254</v>
      </c>
    </row>
    <row r="42" spans="1:14">
      <c r="A42" s="113" t="s">
        <v>240</v>
      </c>
      <c r="B42" s="840" t="str">
        <f>VLOOKUP(A42,EQUIPOS!A12:D156,3,FALSE)</f>
        <v>Gato para tensionamiento, fuerza Max 200 ton, área de tensión 314 cm2.</v>
      </c>
      <c r="C42" s="841"/>
      <c r="D42" s="841"/>
      <c r="E42" s="841"/>
      <c r="F42" s="841"/>
      <c r="G42" s="841"/>
      <c r="H42" s="842"/>
      <c r="I42" s="267"/>
      <c r="J42" s="268"/>
      <c r="K42" s="269">
        <f>VLOOKUP(A42,EQUIPOS!A12:D169,4,FALSE)</f>
        <v>158427.8263167328</v>
      </c>
      <c r="L42" s="270"/>
      <c r="M42" s="336">
        <v>12</v>
      </c>
      <c r="N42" s="272">
        <f t="shared" si="0"/>
        <v>13202.318859727733</v>
      </c>
    </row>
    <row r="43" spans="1:14">
      <c r="A43" s="113"/>
      <c r="B43" s="840"/>
      <c r="C43" s="841"/>
      <c r="D43" s="841"/>
      <c r="E43" s="841"/>
      <c r="F43" s="841"/>
      <c r="G43" s="841"/>
      <c r="H43" s="842"/>
      <c r="I43" s="421"/>
      <c r="J43" s="422"/>
      <c r="K43" s="269"/>
      <c r="L43" s="335"/>
      <c r="M43" s="336"/>
      <c r="N43" s="272"/>
    </row>
    <row r="44" spans="1:14">
      <c r="A44" s="113"/>
      <c r="B44" s="840"/>
      <c r="C44" s="841"/>
      <c r="D44" s="841"/>
      <c r="E44" s="841"/>
      <c r="F44" s="841"/>
      <c r="G44" s="841"/>
      <c r="H44" s="842"/>
      <c r="I44" s="328"/>
      <c r="J44" s="330"/>
      <c r="K44" s="269"/>
      <c r="L44" s="423"/>
      <c r="M44" s="424"/>
      <c r="N44" s="272"/>
    </row>
    <row r="45" spans="1:14">
      <c r="B45" s="840"/>
      <c r="C45" s="841"/>
      <c r="D45" s="841"/>
      <c r="E45" s="841"/>
      <c r="F45" s="841"/>
      <c r="G45" s="841"/>
      <c r="H45" s="842"/>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183635.89576972899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4166.1517862699775</v>
      </c>
      <c r="N54" s="272">
        <f>K54*M54</f>
        <v>833.23035725399552</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6163.0788522801149</v>
      </c>
      <c r="N55" s="272">
        <f t="shared" ref="N55:N67" si="1">K55*M55</f>
        <v>34081.826053109035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42633.029888840712</v>
      </c>
      <c r="N56" s="272">
        <f t="shared" si="1"/>
        <v>341.06423911072568</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47973.63871078525</v>
      </c>
      <c r="N57" s="272">
        <f t="shared" si="1"/>
        <v>1055.4200516372755</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920.48942241006262</v>
      </c>
      <c r="N58" s="272">
        <f t="shared" si="1"/>
        <v>276.14682672301876</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1029.8235732619364</v>
      </c>
      <c r="N59" s="272">
        <f t="shared" si="1"/>
        <v>102.98235732619365</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16326.75274902276</v>
      </c>
      <c r="N60" s="272">
        <f t="shared" si="1"/>
        <v>8163.3763745113802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65307.010996091041</v>
      </c>
      <c r="N61" s="272">
        <f t="shared" si="1"/>
        <v>6530.7010996091049</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1189.3660942996712</v>
      </c>
      <c r="N62" s="272">
        <f t="shared" si="1"/>
        <v>11893.660942996712</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20198.680006920145</v>
      </c>
      <c r="N63" s="272">
        <f t="shared" si="1"/>
        <v>20198.680006920145</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21693.283899181337</v>
      </c>
      <c r="N64" s="272">
        <f t="shared" si="1"/>
        <v>10846.641949590668</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7676.8175177524236</v>
      </c>
      <c r="N65" s="272">
        <f t="shared" si="1"/>
        <v>4222.2496347638335</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3956.8549832106764</v>
      </c>
      <c r="N66" s="272">
        <f t="shared" si="1"/>
        <v>197.84274916053383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4011.4074635016186</v>
      </c>
      <c r="N67" s="272">
        <f t="shared" si="1"/>
        <v>4011.4074635016186</v>
      </c>
    </row>
    <row r="68" spans="1:14" ht="15.75" thickBot="1">
      <c r="B68" s="43"/>
      <c r="C68" s="310"/>
      <c r="D68" s="310"/>
      <c r="E68" s="310"/>
      <c r="F68" s="310"/>
      <c r="G68" s="310"/>
      <c r="H68" s="310"/>
      <c r="I68" s="310"/>
      <c r="J68" s="435"/>
      <c r="K68" s="126"/>
      <c r="L68" s="325"/>
      <c r="M68" s="402"/>
      <c r="N68" s="272"/>
    </row>
    <row r="69" spans="1:14" ht="15.75" thickBot="1">
      <c r="B69" s="827" t="s">
        <v>953</v>
      </c>
      <c r="C69" s="828"/>
      <c r="D69" s="828"/>
      <c r="E69" s="828"/>
      <c r="F69" s="828"/>
      <c r="G69" s="828"/>
      <c r="H69" s="828"/>
      <c r="I69" s="828"/>
      <c r="J69" s="828"/>
      <c r="K69" s="828"/>
      <c r="L69" s="828"/>
      <c r="M69" s="829"/>
      <c r="N69" s="394">
        <f>SUM(N54:N68)</f>
        <v>102755.23010621425</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30" t="s">
        <v>961</v>
      </c>
      <c r="M73" s="803"/>
      <c r="N73" s="76" t="s">
        <v>951</v>
      </c>
    </row>
    <row r="74" spans="1:14">
      <c r="B74" s="46"/>
      <c r="C74" s="317"/>
      <c r="D74" s="317"/>
      <c r="E74" s="317"/>
      <c r="F74" s="317"/>
      <c r="G74" s="317"/>
      <c r="H74" s="311"/>
      <c r="I74" s="279"/>
      <c r="J74" s="286"/>
      <c r="K74" s="279"/>
      <c r="L74" s="831"/>
      <c r="M74" s="832"/>
      <c r="N74" s="287"/>
    </row>
    <row r="75" spans="1:14">
      <c r="B75" s="46"/>
      <c r="C75" s="47"/>
      <c r="D75" s="47"/>
      <c r="E75" s="47"/>
      <c r="F75" s="47"/>
      <c r="G75" s="47"/>
      <c r="H75" s="311"/>
      <c r="I75" s="279"/>
      <c r="J75" s="286"/>
      <c r="K75" s="279"/>
      <c r="L75" s="831"/>
      <c r="M75" s="832"/>
      <c r="N75" s="287"/>
    </row>
    <row r="76" spans="1:14">
      <c r="B76" s="46"/>
      <c r="C76" s="47"/>
      <c r="D76" s="47"/>
      <c r="E76" s="47"/>
      <c r="F76" s="47"/>
      <c r="G76" s="47"/>
      <c r="H76" s="311"/>
      <c r="I76" s="279"/>
      <c r="J76" s="286"/>
      <c r="K76" s="279"/>
      <c r="L76" s="831"/>
      <c r="M76" s="832"/>
      <c r="N76" s="287"/>
    </row>
    <row r="77" spans="1:14">
      <c r="B77" s="46"/>
      <c r="C77" s="47"/>
      <c r="D77" s="47"/>
      <c r="E77" s="47"/>
      <c r="F77" s="47"/>
      <c r="G77" s="47"/>
      <c r="H77" s="311"/>
      <c r="I77" s="279"/>
      <c r="J77" s="286"/>
      <c r="K77" s="279"/>
      <c r="L77" s="831"/>
      <c r="M77" s="832"/>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6"/>
      <c r="M79" s="817"/>
      <c r="N79" s="127"/>
    </row>
    <row r="80" spans="1:14" ht="15.75" thickBot="1">
      <c r="B80" s="833" t="s">
        <v>953</v>
      </c>
      <c r="C80" s="834"/>
      <c r="D80" s="834"/>
      <c r="E80" s="834"/>
      <c r="F80" s="834"/>
      <c r="G80" s="834"/>
      <c r="H80" s="834"/>
      <c r="I80" s="834"/>
      <c r="J80" s="834"/>
      <c r="K80" s="834"/>
      <c r="L80" s="834"/>
      <c r="M80" s="83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3" t="s">
        <v>963</v>
      </c>
      <c r="C84" s="854"/>
      <c r="D84" s="854"/>
      <c r="E84" s="854"/>
      <c r="F84" s="854"/>
      <c r="G84" s="854"/>
      <c r="H84" s="854"/>
      <c r="I84" s="73" t="s">
        <v>964</v>
      </c>
      <c r="J84" s="75" t="s">
        <v>1410</v>
      </c>
      <c r="K84" s="74" t="s">
        <v>966</v>
      </c>
      <c r="L84" s="855" t="s">
        <v>950</v>
      </c>
      <c r="M84" s="856"/>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4"/>
      <c r="C90" s="815"/>
      <c r="D90" s="815"/>
      <c r="E90" s="815"/>
      <c r="F90" s="815"/>
      <c r="G90" s="815"/>
      <c r="H90" s="815"/>
      <c r="I90" s="126"/>
      <c r="J90" s="126"/>
      <c r="K90" s="126"/>
      <c r="L90" s="915"/>
      <c r="M90" s="915"/>
      <c r="N90" s="45"/>
    </row>
    <row r="91" spans="1:15" ht="15.75" thickBot="1">
      <c r="B91" s="833" t="s">
        <v>953</v>
      </c>
      <c r="C91" s="834"/>
      <c r="D91" s="834"/>
      <c r="E91" s="834"/>
      <c r="F91" s="834"/>
      <c r="G91" s="834"/>
      <c r="H91" s="834"/>
      <c r="I91" s="834"/>
      <c r="J91" s="834"/>
      <c r="K91" s="834"/>
      <c r="L91" s="834"/>
      <c r="M91" s="835"/>
      <c r="N91" s="301">
        <f>SUM(N85:N90)</f>
        <v>41336.200695078456</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327727.32657102169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8" t="s">
        <v>969</v>
      </c>
      <c r="C97" s="819"/>
      <c r="D97" s="819"/>
      <c r="E97" s="819"/>
      <c r="F97" s="819"/>
      <c r="G97" s="819"/>
      <c r="H97" s="819"/>
      <c r="I97" s="314"/>
      <c r="J97" s="334"/>
      <c r="K97" s="302" t="s">
        <v>970</v>
      </c>
      <c r="L97" s="857" t="s">
        <v>971</v>
      </c>
      <c r="M97" s="858"/>
      <c r="N97" s="303"/>
    </row>
    <row r="98" spans="1:14">
      <c r="B98" s="859" t="s">
        <v>972</v>
      </c>
      <c r="C98" s="860"/>
      <c r="D98" s="860"/>
      <c r="E98" s="860"/>
      <c r="F98" s="860"/>
      <c r="G98" s="860"/>
      <c r="H98" s="860"/>
      <c r="I98" s="87"/>
      <c r="J98" s="88"/>
      <c r="K98" s="304">
        <v>0.2</v>
      </c>
      <c r="L98" s="861">
        <f>N93*K98</f>
        <v>65545.465314204339</v>
      </c>
      <c r="M98" s="862"/>
      <c r="N98" s="51"/>
    </row>
    <row r="99" spans="1:14">
      <c r="B99" s="89" t="s">
        <v>973</v>
      </c>
      <c r="C99" s="90"/>
      <c r="D99" s="90"/>
      <c r="E99" s="90"/>
      <c r="F99" s="90"/>
      <c r="G99" s="90"/>
      <c r="H99" s="90"/>
      <c r="I99" s="87"/>
      <c r="J99" s="88"/>
      <c r="K99" s="304">
        <v>0.05</v>
      </c>
      <c r="L99" s="861">
        <f>N93*K99</f>
        <v>16386.366328551085</v>
      </c>
      <c r="M99" s="862"/>
      <c r="N99" s="51"/>
    </row>
    <row r="100" spans="1:14" ht="15.75" thickBot="1">
      <c r="B100" s="91" t="s">
        <v>974</v>
      </c>
      <c r="C100" s="92"/>
      <c r="D100" s="92"/>
      <c r="E100" s="92"/>
      <c r="F100" s="92"/>
      <c r="G100" s="92"/>
      <c r="H100" s="92"/>
      <c r="I100" s="93"/>
      <c r="J100" s="94"/>
      <c r="K100" s="305">
        <v>0.05</v>
      </c>
      <c r="L100" s="863">
        <f>N93*K100</f>
        <v>16386.366328551085</v>
      </c>
      <c r="M100" s="864"/>
      <c r="N100" s="51"/>
    </row>
    <row r="101" spans="1:14" ht="15.75" thickBot="1">
      <c r="B101" s="827" t="s">
        <v>953</v>
      </c>
      <c r="C101" s="828"/>
      <c r="D101" s="828"/>
      <c r="E101" s="828"/>
      <c r="F101" s="828"/>
      <c r="G101" s="828"/>
      <c r="H101" s="828"/>
      <c r="I101" s="828"/>
      <c r="J101" s="828"/>
      <c r="K101" s="828"/>
      <c r="L101" s="828"/>
      <c r="M101" s="829"/>
      <c r="N101" s="52">
        <f>L98+L99+L100</f>
        <v>98318.197971306508</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8">
        <f>N93+N101</f>
        <v>426045.5245423282</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224</v>
      </c>
      <c r="B36" s="840" t="str">
        <f>VLOOKUP(A36,EQUIPOS!A6:D154,3,FALSE)</f>
        <v>Equipo de Medición (Deformimetros Eléctricos, Mecánicos, Celdas de Carga,  Etc.)</v>
      </c>
      <c r="C36" s="841"/>
      <c r="D36" s="841"/>
      <c r="E36" s="841"/>
      <c r="F36" s="841"/>
      <c r="G36" s="841"/>
      <c r="H36" s="842"/>
      <c r="I36" s="267"/>
      <c r="J36" s="268"/>
      <c r="K36" s="269">
        <f>VLOOKUP(A36,EQUIPOS!A6:D163,4,FALSE)</f>
        <v>144448.90046525639</v>
      </c>
      <c r="L36" s="270"/>
      <c r="M36" s="336">
        <v>3.3333333330000001</v>
      </c>
      <c r="N36" s="272">
        <f>K36/M36</f>
        <v>43334.670143910385</v>
      </c>
    </row>
    <row r="37" spans="1:14">
      <c r="A37" s="113" t="s">
        <v>125</v>
      </c>
      <c r="B37" s="840" t="str">
        <f>VLOOKUP(A37,EQUIPOS!A7:D154,3,FALSE)</f>
        <v>Bomba para gato de tensionamiento</v>
      </c>
      <c r="C37" s="841"/>
      <c r="D37" s="841"/>
      <c r="E37" s="841"/>
      <c r="F37" s="841"/>
      <c r="G37" s="841"/>
      <c r="H37" s="842"/>
      <c r="I37" s="421"/>
      <c r="J37" s="422"/>
      <c r="K37" s="269">
        <f>VLOOKUP(A37,EQUIPOS!A7:D164,4,FALSE)</f>
        <v>51773.79944991268</v>
      </c>
      <c r="L37" s="335"/>
      <c r="M37" s="336">
        <v>0.1</v>
      </c>
      <c r="N37" s="272">
        <f>K37/M37</f>
        <v>517737.9944991268</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158427.8263167328</v>
      </c>
      <c r="L38" s="423"/>
      <c r="M38" s="424">
        <v>0.1</v>
      </c>
      <c r="N38" s="272">
        <f>K38/M38</f>
        <v>1584278.263167328</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2145350.9278103653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1">
        <f>VLOOKUP(A60,TRANSPORTE!A2:D117,4,FALSE)</f>
        <v>5497.830676045216</v>
      </c>
      <c r="M60" s="832"/>
      <c r="N60" s="287">
        <f>K60*L60</f>
        <v>82467.460140678246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82467.460140678246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2233919.4075872088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446783.88151744177</v>
      </c>
      <c r="M84" s="862"/>
      <c r="N84" s="51"/>
    </row>
    <row r="85" spans="1:14">
      <c r="B85" s="89" t="s">
        <v>973</v>
      </c>
      <c r="C85" s="90"/>
      <c r="D85" s="90"/>
      <c r="E85" s="90"/>
      <c r="F85" s="90"/>
      <c r="G85" s="90"/>
      <c r="H85" s="90"/>
      <c r="I85" s="87"/>
      <c r="J85" s="88"/>
      <c r="K85" s="304">
        <v>0.05</v>
      </c>
      <c r="L85" s="861">
        <f>N79*K85</f>
        <v>111695.97037936044</v>
      </c>
      <c r="M85" s="862"/>
      <c r="N85" s="51"/>
    </row>
    <row r="86" spans="1:14" ht="15.75" thickBot="1">
      <c r="B86" s="91" t="s">
        <v>974</v>
      </c>
      <c r="C86" s="92"/>
      <c r="D86" s="92"/>
      <c r="E86" s="92"/>
      <c r="F86" s="92"/>
      <c r="G86" s="92"/>
      <c r="H86" s="92"/>
      <c r="I86" s="93"/>
      <c r="J86" s="94"/>
      <c r="K86" s="305">
        <v>0.05</v>
      </c>
      <c r="L86" s="863">
        <f>N79*K86</f>
        <v>111695.97037936044</v>
      </c>
      <c r="M86" s="864"/>
      <c r="N86" s="51"/>
    </row>
    <row r="87" spans="1:14" ht="15.75" thickBot="1">
      <c r="B87" s="827" t="s">
        <v>953</v>
      </c>
      <c r="C87" s="828"/>
      <c r="D87" s="828"/>
      <c r="E87" s="828"/>
      <c r="F87" s="828"/>
      <c r="G87" s="828"/>
      <c r="H87" s="828"/>
      <c r="I87" s="828"/>
      <c r="J87" s="828"/>
      <c r="K87" s="828"/>
      <c r="L87" s="828"/>
      <c r="M87" s="829"/>
      <c r="N87" s="52">
        <f>L84+L85+L86</f>
        <v>670175.82227616268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2904095.2298633717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1095.9641903357754</v>
      </c>
      <c r="L36" s="270"/>
      <c r="M36" s="336">
        <v>2</v>
      </c>
      <c r="N36" s="272">
        <f>K36/M36</f>
        <v>547.98209516788768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4923.3084969018928</v>
      </c>
      <c r="L37" s="335"/>
      <c r="M37" s="336">
        <v>2</v>
      </c>
      <c r="N37" s="272">
        <f>K37/M37</f>
        <v>2461.6542484509464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1681.7452725900498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4691.3816162088842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58062.690239902135</v>
      </c>
      <c r="N48" s="272">
        <f>K48*M48</f>
        <v>267088.3751035498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4854.4362978232029</v>
      </c>
      <c r="N49" s="272">
        <f>K49*M49</f>
        <v>4854.4362978232029</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451039.81698093069</v>
      </c>
      <c r="N50" s="272">
        <f>K50*M50</f>
        <v>451039.81698093069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12542.406085341987</v>
      </c>
      <c r="N51" s="272">
        <f>K51*M51</f>
        <v>57695.067992573138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780677.69637487689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1388.967249884229</v>
      </c>
      <c r="M60" s="832"/>
      <c r="N60" s="287">
        <f>K60*L60</f>
        <v>1388.967249884229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1388.967249884229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820392.95069277112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164078.59013855422</v>
      </c>
      <c r="M84" s="862"/>
      <c r="N84" s="51"/>
    </row>
    <row r="85" spans="1:14">
      <c r="B85" s="89" t="s">
        <v>973</v>
      </c>
      <c r="C85" s="90"/>
      <c r="D85" s="90"/>
      <c r="E85" s="90"/>
      <c r="F85" s="90"/>
      <c r="G85" s="90"/>
      <c r="H85" s="90"/>
      <c r="I85" s="87"/>
      <c r="J85" s="88"/>
      <c r="K85" s="304">
        <v>0.05</v>
      </c>
      <c r="L85" s="861">
        <f>N79*K85</f>
        <v>41019.647534638556</v>
      </c>
      <c r="M85" s="862"/>
      <c r="N85" s="51"/>
    </row>
    <row r="86" spans="1:14" ht="15.75" thickBot="1">
      <c r="B86" s="91" t="s">
        <v>974</v>
      </c>
      <c r="C86" s="92"/>
      <c r="D86" s="92"/>
      <c r="E86" s="92"/>
      <c r="F86" s="92"/>
      <c r="G86" s="92"/>
      <c r="H86" s="92"/>
      <c r="I86" s="93"/>
      <c r="J86" s="94"/>
      <c r="K86" s="305">
        <v>0.05</v>
      </c>
      <c r="L86" s="863">
        <f>N79*K86</f>
        <v>41019.647534638556</v>
      </c>
      <c r="M86" s="864"/>
      <c r="N86" s="51"/>
    </row>
    <row r="87" spans="1:14" ht="15.75" thickBot="1">
      <c r="B87" s="827" t="s">
        <v>953</v>
      </c>
      <c r="C87" s="828"/>
      <c r="D87" s="828"/>
      <c r="E87" s="828"/>
      <c r="F87" s="828"/>
      <c r="G87" s="828"/>
      <c r="H87" s="828"/>
      <c r="I87" s="828"/>
      <c r="J87" s="828"/>
      <c r="K87" s="828"/>
      <c r="L87" s="828"/>
      <c r="M87" s="829"/>
      <c r="N87" s="52">
        <f>L84+L85+L86</f>
        <v>246117.88520783134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1066510.8359006024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1095.9641903357754</v>
      </c>
      <c r="L36" s="270"/>
      <c r="M36" s="336">
        <v>2</v>
      </c>
      <c r="N36" s="272">
        <f>K36/M36</f>
        <v>547.98209516788768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4923.3084969018928</v>
      </c>
      <c r="L37" s="335"/>
      <c r="M37" s="336">
        <v>2</v>
      </c>
      <c r="N37" s="272">
        <f>K37/M37</f>
        <v>2461.6542484509464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4357.9871049138592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58062.690239902135</v>
      </c>
      <c r="N48" s="272">
        <f>K48*M48</f>
        <v>267088.3751035498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4854.4362978232029</v>
      </c>
      <c r="N49" s="272">
        <f>K49*M49</f>
        <v>4854.4362978232029</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451039.81698093069</v>
      </c>
      <c r="N50" s="272">
        <f>K50*M50</f>
        <v>451039.81698093069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12542.406085341987</v>
      </c>
      <c r="N51" s="272">
        <f>K51*M51</f>
        <v>57695.067992573138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780677.69637487689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1388.967249884229</v>
      </c>
      <c r="M60" s="832"/>
      <c r="N60" s="287">
        <f>K60*L60</f>
        <v>1388.967249884229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1388.967249884229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813391.66595557542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162678.33319111509</v>
      </c>
      <c r="M84" s="862"/>
      <c r="N84" s="51"/>
    </row>
    <row r="85" spans="1:14">
      <c r="B85" s="89" t="s">
        <v>973</v>
      </c>
      <c r="C85" s="90"/>
      <c r="D85" s="90"/>
      <c r="E85" s="90"/>
      <c r="F85" s="90"/>
      <c r="G85" s="90"/>
      <c r="H85" s="90"/>
      <c r="I85" s="87"/>
      <c r="J85" s="88"/>
      <c r="K85" s="304">
        <v>0.05</v>
      </c>
      <c r="L85" s="861">
        <f>N79*K85</f>
        <v>40669.583297778772</v>
      </c>
      <c r="M85" s="862"/>
      <c r="N85" s="51"/>
    </row>
    <row r="86" spans="1:14" ht="15.75" thickBot="1">
      <c r="B86" s="91" t="s">
        <v>974</v>
      </c>
      <c r="C86" s="92"/>
      <c r="D86" s="92"/>
      <c r="E86" s="92"/>
      <c r="F86" s="92"/>
      <c r="G86" s="92"/>
      <c r="H86" s="92"/>
      <c r="I86" s="93"/>
      <c r="J86" s="94"/>
      <c r="K86" s="305">
        <v>0.05</v>
      </c>
      <c r="L86" s="863">
        <f>N79*K86</f>
        <v>40669.583297778772</v>
      </c>
      <c r="M86" s="864"/>
      <c r="N86" s="51"/>
    </row>
    <row r="87" spans="1:14" ht="15.75" thickBot="1">
      <c r="B87" s="827" t="s">
        <v>953</v>
      </c>
      <c r="C87" s="828"/>
      <c r="D87" s="828"/>
      <c r="E87" s="828"/>
      <c r="F87" s="828"/>
      <c r="G87" s="828"/>
      <c r="H87" s="828"/>
      <c r="I87" s="828"/>
      <c r="J87" s="828"/>
      <c r="K87" s="828"/>
      <c r="L87" s="828"/>
      <c r="M87" s="829"/>
      <c r="N87" s="52">
        <f>L84+L85+L86</f>
        <v>244017.49978667262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1057409.1657422481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1095.9641903357754</v>
      </c>
      <c r="L36" s="270"/>
      <c r="M36" s="336">
        <v>2</v>
      </c>
      <c r="N36" s="272">
        <f>K36/M36</f>
        <v>547.98209516788768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4923.3084969018928</v>
      </c>
      <c r="L37" s="335"/>
      <c r="M37" s="336">
        <v>2</v>
      </c>
      <c r="N37" s="272">
        <f>K37/M37</f>
        <v>2461.6542484509464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4357.9871049138592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427496.52983082714</v>
      </c>
      <c r="N48" s="272">
        <f>K48*M48</f>
        <v>427496.52983082714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4854.4362978232029</v>
      </c>
      <c r="N49" s="272">
        <f>K49*M49</f>
        <v>4854.4362978232029</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12542.406085341987</v>
      </c>
      <c r="N50" s="272">
        <f>K50*M50</f>
        <v>57695.067992573138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490046.03412122349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1388.967249884229</v>
      </c>
      <c r="M60" s="832"/>
      <c r="N60" s="287">
        <f>K60*L60</f>
        <v>1388.967249884229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1388.967249884229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522760.00370192208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104552.00074038442</v>
      </c>
      <c r="M84" s="862"/>
      <c r="N84" s="51"/>
    </row>
    <row r="85" spans="1:14">
      <c r="B85" s="89" t="s">
        <v>973</v>
      </c>
      <c r="C85" s="90"/>
      <c r="D85" s="90"/>
      <c r="E85" s="90"/>
      <c r="F85" s="90"/>
      <c r="G85" s="90"/>
      <c r="H85" s="90"/>
      <c r="I85" s="87"/>
      <c r="J85" s="88"/>
      <c r="K85" s="304">
        <v>0.05</v>
      </c>
      <c r="L85" s="861">
        <f>N79*K85</f>
        <v>26138.000185096105</v>
      </c>
      <c r="M85" s="862"/>
      <c r="N85" s="51"/>
    </row>
    <row r="86" spans="1:14" ht="15.75" thickBot="1">
      <c r="B86" s="91" t="s">
        <v>974</v>
      </c>
      <c r="C86" s="92"/>
      <c r="D86" s="92"/>
      <c r="E86" s="92"/>
      <c r="F86" s="92"/>
      <c r="G86" s="92"/>
      <c r="H86" s="92"/>
      <c r="I86" s="93"/>
      <c r="J86" s="94"/>
      <c r="K86" s="305">
        <v>0.05</v>
      </c>
      <c r="L86" s="863">
        <f>N79*K86</f>
        <v>26138.000185096105</v>
      </c>
      <c r="M86" s="864"/>
      <c r="N86" s="51"/>
    </row>
    <row r="87" spans="1:14" ht="15.75" thickBot="1">
      <c r="B87" s="827" t="s">
        <v>953</v>
      </c>
      <c r="C87" s="828"/>
      <c r="D87" s="828"/>
      <c r="E87" s="828"/>
      <c r="F87" s="828"/>
      <c r="G87" s="828"/>
      <c r="H87" s="828"/>
      <c r="I87" s="828"/>
      <c r="J87" s="828"/>
      <c r="K87" s="828"/>
      <c r="L87" s="828"/>
      <c r="M87" s="829"/>
      <c r="N87" s="52">
        <f>L84+L85+L86</f>
        <v>156828.00111057665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679588.00481249869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1095.9641903357754</v>
      </c>
      <c r="L36" s="270"/>
      <c r="M36" s="336">
        <v>2</v>
      </c>
      <c r="N36" s="272">
        <f>K36/M36</f>
        <v>547.98209516788768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4923.3084969018928</v>
      </c>
      <c r="L37" s="335"/>
      <c r="M37" s="336">
        <v>2</v>
      </c>
      <c r="N37" s="272">
        <f>K37/M37</f>
        <v>2461.6542484509464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4357.9871049138592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406431.48343336611</v>
      </c>
      <c r="N48" s="272">
        <f>K48*M48</f>
        <v>406431.48343336611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4854.4362978232029</v>
      </c>
      <c r="N49" s="272">
        <f>K49*M49</f>
        <v>4854.4362978232029</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4685.7493222231687</v>
      </c>
      <c r="N50" s="272">
        <f>K50*M50</f>
        <v>21554.446882226574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432840.36661341588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1388.967249884229</v>
      </c>
      <c r="M60" s="832"/>
      <c r="N60" s="287">
        <f>K60*L60</f>
        <v>1388.967249884229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1388.967249884229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465554.33619411447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93110.867238822902</v>
      </c>
      <c r="M84" s="862"/>
      <c r="N84" s="51"/>
    </row>
    <row r="85" spans="1:14">
      <c r="B85" s="89" t="s">
        <v>973</v>
      </c>
      <c r="C85" s="90"/>
      <c r="D85" s="90"/>
      <c r="E85" s="90"/>
      <c r="F85" s="90"/>
      <c r="G85" s="90"/>
      <c r="H85" s="90"/>
      <c r="I85" s="87"/>
      <c r="J85" s="88"/>
      <c r="K85" s="304">
        <v>0.05</v>
      </c>
      <c r="L85" s="861">
        <f>N79*K85</f>
        <v>23277.716809705726</v>
      </c>
      <c r="M85" s="862"/>
      <c r="N85" s="51"/>
    </row>
    <row r="86" spans="1:14" ht="15.75" thickBot="1">
      <c r="B86" s="91" t="s">
        <v>974</v>
      </c>
      <c r="C86" s="92"/>
      <c r="D86" s="92"/>
      <c r="E86" s="92"/>
      <c r="F86" s="92"/>
      <c r="G86" s="92"/>
      <c r="H86" s="92"/>
      <c r="I86" s="93"/>
      <c r="J86" s="94"/>
      <c r="K86" s="305">
        <v>0.05</v>
      </c>
      <c r="L86" s="863">
        <f>N79*K86</f>
        <v>23277.716809705726</v>
      </c>
      <c r="M86" s="864"/>
      <c r="N86" s="51"/>
    </row>
    <row r="87" spans="1:14" ht="15.75" thickBot="1">
      <c r="B87" s="827" t="s">
        <v>953</v>
      </c>
      <c r="C87" s="828"/>
      <c r="D87" s="828"/>
      <c r="E87" s="828"/>
      <c r="F87" s="828"/>
      <c r="G87" s="828"/>
      <c r="H87" s="828"/>
      <c r="I87" s="828"/>
      <c r="J87" s="828"/>
      <c r="K87" s="828"/>
      <c r="L87" s="828"/>
      <c r="M87" s="829"/>
      <c r="N87" s="52">
        <f>L84+L85+L86</f>
        <v>139666.30085823435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605220.63705234881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4450.3046846995412</v>
      </c>
      <c r="L36" s="270"/>
      <c r="M36" s="336">
        <v>1</v>
      </c>
      <c r="N36" s="272">
        <f>K36/M36</f>
        <v>4450.3046846995412</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4923.3084969018928</v>
      </c>
      <c r="L37" s="335"/>
      <c r="M37" s="336">
        <v>1</v>
      </c>
      <c r="N37" s="272">
        <f>K37/M37</f>
        <v>4923.3084969018928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12746.952204191484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56124.864103961962</v>
      </c>
      <c r="N48" s="272">
        <f>K48*M48</f>
        <v>53318.62089876386</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1.3536609153089156</v>
      </c>
      <c r="N49" s="272">
        <f>K49*M49</f>
        <v>230.12235560251565</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52688.647934331639</v>
      </c>
      <c r="N50" s="272">
        <f>K50*M50</f>
        <v>28978.756363882403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483.45131858901954</v>
      </c>
      <c r="N51" s="272">
        <f>K51*M51</f>
        <v>145035.39557670587</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4685.7493222231687</v>
      </c>
      <c r="N52" s="272">
        <f>K52*M52</f>
        <v>14525.822898891824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242088.71809384646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1">
        <f>VLOOKUP(A64,TRANSPORTE!A2:D117,4,FALSE)</f>
        <v>1388.967249884229</v>
      </c>
      <c r="M64" s="832"/>
      <c r="N64" s="287">
        <f>K64*L64</f>
        <v>763.93198743632604</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1">
        <f>VLOOKUP(A65,TRANSPORTE!A3:D117,4,FALSE)</f>
        <v>1388.967249884229</v>
      </c>
      <c r="M65" s="832"/>
      <c r="N65" s="287">
        <f>K65*L65</f>
        <v>1319.5188873900174</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2083.4508748263434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324385.90162466525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64877.180324933055</v>
      </c>
      <c r="M88" s="862"/>
      <c r="N88" s="51"/>
    </row>
    <row r="89" spans="1:14">
      <c r="B89" s="89" t="s">
        <v>973</v>
      </c>
      <c r="C89" s="90"/>
      <c r="D89" s="90"/>
      <c r="E89" s="90"/>
      <c r="F89" s="90"/>
      <c r="G89" s="90"/>
      <c r="H89" s="90"/>
      <c r="I89" s="87"/>
      <c r="J89" s="88"/>
      <c r="K89" s="304">
        <v>0.05</v>
      </c>
      <c r="L89" s="861">
        <f>N83*K89</f>
        <v>16219.295081233264</v>
      </c>
      <c r="M89" s="862"/>
      <c r="N89" s="51"/>
    </row>
    <row r="90" spans="1:14" ht="15.75" thickBot="1">
      <c r="B90" s="91" t="s">
        <v>974</v>
      </c>
      <c r="C90" s="92"/>
      <c r="D90" s="92"/>
      <c r="E90" s="92"/>
      <c r="F90" s="92"/>
      <c r="G90" s="92"/>
      <c r="H90" s="92"/>
      <c r="I90" s="93"/>
      <c r="J90" s="94"/>
      <c r="K90" s="305">
        <v>0.05</v>
      </c>
      <c r="L90" s="863">
        <f>N83*K90</f>
        <v>16219.295081233264</v>
      </c>
      <c r="M90" s="864"/>
      <c r="N90" s="51"/>
    </row>
    <row r="91" spans="1:14" ht="15.75" thickBot="1">
      <c r="B91" s="827" t="s">
        <v>953</v>
      </c>
      <c r="C91" s="828"/>
      <c r="D91" s="828"/>
      <c r="E91" s="828"/>
      <c r="F91" s="828"/>
      <c r="G91" s="828"/>
      <c r="H91" s="828"/>
      <c r="I91" s="828"/>
      <c r="J91" s="828"/>
      <c r="K91" s="828"/>
      <c r="L91" s="828"/>
      <c r="M91" s="829"/>
      <c r="N91" s="52">
        <f>L88+L89+L90</f>
        <v>97315.770487399568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421701.67211206479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4450.3046846995412</v>
      </c>
      <c r="L36" s="270"/>
      <c r="M36" s="336">
        <v>1</v>
      </c>
      <c r="N36" s="272">
        <f>K36/M36</f>
        <v>4450.3046846995412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7823.6437072895915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56124.864103961962</v>
      </c>
      <c r="N48" s="272">
        <f>K48*M48</f>
        <v>47144.885847328049</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1.3536609153089156</v>
      </c>
      <c r="N49" s="272">
        <f>K49*M49</f>
        <v>250.42726933214939</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52688.647934331639</v>
      </c>
      <c r="N50" s="272">
        <f>K50*M50</f>
        <v>33193.848198628933</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483.45131858901954</v>
      </c>
      <c r="N51" s="272">
        <f>K51*M51</f>
        <v>125697.34283314509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206286.50414843421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1">
        <f>VLOOKUP(A64,TRANSPORTE!A2:D117,4,FALSE)</f>
        <v>1388.967249884229</v>
      </c>
      <c r="M64" s="832"/>
      <c r="N64" s="287">
        <f>K64*L64</f>
        <v>875.04936742706423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1">
        <f>VLOOKUP(A65,TRANSPORTE!A3:D117,4,FALSE)</f>
        <v>1388.967249884229</v>
      </c>
      <c r="M65" s="832"/>
      <c r="N65" s="287">
        <f>K65*L65</f>
        <v>1166.7324899027524</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2041.7818573298166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283618.71016485465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56723.742032970935</v>
      </c>
      <c r="M88" s="862"/>
      <c r="N88" s="51"/>
    </row>
    <row r="89" spans="1:14">
      <c r="B89" s="89" t="s">
        <v>973</v>
      </c>
      <c r="C89" s="90"/>
      <c r="D89" s="90"/>
      <c r="E89" s="90"/>
      <c r="F89" s="90"/>
      <c r="G89" s="90"/>
      <c r="H89" s="90"/>
      <c r="I89" s="87"/>
      <c r="J89" s="88"/>
      <c r="K89" s="304">
        <v>0.05</v>
      </c>
      <c r="L89" s="861">
        <f>N83*K89</f>
        <v>14180.935508242734</v>
      </c>
      <c r="M89" s="862"/>
      <c r="N89" s="51"/>
    </row>
    <row r="90" spans="1:14" ht="15.75" thickBot="1">
      <c r="B90" s="91" t="s">
        <v>974</v>
      </c>
      <c r="C90" s="92"/>
      <c r="D90" s="92"/>
      <c r="E90" s="92"/>
      <c r="F90" s="92"/>
      <c r="G90" s="92"/>
      <c r="H90" s="92"/>
      <c r="I90" s="93"/>
      <c r="J90" s="94"/>
      <c r="K90" s="305">
        <v>0.05</v>
      </c>
      <c r="L90" s="863">
        <f>N83*K90</f>
        <v>14180.935508242734</v>
      </c>
      <c r="M90" s="864"/>
      <c r="N90" s="51"/>
    </row>
    <row r="91" spans="1:14" ht="15.75" thickBot="1">
      <c r="B91" s="827" t="s">
        <v>953</v>
      </c>
      <c r="C91" s="828"/>
      <c r="D91" s="828"/>
      <c r="E91" s="828"/>
      <c r="F91" s="828"/>
      <c r="G91" s="828"/>
      <c r="H91" s="828"/>
      <c r="I91" s="828"/>
      <c r="J91" s="828"/>
      <c r="K91" s="828"/>
      <c r="L91" s="828"/>
      <c r="M91" s="829"/>
      <c r="N91" s="52">
        <f>L88+L89+L90</f>
        <v>85085.613049456399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368704.32321431104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4450.3046846995412</v>
      </c>
      <c r="L36" s="270"/>
      <c r="M36" s="336">
        <v>1</v>
      </c>
      <c r="N36" s="272">
        <f>K36/M36</f>
        <v>4450.3046846995412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2698.6712180720406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7148.9759027715818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56124.864103961962</v>
      </c>
      <c r="N48" s="272">
        <f>K48*M48</f>
        <v>28286.931508396829</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1.3536609153089156</v>
      </c>
      <c r="N49" s="272">
        <f>K49*M49</f>
        <v>150.25636159928965</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67683.045765445771</v>
      </c>
      <c r="N50" s="272">
        <f>K50*M50</f>
        <v>27073.218306178311</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52688.647934331639</v>
      </c>
      <c r="N51" s="272">
        <f>K51*M51</f>
        <v>19916.308919177358</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483.45131858901954</v>
      </c>
      <c r="N52" s="272">
        <f>K52*M52</f>
        <v>75418.405699887051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150845.12079523882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1">
        <f>VLOOKUP(A64,TRANSPORTE!A2:D117,4,FALSE)</f>
        <v>1388.967249884229</v>
      </c>
      <c r="M64" s="832"/>
      <c r="N64" s="287">
        <f>K64*L64</f>
        <v>525.0296204562386</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1">
        <f>VLOOKUP(A65,TRANSPORTE!A3:D117,4,FALSE)</f>
        <v>1388.967249884229</v>
      </c>
      <c r="M65" s="832"/>
      <c r="N65" s="287">
        <f>K65*L65</f>
        <v>700.03949394165136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1">
        <f>VLOOKUP(A66,TRANSPORTE!A3:D117,4,FALSE)</f>
        <v>1388.967249884229</v>
      </c>
      <c r="M66" s="832"/>
      <c r="N66" s="287">
        <f>K66*L66</f>
        <v>555.58689995369161</v>
      </c>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1780.6560143515817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53973.424361440804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213748.1770738028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42749.63541476056</v>
      </c>
      <c r="M88" s="862"/>
      <c r="N88" s="51"/>
    </row>
    <row r="89" spans="1:14">
      <c r="B89" s="89" t="s">
        <v>973</v>
      </c>
      <c r="C89" s="90"/>
      <c r="D89" s="90"/>
      <c r="E89" s="90"/>
      <c r="F89" s="90"/>
      <c r="G89" s="90"/>
      <c r="H89" s="90"/>
      <c r="I89" s="87"/>
      <c r="J89" s="88"/>
      <c r="K89" s="304">
        <v>0.05</v>
      </c>
      <c r="L89" s="861">
        <f>N83*K89</f>
        <v>10687.40885369014</v>
      </c>
      <c r="M89" s="862"/>
      <c r="N89" s="51"/>
    </row>
    <row r="90" spans="1:14" ht="15.75" thickBot="1">
      <c r="B90" s="91" t="s">
        <v>974</v>
      </c>
      <c r="C90" s="92"/>
      <c r="D90" s="92"/>
      <c r="E90" s="92"/>
      <c r="F90" s="92"/>
      <c r="G90" s="92"/>
      <c r="H90" s="92"/>
      <c r="I90" s="93"/>
      <c r="J90" s="94"/>
      <c r="K90" s="305">
        <v>0.05</v>
      </c>
      <c r="L90" s="863">
        <f>N83*K90</f>
        <v>10687.40885369014</v>
      </c>
      <c r="M90" s="864"/>
      <c r="N90" s="51"/>
    </row>
    <row r="91" spans="1:14" ht="15.75" thickBot="1">
      <c r="B91" s="827" t="s">
        <v>953</v>
      </c>
      <c r="C91" s="828"/>
      <c r="D91" s="828"/>
      <c r="E91" s="828"/>
      <c r="F91" s="828"/>
      <c r="G91" s="828"/>
      <c r="H91" s="828"/>
      <c r="I91" s="828"/>
      <c r="J91" s="828"/>
      <c r="K91" s="828"/>
      <c r="L91" s="828"/>
      <c r="M91" s="829"/>
      <c r="N91" s="52">
        <f>L88+L89+L90</f>
        <v>64124.45312214084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277872.63019594364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4923.3084969018928</v>
      </c>
      <c r="L36" s="270"/>
      <c r="M36" s="336">
        <v>1</v>
      </c>
      <c r="N36" s="272">
        <f>K36/M36</f>
        <v>4923.3084969018928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6506.1275769866461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2941.6092967289896</v>
      </c>
      <c r="N48" s="272">
        <f>K48*M48</f>
        <v>100344.1763300193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40505.699696551397</v>
      </c>
      <c r="N49" s="272">
        <f>K49*M49</f>
        <v>6075.8549544827092</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406431.48343336611</v>
      </c>
      <c r="N50" s="272">
        <f>K50*M50</f>
        <v>51210.366912604128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9271.5359922389107</v>
      </c>
      <c r="N51" s="272">
        <f>K51*M51</f>
        <v>9271.5359922389107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166901.93418934505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1">
        <f>VLOOKUP(A61,TRANSPORTE!A3:D117,4,FALSE)</f>
        <v>1388.967249884229</v>
      </c>
      <c r="M61" s="832"/>
      <c r="N61" s="287">
        <f>K61*L61</f>
        <v>175.00987348541284</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175.00987348541284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252724.02564405475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50544.805128810956</v>
      </c>
      <c r="M85" s="862"/>
      <c r="N85" s="51"/>
    </row>
    <row r="86" spans="1:14">
      <c r="B86" s="89" t="s">
        <v>973</v>
      </c>
      <c r="C86" s="90"/>
      <c r="D86" s="90"/>
      <c r="E86" s="90"/>
      <c r="F86" s="90"/>
      <c r="G86" s="90"/>
      <c r="H86" s="90"/>
      <c r="I86" s="87"/>
      <c r="J86" s="88"/>
      <c r="K86" s="304">
        <v>0.05</v>
      </c>
      <c r="L86" s="861">
        <f>N80*K86</f>
        <v>12636.201282202739</v>
      </c>
      <c r="M86" s="862"/>
      <c r="N86" s="51"/>
    </row>
    <row r="87" spans="1:14" ht="15.75" thickBot="1">
      <c r="B87" s="91" t="s">
        <v>974</v>
      </c>
      <c r="C87" s="92"/>
      <c r="D87" s="92"/>
      <c r="E87" s="92"/>
      <c r="F87" s="92"/>
      <c r="G87" s="92"/>
      <c r="H87" s="92"/>
      <c r="I87" s="93"/>
      <c r="J87" s="94"/>
      <c r="K87" s="305">
        <v>0.05</v>
      </c>
      <c r="L87" s="863">
        <f>N80*K87</f>
        <v>12636.201282202739</v>
      </c>
      <c r="M87" s="864"/>
      <c r="N87" s="51"/>
    </row>
    <row r="88" spans="1:14" ht="15.75" thickBot="1">
      <c r="B88" s="827" t="s">
        <v>953</v>
      </c>
      <c r="C88" s="828"/>
      <c r="D88" s="828"/>
      <c r="E88" s="828"/>
      <c r="F88" s="828"/>
      <c r="G88" s="828"/>
      <c r="H88" s="828"/>
      <c r="I88" s="828"/>
      <c r="J88" s="828"/>
      <c r="K88" s="828"/>
      <c r="L88" s="828"/>
      <c r="M88" s="829"/>
      <c r="N88" s="52">
        <f>L85+L86+L87</f>
        <v>75817.207693216435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328541.2333372712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4923.3084969018928</v>
      </c>
      <c r="L36" s="270"/>
      <c r="M36" s="336">
        <v>1</v>
      </c>
      <c r="N36" s="272">
        <f>K36/M36</f>
        <v>4923.3084969018928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6506.1275769866461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2941.6092967289896</v>
      </c>
      <c r="N48" s="272">
        <f>K48*M48</f>
        <v>100344.1763300193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40505.699696551397</v>
      </c>
      <c r="N49" s="272">
        <f>K49*M49</f>
        <v>6075.8549544827092</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427496.52983082714</v>
      </c>
      <c r="N50" s="272">
        <f>K50*M50</f>
        <v>53864.562758684224</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9271.5359922389107</v>
      </c>
      <c r="N51" s="272">
        <f>K51*M51</f>
        <v>9271.5359922389107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169556.13003542513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1">
        <f>VLOOKUP(A61,TRANSPORTE!A3:D117,4,FALSE)</f>
        <v>1388.967249884229</v>
      </c>
      <c r="M61" s="832"/>
      <c r="N61" s="287">
        <f>K61*L61</f>
        <v>175.00987348541284</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175.00987348541284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255378.22149013483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51075.644298026971</v>
      </c>
      <c r="M85" s="862"/>
      <c r="N85" s="51"/>
    </row>
    <row r="86" spans="1:14">
      <c r="B86" s="89" t="s">
        <v>973</v>
      </c>
      <c r="C86" s="90"/>
      <c r="D86" s="90"/>
      <c r="E86" s="90"/>
      <c r="F86" s="90"/>
      <c r="G86" s="90"/>
      <c r="H86" s="90"/>
      <c r="I86" s="87"/>
      <c r="J86" s="88"/>
      <c r="K86" s="304">
        <v>0.05</v>
      </c>
      <c r="L86" s="861">
        <f>N80*K86</f>
        <v>12768.911074506743</v>
      </c>
      <c r="M86" s="862"/>
      <c r="N86" s="51"/>
    </row>
    <row r="87" spans="1:14" ht="15.75" thickBot="1">
      <c r="B87" s="91" t="s">
        <v>974</v>
      </c>
      <c r="C87" s="92"/>
      <c r="D87" s="92"/>
      <c r="E87" s="92"/>
      <c r="F87" s="92"/>
      <c r="G87" s="92"/>
      <c r="H87" s="92"/>
      <c r="I87" s="93"/>
      <c r="J87" s="94"/>
      <c r="K87" s="305">
        <v>0.05</v>
      </c>
      <c r="L87" s="863">
        <f>N80*K87</f>
        <v>12768.911074506743</v>
      </c>
      <c r="M87" s="864"/>
      <c r="N87" s="51"/>
    </row>
    <row r="88" spans="1:14" ht="15.75" thickBot="1">
      <c r="B88" s="827" t="s">
        <v>953</v>
      </c>
      <c r="C88" s="828"/>
      <c r="D88" s="828"/>
      <c r="E88" s="828"/>
      <c r="F88" s="828"/>
      <c r="G88" s="828"/>
      <c r="H88" s="828"/>
      <c r="I88" s="828"/>
      <c r="J88" s="828"/>
      <c r="K88" s="828"/>
      <c r="L88" s="828"/>
      <c r="M88" s="829"/>
      <c r="N88" s="52">
        <f>L85+L86+L87</f>
        <v>76613.466447040453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331991.68793717527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1629.5540797245649</v>
      </c>
      <c r="L36" s="270"/>
      <c r="M36" s="336">
        <v>37.5</v>
      </c>
      <c r="N36" s="272">
        <f>K36/M36</f>
        <v>43.454775459321731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59.536499820762529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2941.6092967289896</v>
      </c>
      <c r="N48" s="272">
        <f>K48*M48</f>
        <v>3088.6897615654393</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3956.8549832106764</v>
      </c>
      <c r="N49" s="272">
        <f>K49*M49</f>
        <v>118.70564949632029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3207.3954110617597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0.37035853750405529</v>
      </c>
      <c r="M61" s="832"/>
      <c r="N61" s="287">
        <f>K61*L61</f>
        <v>0.38887646437925805</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0.38887646437925805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4071.4070054189415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814.2814010837883</v>
      </c>
      <c r="M85" s="862"/>
      <c r="N85" s="51"/>
    </row>
    <row r="86" spans="1:14">
      <c r="B86" s="89" t="s">
        <v>973</v>
      </c>
      <c r="C86" s="90"/>
      <c r="D86" s="90"/>
      <c r="E86" s="90"/>
      <c r="F86" s="90"/>
      <c r="G86" s="90"/>
      <c r="H86" s="90"/>
      <c r="I86" s="87"/>
      <c r="J86" s="88"/>
      <c r="K86" s="304">
        <v>0.05</v>
      </c>
      <c r="L86" s="861">
        <f>N80*K86</f>
        <v>203.57035027094707</v>
      </c>
      <c r="M86" s="862"/>
      <c r="N86" s="51"/>
    </row>
    <row r="87" spans="1:14" ht="15.75" thickBot="1">
      <c r="B87" s="91" t="s">
        <v>974</v>
      </c>
      <c r="C87" s="92"/>
      <c r="D87" s="92"/>
      <c r="E87" s="92"/>
      <c r="F87" s="92"/>
      <c r="G87" s="92"/>
      <c r="H87" s="92"/>
      <c r="I87" s="93"/>
      <c r="J87" s="94"/>
      <c r="K87" s="305">
        <v>0.05</v>
      </c>
      <c r="L87" s="863">
        <f>N80*K87</f>
        <v>203.57035027094707</v>
      </c>
      <c r="M87" s="864"/>
      <c r="N87" s="51"/>
    </row>
    <row r="88" spans="1:14" ht="15.75" thickBot="1">
      <c r="B88" s="827" t="s">
        <v>953</v>
      </c>
      <c r="C88" s="828"/>
      <c r="D88" s="828"/>
      <c r="E88" s="828"/>
      <c r="F88" s="828"/>
      <c r="G88" s="828"/>
      <c r="H88" s="828"/>
      <c r="I88" s="828"/>
      <c r="J88" s="828"/>
      <c r="K88" s="828"/>
      <c r="L88" s="828"/>
      <c r="M88" s="829"/>
      <c r="N88" s="52">
        <f>L85+L86+L87</f>
        <v>1221.4221016256824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5292.8291070446239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1629.5540797245649</v>
      </c>
      <c r="L36" s="270"/>
      <c r="M36" s="336">
        <v>37.5</v>
      </c>
      <c r="N36" s="272">
        <f>K36/M36</f>
        <v>43.454775459321731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59.536499820762529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3068.0501514556463</v>
      </c>
      <c r="N48" s="272">
        <f>K48*M48</f>
        <v>3221.4526590284286</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3956.8549832106764</v>
      </c>
      <c r="N49" s="272">
        <f>K49*M49</f>
        <v>118.70564949632029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3340.1583085247489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0.37035853750405529</v>
      </c>
      <c r="M61" s="832"/>
      <c r="N61" s="287">
        <f>K61*L61</f>
        <v>0.38887646437925805</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0.38887646437925805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4204.1699028819303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840.83398057638612</v>
      </c>
      <c r="M85" s="862"/>
      <c r="N85" s="51"/>
    </row>
    <row r="86" spans="1:14">
      <c r="B86" s="89" t="s">
        <v>973</v>
      </c>
      <c r="C86" s="90"/>
      <c r="D86" s="90"/>
      <c r="E86" s="90"/>
      <c r="F86" s="90"/>
      <c r="G86" s="90"/>
      <c r="H86" s="90"/>
      <c r="I86" s="87"/>
      <c r="J86" s="88"/>
      <c r="K86" s="304">
        <v>0.05</v>
      </c>
      <c r="L86" s="861">
        <f>N80*K86</f>
        <v>210.20849514409653</v>
      </c>
      <c r="M86" s="862"/>
      <c r="N86" s="51"/>
    </row>
    <row r="87" spans="1:14" ht="15.75" thickBot="1">
      <c r="B87" s="91" t="s">
        <v>974</v>
      </c>
      <c r="C87" s="92"/>
      <c r="D87" s="92"/>
      <c r="E87" s="92"/>
      <c r="F87" s="92"/>
      <c r="G87" s="92"/>
      <c r="H87" s="92"/>
      <c r="I87" s="93"/>
      <c r="J87" s="94"/>
      <c r="K87" s="305">
        <v>0.05</v>
      </c>
      <c r="L87" s="863">
        <f>N80*K87</f>
        <v>210.20849514409653</v>
      </c>
      <c r="M87" s="864"/>
      <c r="N87" s="51"/>
    </row>
    <row r="88" spans="1:14" ht="15.75" thickBot="1">
      <c r="B88" s="827" t="s">
        <v>953</v>
      </c>
      <c r="C88" s="828"/>
      <c r="D88" s="828"/>
      <c r="E88" s="828"/>
      <c r="F88" s="828"/>
      <c r="G88" s="828"/>
      <c r="H88" s="828"/>
      <c r="I88" s="828"/>
      <c r="J88" s="828"/>
      <c r="K88" s="828"/>
      <c r="L88" s="828"/>
      <c r="M88" s="829"/>
      <c r="N88" s="52">
        <f>L85+L86+L87</f>
        <v>1261.2509708645791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5465.4208737465096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20295.329384365774</v>
      </c>
      <c r="L36" s="270"/>
      <c r="M36" s="336">
        <v>670</v>
      </c>
      <c r="N36" s="272">
        <f>K36/M36</f>
        <v>30.291536394575783</v>
      </c>
    </row>
    <row r="37" spans="1:14">
      <c r="A37" s="113" t="s">
        <v>125</v>
      </c>
      <c r="B37" s="840" t="str">
        <f>VLOOKUP(A37,EQUIPOS!A7:D154,3,FALSE)</f>
        <v>Bomba para gato de tensionamiento</v>
      </c>
      <c r="C37" s="841"/>
      <c r="D37" s="841"/>
      <c r="E37" s="841"/>
      <c r="F37" s="841"/>
      <c r="G37" s="841"/>
      <c r="H37" s="842"/>
      <c r="I37" s="421"/>
      <c r="J37" s="422"/>
      <c r="K37" s="269">
        <f>VLOOKUP(A37,EQUIPOS!A7:D164,4,FALSE)</f>
        <v>51773.79944991268</v>
      </c>
      <c r="L37" s="335"/>
      <c r="M37" s="336">
        <v>670</v>
      </c>
      <c r="N37" s="272">
        <f>K37/M37</f>
        <v>77.274327537183098</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158427.8263167328</v>
      </c>
      <c r="L38" s="423"/>
      <c r="M38" s="424">
        <v>670</v>
      </c>
      <c r="N38" s="272">
        <f>K38/M38</f>
        <v>236.45944226378029</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350.44167167656633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16326.75274902276</v>
      </c>
      <c r="N48" s="272">
        <f t="shared" ref="N48:N53" si="0">K48*M48</f>
        <v>65.307010996091037</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20198.680006920145</v>
      </c>
      <c r="N49" s="272">
        <f t="shared" si="0"/>
        <v>80.794720027680583</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1081.241903908792</v>
      </c>
      <c r="N50" s="272">
        <f t="shared" si="0"/>
        <v>21.624838078175841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6163.0788522801149</v>
      </c>
      <c r="N51" s="272">
        <f t="shared" si="0"/>
        <v>523.8617024438098</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65307.010996091041</v>
      </c>
      <c r="N52" s="272">
        <f t="shared" si="0"/>
        <v>65.307010996091037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3956.8549832106764</v>
      </c>
      <c r="N53" s="272">
        <f t="shared" si="0"/>
        <v>79.137099664213537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836.03238220606181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1507.2923279339834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301.45846558679671</v>
      </c>
      <c r="M85" s="862"/>
      <c r="N85" s="51"/>
    </row>
    <row r="86" spans="1:14">
      <c r="B86" s="89" t="s">
        <v>973</v>
      </c>
      <c r="C86" s="90"/>
      <c r="D86" s="90"/>
      <c r="E86" s="90"/>
      <c r="F86" s="90"/>
      <c r="G86" s="90"/>
      <c r="H86" s="90"/>
      <c r="I86" s="87"/>
      <c r="J86" s="88"/>
      <c r="K86" s="304">
        <v>0.05</v>
      </c>
      <c r="L86" s="861">
        <f>N80*K86</f>
        <v>75.364616396699176</v>
      </c>
      <c r="M86" s="862"/>
      <c r="N86" s="51"/>
    </row>
    <row r="87" spans="1:14" ht="15.75" thickBot="1">
      <c r="B87" s="91" t="s">
        <v>974</v>
      </c>
      <c r="C87" s="92"/>
      <c r="D87" s="92"/>
      <c r="E87" s="92"/>
      <c r="F87" s="92"/>
      <c r="G87" s="92"/>
      <c r="H87" s="92"/>
      <c r="I87" s="93"/>
      <c r="J87" s="94"/>
      <c r="K87" s="305">
        <v>0.05</v>
      </c>
      <c r="L87" s="863">
        <f>N80*K87</f>
        <v>75.364616396699176</v>
      </c>
      <c r="M87" s="864"/>
      <c r="N87" s="51"/>
    </row>
    <row r="88" spans="1:14" ht="15.75" thickBot="1">
      <c r="B88" s="827" t="s">
        <v>953</v>
      </c>
      <c r="C88" s="828"/>
      <c r="D88" s="828"/>
      <c r="E88" s="828"/>
      <c r="F88" s="828"/>
      <c r="G88" s="828"/>
      <c r="H88" s="828"/>
      <c r="I88" s="828"/>
      <c r="J88" s="828"/>
      <c r="K88" s="828"/>
      <c r="L88" s="828"/>
      <c r="M88" s="829"/>
      <c r="N88" s="52">
        <f>L85+L86+L87</f>
        <v>452.187698380195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1959.4800263141783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20295.329384365774</v>
      </c>
      <c r="L36" s="270"/>
      <c r="M36" s="336">
        <v>670</v>
      </c>
      <c r="N36" s="272">
        <f>K36/M36</f>
        <v>30.291536394575783</v>
      </c>
    </row>
    <row r="37" spans="1:14">
      <c r="A37" s="113" t="s">
        <v>125</v>
      </c>
      <c r="B37" s="840" t="str">
        <f>VLOOKUP(A37,EQUIPOS!A7:D154,3,FALSE)</f>
        <v>Bomba para gato de tensionamiento</v>
      </c>
      <c r="C37" s="841"/>
      <c r="D37" s="841"/>
      <c r="E37" s="841"/>
      <c r="F37" s="841"/>
      <c r="G37" s="841"/>
      <c r="H37" s="842"/>
      <c r="I37" s="421"/>
      <c r="J37" s="422"/>
      <c r="K37" s="269">
        <f>VLOOKUP(A37,EQUIPOS!A7:D164,4,FALSE)</f>
        <v>51773.79944991268</v>
      </c>
      <c r="L37" s="335"/>
      <c r="M37" s="336">
        <v>670</v>
      </c>
      <c r="N37" s="272">
        <f>K37/M37</f>
        <v>77.274327537183098</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158427.8263167328</v>
      </c>
      <c r="L38" s="423"/>
      <c r="M38" s="424">
        <v>670</v>
      </c>
      <c r="N38" s="272">
        <f>K38/M38</f>
        <v>236.45944226378029</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350.44167167656633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16326.75274902276</v>
      </c>
      <c r="N48" s="272">
        <f t="shared" ref="N48:N53" si="0">K48*M48</f>
        <v>65.307010996091037</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20198.680006920145</v>
      </c>
      <c r="N49" s="272">
        <f t="shared" si="0"/>
        <v>80.794720027680583</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1081.241903908792</v>
      </c>
      <c r="N50" s="272">
        <f t="shared" si="0"/>
        <v>21.624838078175841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6163.0788522801149</v>
      </c>
      <c r="N51" s="272">
        <f t="shared" si="0"/>
        <v>34081.826053109035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65307.010996091041</v>
      </c>
      <c r="N52" s="272">
        <f t="shared" si="0"/>
        <v>65.307010996091037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3956.8549832106764</v>
      </c>
      <c r="N53" s="272">
        <f t="shared" si="0"/>
        <v>79.137099664213537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34393.996732871288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35065.256678599209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7013.0513357198424</v>
      </c>
      <c r="M85" s="862"/>
      <c r="N85" s="51"/>
    </row>
    <row r="86" spans="1:14">
      <c r="B86" s="89" t="s">
        <v>973</v>
      </c>
      <c r="C86" s="90"/>
      <c r="D86" s="90"/>
      <c r="E86" s="90"/>
      <c r="F86" s="90"/>
      <c r="G86" s="90"/>
      <c r="H86" s="90"/>
      <c r="I86" s="87"/>
      <c r="J86" s="88"/>
      <c r="K86" s="304">
        <v>0.05</v>
      </c>
      <c r="L86" s="861">
        <f>N80*K86</f>
        <v>1753.2628339299606</v>
      </c>
      <c r="M86" s="862"/>
      <c r="N86" s="51"/>
    </row>
    <row r="87" spans="1:14" ht="15.75" thickBot="1">
      <c r="B87" s="91" t="s">
        <v>974</v>
      </c>
      <c r="C87" s="92"/>
      <c r="D87" s="92"/>
      <c r="E87" s="92"/>
      <c r="F87" s="92"/>
      <c r="G87" s="92"/>
      <c r="H87" s="92"/>
      <c r="I87" s="93"/>
      <c r="J87" s="94"/>
      <c r="K87" s="305">
        <v>0.05</v>
      </c>
      <c r="L87" s="863">
        <f>N80*K87</f>
        <v>1753.2628339299606</v>
      </c>
      <c r="M87" s="864"/>
      <c r="N87" s="51"/>
    </row>
    <row r="88" spans="1:14" ht="15.75" thickBot="1">
      <c r="B88" s="827" t="s">
        <v>953</v>
      </c>
      <c r="C88" s="828"/>
      <c r="D88" s="828"/>
      <c r="E88" s="828"/>
      <c r="F88" s="828"/>
      <c r="G88" s="828"/>
      <c r="H88" s="828"/>
      <c r="I88" s="828"/>
      <c r="J88" s="828"/>
      <c r="K88" s="828"/>
      <c r="L88" s="828"/>
      <c r="M88" s="829"/>
      <c r="N88" s="52">
        <f>L85+L86+L87</f>
        <v>10519.577003579763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45584.833682178971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7" t="s">
        <v>933</v>
      </c>
      <c r="L1" s="933" t="s">
        <v>2198</v>
      </c>
      <c r="M1" s="934"/>
      <c r="N1" s="935"/>
    </row>
    <row r="2" spans="2:14">
      <c r="B2" s="917"/>
      <c r="C2" s="939" t="s">
        <v>934</v>
      </c>
      <c r="D2" s="940"/>
      <c r="E2" s="940"/>
      <c r="F2" s="940"/>
      <c r="G2" s="940"/>
      <c r="H2" s="940"/>
      <c r="I2" s="940"/>
      <c r="J2" s="941"/>
      <c r="K2" s="986"/>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6"/>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985" t="s">
        <v>945</v>
      </c>
      <c r="M30" s="83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3" t="s">
        <v>948</v>
      </c>
      <c r="J35" s="810"/>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960"/>
      <c r="D41" s="960"/>
      <c r="E41" s="38"/>
      <c r="F41" s="39"/>
      <c r="G41" s="39"/>
      <c r="H41" s="40"/>
      <c r="I41" s="36"/>
      <c r="J41" s="37"/>
      <c r="K41" s="279"/>
      <c r="L41" s="276"/>
      <c r="M41" s="401">
        <v>0.01</v>
      </c>
      <c r="N41" s="344">
        <f>N78*M41</f>
        <v>16.915937500000002</v>
      </c>
    </row>
    <row r="42" spans="1:14" ht="15.75" thickBot="1">
      <c r="B42" s="961"/>
      <c r="C42" s="962"/>
      <c r="D42" s="962"/>
      <c r="E42" s="962"/>
      <c r="F42" s="962"/>
      <c r="G42" s="962"/>
      <c r="H42" s="963"/>
      <c r="I42" s="849"/>
      <c r="J42" s="850"/>
      <c r="K42" s="41"/>
      <c r="L42" s="851"/>
      <c r="M42" s="964"/>
      <c r="N42" s="105"/>
    </row>
    <row r="43" spans="1:14" ht="15.75" thickBot="1">
      <c r="B43" s="827" t="s">
        <v>953</v>
      </c>
      <c r="C43" s="828"/>
      <c r="D43" s="828"/>
      <c r="E43" s="828"/>
      <c r="F43" s="828"/>
      <c r="G43" s="828"/>
      <c r="H43" s="828"/>
      <c r="I43" s="828"/>
      <c r="J43" s="828"/>
      <c r="K43" s="828"/>
      <c r="L43" s="828"/>
      <c r="M43" s="829"/>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392166.43854771886</v>
      </c>
      <c r="N48" s="272">
        <f>K48*M48</f>
        <v>392166.43854771886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392166.43854771886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984"/>
      <c r="I71" s="73" t="s">
        <v>964</v>
      </c>
      <c r="J71" s="75" t="s">
        <v>1410</v>
      </c>
      <c r="K71" s="74" t="s">
        <v>966</v>
      </c>
      <c r="L71" s="855" t="s">
        <v>950</v>
      </c>
      <c r="M71" s="97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50"/>
      <c r="I77" s="126"/>
      <c r="J77" s="126"/>
      <c r="K77" s="126"/>
      <c r="L77" s="983"/>
      <c r="M77" s="852"/>
      <c r="N77" s="127"/>
    </row>
    <row r="78" spans="1:15" ht="15.75" thickBot="1">
      <c r="B78" s="833" t="s">
        <v>953</v>
      </c>
      <c r="C78" s="834"/>
      <c r="D78" s="834"/>
      <c r="E78" s="834"/>
      <c r="F78" s="834"/>
      <c r="G78" s="834"/>
      <c r="H78" s="834"/>
      <c r="I78" s="834"/>
      <c r="J78" s="834"/>
      <c r="K78" s="834"/>
      <c r="L78" s="834"/>
      <c r="M78" s="835"/>
      <c r="N78" s="460">
        <f>SUM(N72:N77)</f>
        <v>1691.59375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393874.94823521888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78774.989647043782</v>
      </c>
      <c r="M85" s="862"/>
      <c r="N85" s="51"/>
    </row>
    <row r="86" spans="1:14">
      <c r="B86" s="89" t="s">
        <v>973</v>
      </c>
      <c r="C86" s="90"/>
      <c r="D86" s="90"/>
      <c r="E86" s="90"/>
      <c r="F86" s="90"/>
      <c r="G86" s="90"/>
      <c r="H86" s="90"/>
      <c r="I86" s="87"/>
      <c r="J86" s="88"/>
      <c r="K86" s="304">
        <v>0.05</v>
      </c>
      <c r="L86" s="861">
        <f>N80*K86</f>
        <v>19693.747411760945</v>
      </c>
      <c r="M86" s="862"/>
      <c r="N86" s="51"/>
    </row>
    <row r="87" spans="1:14" ht="15.75" thickBot="1">
      <c r="B87" s="91" t="s">
        <v>974</v>
      </c>
      <c r="C87" s="92"/>
      <c r="D87" s="92"/>
      <c r="E87" s="92"/>
      <c r="F87" s="92"/>
      <c r="G87" s="92"/>
      <c r="H87" s="92"/>
      <c r="I87" s="93"/>
      <c r="J87" s="94"/>
      <c r="K87" s="305">
        <v>0.05</v>
      </c>
      <c r="L87" s="863">
        <f>N80*K87</f>
        <v>19693.747411760945</v>
      </c>
      <c r="M87" s="864"/>
      <c r="N87" s="51"/>
    </row>
    <row r="88" spans="1:14" ht="15.75" thickBot="1">
      <c r="B88" s="827" t="s">
        <v>953</v>
      </c>
      <c r="C88" s="828"/>
      <c r="D88" s="828"/>
      <c r="E88" s="828"/>
      <c r="F88" s="828"/>
      <c r="G88" s="828"/>
      <c r="H88" s="828"/>
      <c r="I88" s="828"/>
      <c r="J88" s="828"/>
      <c r="K88" s="828"/>
      <c r="L88" s="828"/>
      <c r="M88" s="829"/>
      <c r="N88" s="52">
        <f>L85+L86+L87</f>
        <v>118162.48447056566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512037.43270578457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N78*M41</f>
        <v>54.131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35339.713132681711</v>
      </c>
      <c r="N48" s="272">
        <f>K48*M48</f>
        <v>37106.6987893158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37106.6987893158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1082.6199999999999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38243.449789315804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7648.689957863161</v>
      </c>
      <c r="M85" s="862"/>
      <c r="N85" s="51"/>
    </row>
    <row r="86" spans="1:14">
      <c r="B86" s="89" t="s">
        <v>973</v>
      </c>
      <c r="C86" s="90"/>
      <c r="D86" s="90"/>
      <c r="E86" s="90"/>
      <c r="F86" s="90"/>
      <c r="G86" s="90"/>
      <c r="H86" s="90"/>
      <c r="I86" s="87"/>
      <c r="J86" s="88"/>
      <c r="K86" s="304">
        <v>0.05</v>
      </c>
      <c r="L86" s="861">
        <f>N80*K86</f>
        <v>1912.1724894657902</v>
      </c>
      <c r="M86" s="862"/>
      <c r="N86" s="51"/>
    </row>
    <row r="87" spans="1:14" ht="15.75" thickBot="1">
      <c r="B87" s="91" t="s">
        <v>974</v>
      </c>
      <c r="C87" s="92"/>
      <c r="D87" s="92"/>
      <c r="E87" s="92"/>
      <c r="F87" s="92"/>
      <c r="G87" s="92"/>
      <c r="H87" s="92"/>
      <c r="I87" s="93"/>
      <c r="J87" s="94"/>
      <c r="K87" s="305">
        <v>0.05</v>
      </c>
      <c r="L87" s="863">
        <f>N80*K87</f>
        <v>1912.1724894657902</v>
      </c>
      <c r="M87" s="864"/>
      <c r="N87" s="51"/>
    </row>
    <row r="88" spans="1:14" ht="15.75" thickBot="1">
      <c r="B88" s="827" t="s">
        <v>953</v>
      </c>
      <c r="C88" s="828"/>
      <c r="D88" s="828"/>
      <c r="E88" s="828"/>
      <c r="F88" s="828"/>
      <c r="G88" s="828"/>
      <c r="H88" s="828"/>
      <c r="I88" s="828"/>
      <c r="J88" s="828"/>
      <c r="K88" s="828"/>
      <c r="L88" s="828"/>
      <c r="M88" s="829"/>
      <c r="N88" s="52">
        <f>L85+L86+L87</f>
        <v>11473.034936794742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49716.484726110546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2995.9451137397314</v>
      </c>
      <c r="L36" s="270"/>
      <c r="M36" s="336">
        <v>40</v>
      </c>
      <c r="N36" s="272">
        <f>K36/M36</f>
        <v>74.898627843493287</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25430.312483997379</v>
      </c>
      <c r="L37" s="335"/>
      <c r="M37" s="336">
        <v>40</v>
      </c>
      <c r="N37" s="272">
        <f t="shared" ref="N37:N43" si="0">K37/M37</f>
        <v>635.75781209993443</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5014.4507368445402</v>
      </c>
      <c r="L38" s="335"/>
      <c r="M38" s="336">
        <v>40</v>
      </c>
      <c r="N38" s="272">
        <f t="shared" si="0"/>
        <v>125.36126842111351</v>
      </c>
    </row>
    <row r="39" spans="1:14">
      <c r="A39" s="113" t="s">
        <v>208</v>
      </c>
      <c r="B39" s="840" t="str">
        <f>VLOOKUP(A39,EQUIPOS!A9:D154,3,FALSE)</f>
        <v>Equipo de soldadura 400</v>
      </c>
      <c r="C39" s="841"/>
      <c r="D39" s="841"/>
      <c r="E39" s="841"/>
      <c r="F39" s="841"/>
      <c r="G39" s="841"/>
      <c r="H39" s="842"/>
      <c r="I39" s="421"/>
      <c r="J39" s="422"/>
      <c r="K39" s="269">
        <f>VLOOKUP(A39,EQUIPOS!A9:D166,4,FALSE)</f>
        <v>5056.403542316225</v>
      </c>
      <c r="L39" s="335"/>
      <c r="M39" s="336">
        <v>40</v>
      </c>
      <c r="N39" s="272">
        <f t="shared" si="0"/>
        <v>126.41008855790562</v>
      </c>
    </row>
    <row r="40" spans="1:14">
      <c r="A40" s="113" t="s">
        <v>210</v>
      </c>
      <c r="B40" s="840" t="str">
        <f>VLOOKUP(A40,EQUIPOS!A10:D154,3,FALSE)</f>
        <v>Equipo de soldadura 600</v>
      </c>
      <c r="C40" s="841"/>
      <c r="D40" s="841"/>
      <c r="E40" s="841"/>
      <c r="F40" s="841"/>
      <c r="G40" s="841"/>
      <c r="H40" s="842"/>
      <c r="I40" s="421"/>
      <c r="J40" s="422"/>
      <c r="K40" s="269">
        <f>VLOOKUP(A40,EQUIPOS!A10:D167,4,FALSE)</f>
        <v>8076.7127141863784</v>
      </c>
      <c r="L40" s="335"/>
      <c r="M40" s="336">
        <v>40</v>
      </c>
      <c r="N40" s="272">
        <f t="shared" si="0"/>
        <v>201.91781785465946</v>
      </c>
    </row>
    <row r="41" spans="1:14">
      <c r="A41" s="113" t="s">
        <v>202</v>
      </c>
      <c r="B41" s="840" t="str">
        <f>VLOOKUP(A41,EQUIPOS!A11:D155,3,FALSE)</f>
        <v xml:space="preserve">Equipo de rayos X y/o ultrasonido
</v>
      </c>
      <c r="C41" s="841"/>
      <c r="D41" s="841"/>
      <c r="E41" s="841"/>
      <c r="F41" s="841"/>
      <c r="G41" s="841"/>
      <c r="H41" s="842"/>
      <c r="I41" s="421"/>
      <c r="J41" s="422"/>
      <c r="K41" s="269">
        <f>VLOOKUP(A41,EQUIPOS!A11:D168,4,FALSE)</f>
        <v>134715.4261686728</v>
      </c>
      <c r="L41" s="335"/>
      <c r="M41" s="336">
        <v>4000</v>
      </c>
      <c r="N41" s="272">
        <f t="shared" si="0"/>
        <v>33.678856542168198</v>
      </c>
    </row>
    <row r="42" spans="1:14">
      <c r="A42" s="113" t="s">
        <v>294</v>
      </c>
      <c r="B42" s="840" t="str">
        <f>VLOOKUP(A42,EQUIPOS!A12:D156,3,FALSE)</f>
        <v>Puente grúa</v>
      </c>
      <c r="C42" s="841"/>
      <c r="D42" s="841"/>
      <c r="E42" s="841"/>
      <c r="F42" s="841"/>
      <c r="G42" s="841"/>
      <c r="H42" s="842"/>
      <c r="I42" s="421"/>
      <c r="J42" s="422"/>
      <c r="K42" s="269">
        <f>VLOOKUP(A42,EQUIPOS!A12:D169,4,FALSE)</f>
        <v>1009899.7320699968</v>
      </c>
      <c r="L42" s="335"/>
      <c r="M42" s="336">
        <v>40000</v>
      </c>
      <c r="N42" s="272">
        <f t="shared" si="0"/>
        <v>25.24749330174992</v>
      </c>
    </row>
    <row r="43" spans="1:14">
      <c r="A43" s="113" t="s">
        <v>334</v>
      </c>
      <c r="B43" s="840" t="str">
        <f>VLOOKUP(A43,EQUIPOS!A13:D157,3,FALSE)</f>
        <v>Taladro industrial</v>
      </c>
      <c r="C43" s="841"/>
      <c r="D43" s="841"/>
      <c r="E43" s="841"/>
      <c r="F43" s="841"/>
      <c r="G43" s="841"/>
      <c r="H43" s="842"/>
      <c r="I43" s="421"/>
      <c r="J43" s="422"/>
      <c r="K43" s="269">
        <f>VLOOKUP(A43,EQUIPOS!A13:D170,4,FALSE)</f>
        <v>5798.6655383902207</v>
      </c>
      <c r="L43" s="335"/>
      <c r="M43" s="336">
        <v>40</v>
      </c>
      <c r="N43" s="272">
        <f t="shared" si="0"/>
        <v>144.96663845975553</v>
      </c>
    </row>
    <row r="44" spans="1:14">
      <c r="B44" s="840"/>
      <c r="C44" s="841"/>
      <c r="D44" s="841"/>
      <c r="E44" s="841"/>
      <c r="F44" s="841"/>
      <c r="G44" s="841"/>
      <c r="H44" s="842"/>
      <c r="I44" s="36"/>
      <c r="J44" s="37"/>
      <c r="K44" s="269"/>
      <c r="L44" s="276"/>
      <c r="M44" s="336"/>
      <c r="N44" s="272"/>
    </row>
    <row r="45" spans="1:14">
      <c r="B45" s="320"/>
      <c r="C45" s="321"/>
      <c r="D45" s="321"/>
      <c r="E45" s="321"/>
      <c r="F45" s="323"/>
      <c r="G45" s="323"/>
      <c r="H45" s="125"/>
      <c r="I45" s="36"/>
      <c r="J45" s="37"/>
      <c r="K45" s="269"/>
      <c r="L45" s="276"/>
      <c r="M45" s="277"/>
      <c r="N45" s="273"/>
    </row>
    <row r="46" spans="1:14">
      <c r="B46" s="847" t="s">
        <v>952</v>
      </c>
      <c r="C46" s="848"/>
      <c r="D46" s="848"/>
      <c r="E46" s="38"/>
      <c r="F46" s="39"/>
      <c r="G46" s="39"/>
      <c r="H46" s="40"/>
      <c r="I46" s="36"/>
      <c r="J46" s="37"/>
      <c r="K46" s="279"/>
      <c r="L46" s="276"/>
      <c r="M46" s="401">
        <v>0.1</v>
      </c>
      <c r="N46" s="344">
        <f>N83*M46</f>
        <v>201.60799618480041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SUM(N36:N46)</f>
        <v>1569.8465992655804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34491.616734690462</v>
      </c>
      <c r="N53" s="272">
        <f t="shared" ref="N53:N58" si="1">K53*M53</f>
        <v>172.45808367345231</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3586.6229379979814</v>
      </c>
      <c r="N54" s="272">
        <f t="shared" si="1"/>
        <v>17.933114689989907</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21693.283899181337</v>
      </c>
      <c r="N55" s="272">
        <f t="shared" si="1"/>
        <v>108.46641949590669</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11438.434734360337</v>
      </c>
      <c r="N56" s="272">
        <f t="shared" si="1"/>
        <v>114.38434734360337</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17191.746272149794</v>
      </c>
      <c r="N57" s="272">
        <f t="shared" si="1"/>
        <v>171.91746272149794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2937.4686085101093</v>
      </c>
      <c r="N58" s="272">
        <f t="shared" si="1"/>
        <v>2937.4686085101093</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7" t="s">
        <v>953</v>
      </c>
      <c r="C61" s="828"/>
      <c r="D61" s="828"/>
      <c r="E61" s="828"/>
      <c r="F61" s="828"/>
      <c r="G61" s="828"/>
      <c r="H61" s="828"/>
      <c r="I61" s="828"/>
      <c r="J61" s="828"/>
      <c r="K61" s="828"/>
      <c r="L61" s="828"/>
      <c r="M61" s="829"/>
      <c r="N61" s="394">
        <f>SUM(N53:N60)</f>
        <v>3522.6280364345594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B66" s="46"/>
      <c r="C66" s="317"/>
      <c r="D66" s="317"/>
      <c r="E66" s="317"/>
      <c r="F66" s="317"/>
      <c r="G66" s="31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311"/>
      <c r="I68" s="279"/>
      <c r="J68" s="286"/>
      <c r="K68" s="279"/>
      <c r="L68" s="831"/>
      <c r="M68" s="832"/>
      <c r="N68" s="287"/>
    </row>
    <row r="69" spans="1:15">
      <c r="B69" s="46"/>
      <c r="C69" s="47"/>
      <c r="D69" s="47"/>
      <c r="E69" s="47"/>
      <c r="F69" s="47"/>
      <c r="G69" s="47"/>
      <c r="H69" s="311"/>
      <c r="I69" s="279"/>
      <c r="J69" s="286"/>
      <c r="K69" s="279"/>
      <c r="L69" s="831"/>
      <c r="M69" s="832"/>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4"/>
      <c r="C82" s="815" t="e">
        <f>VLOOKUP(B82,'MANO DE OBRA'!B12:E73,3,FALSE)</f>
        <v>#N/A</v>
      </c>
      <c r="D82" s="815" t="e">
        <f>VLOOKUP(C82,'MANO DE OBRA'!C12:F73,3,FALSE)</f>
        <v>#N/A</v>
      </c>
      <c r="E82" s="815" t="e">
        <f>VLOOKUP(D82,'MANO DE OBRA'!D12:G73,3,FALSE)</f>
        <v>#N/A</v>
      </c>
      <c r="F82" s="815" t="e">
        <f>VLOOKUP(E82,'MANO DE OBRA'!E12:H73,3,FALSE)</f>
        <v>#N/A</v>
      </c>
      <c r="G82" s="815" t="e">
        <f>VLOOKUP(F82,'MANO DE OBRA'!F12:I73,3,FALSE)</f>
        <v>#N/A</v>
      </c>
      <c r="H82" s="815" t="e">
        <f>VLOOKUP(G82,'MANO DE OBRA'!G12:J73,3,FALSE)</f>
        <v>#N/A</v>
      </c>
      <c r="I82" s="470"/>
      <c r="J82" s="471"/>
      <c r="K82" s="474"/>
      <c r="L82" s="475"/>
      <c r="M82" s="476"/>
      <c r="N82" s="440"/>
    </row>
    <row r="83" spans="1:14" ht="15.75" thickBot="1">
      <c r="B83" s="833" t="s">
        <v>953</v>
      </c>
      <c r="C83" s="834"/>
      <c r="D83" s="834"/>
      <c r="E83" s="834"/>
      <c r="F83" s="834"/>
      <c r="G83" s="834"/>
      <c r="H83" s="834"/>
      <c r="I83" s="834"/>
      <c r="J83" s="834"/>
      <c r="K83" s="834"/>
      <c r="L83" s="834"/>
      <c r="M83" s="835"/>
      <c r="N83" s="460">
        <f>SUM(N77:N82)</f>
        <v>2016.0799618480041</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7108.5545975481436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1421.7109195096289</v>
      </c>
      <c r="M90" s="862"/>
      <c r="N90" s="51"/>
    </row>
    <row r="91" spans="1:14">
      <c r="B91" s="89" t="s">
        <v>973</v>
      </c>
      <c r="C91" s="90"/>
      <c r="D91" s="90"/>
      <c r="E91" s="90"/>
      <c r="F91" s="90"/>
      <c r="G91" s="90"/>
      <c r="H91" s="90"/>
      <c r="I91" s="87"/>
      <c r="J91" s="88"/>
      <c r="K91" s="304">
        <v>0.05</v>
      </c>
      <c r="L91" s="861">
        <f>N85*K91</f>
        <v>355.42772987740722</v>
      </c>
      <c r="M91" s="862"/>
      <c r="N91" s="51"/>
    </row>
    <row r="92" spans="1:14" ht="15.75" thickBot="1">
      <c r="B92" s="91" t="s">
        <v>974</v>
      </c>
      <c r="C92" s="92"/>
      <c r="D92" s="92"/>
      <c r="E92" s="92"/>
      <c r="F92" s="92"/>
      <c r="G92" s="92"/>
      <c r="H92" s="92"/>
      <c r="I92" s="93"/>
      <c r="J92" s="94"/>
      <c r="K92" s="305">
        <v>0.05</v>
      </c>
      <c r="L92" s="863">
        <f>N85*K92</f>
        <v>355.42772987740722</v>
      </c>
      <c r="M92" s="864"/>
      <c r="N92" s="51"/>
    </row>
    <row r="93" spans="1:14" ht="15.75" thickBot="1">
      <c r="B93" s="827" t="s">
        <v>953</v>
      </c>
      <c r="C93" s="828"/>
      <c r="D93" s="828"/>
      <c r="E93" s="828"/>
      <c r="F93" s="828"/>
      <c r="G93" s="828"/>
      <c r="H93" s="828"/>
      <c r="I93" s="828"/>
      <c r="J93" s="828"/>
      <c r="K93" s="828"/>
      <c r="L93" s="828"/>
      <c r="M93" s="829"/>
      <c r="N93" s="52">
        <f>L90+L91+L92</f>
        <v>2132.5663792644432</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9241.1209768125864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2995.9451137397314</v>
      </c>
      <c r="L36" s="270"/>
      <c r="M36" s="336">
        <v>40</v>
      </c>
      <c r="N36" s="272">
        <f t="shared" ref="N36:N41" si="0">K36/M36</f>
        <v>74.898627843493287</v>
      </c>
    </row>
    <row r="37" spans="1:14">
      <c r="A37" s="113" t="s">
        <v>334</v>
      </c>
      <c r="B37" s="840" t="str">
        <f>VLOOKUP(A37,EQUIPOS!A7:D154,3,FALSE)</f>
        <v>Taladro industrial</v>
      </c>
      <c r="C37" s="841"/>
      <c r="D37" s="841"/>
      <c r="E37" s="841"/>
      <c r="F37" s="841"/>
      <c r="G37" s="841"/>
      <c r="H37" s="842"/>
      <c r="I37" s="421"/>
      <c r="J37" s="422"/>
      <c r="K37" s="269">
        <f>VLOOKUP(A37,EQUIPOS!A7:D164,4,FALSE)</f>
        <v>5798.6655383902207</v>
      </c>
      <c r="L37" s="335"/>
      <c r="M37" s="336">
        <v>40</v>
      </c>
      <c r="N37" s="272">
        <f t="shared" si="0"/>
        <v>144.96663845975553</v>
      </c>
    </row>
    <row r="38" spans="1:14">
      <c r="A38" s="113" t="s">
        <v>195</v>
      </c>
      <c r="B38" s="840" t="str">
        <f>VLOOKUP(A38,EQUIPOS!A8:D154,3,FALSE)</f>
        <v xml:space="preserve">Equipo de oxicorte, Capacidad de corte: hasta 6´´ (152mm) </v>
      </c>
      <c r="C38" s="841"/>
      <c r="D38" s="841"/>
      <c r="E38" s="841"/>
      <c r="F38" s="841"/>
      <c r="G38" s="841"/>
      <c r="H38" s="842"/>
      <c r="I38" s="421"/>
      <c r="J38" s="422"/>
      <c r="K38" s="269">
        <f>VLOOKUP(A38,EQUIPOS!A8:D165,4,FALSE)</f>
        <v>25430.312483997379</v>
      </c>
      <c r="L38" s="335"/>
      <c r="M38" s="336">
        <v>40</v>
      </c>
      <c r="N38" s="272">
        <f t="shared" si="0"/>
        <v>635.75781209993443</v>
      </c>
    </row>
    <row r="39" spans="1:14">
      <c r="A39" s="113" t="s">
        <v>204</v>
      </c>
      <c r="B39" s="840" t="str">
        <f>VLOOKUP(A39,EQUIPOS!A9:D154,3,FALSE)</f>
        <v xml:space="preserve">Equipo de soldadura 250 AMP
</v>
      </c>
      <c r="C39" s="841"/>
      <c r="D39" s="841"/>
      <c r="E39" s="841"/>
      <c r="F39" s="841"/>
      <c r="G39" s="841"/>
      <c r="H39" s="842"/>
      <c r="I39" s="421"/>
      <c r="J39" s="422"/>
      <c r="K39" s="269">
        <f>VLOOKUP(A39,EQUIPOS!A9:D166,4,FALSE)</f>
        <v>5014.4507368445402</v>
      </c>
      <c r="L39" s="335"/>
      <c r="M39" s="336">
        <v>40</v>
      </c>
      <c r="N39" s="272">
        <f t="shared" si="0"/>
        <v>125.36126842111351</v>
      </c>
    </row>
    <row r="40" spans="1:14">
      <c r="A40" s="113" t="s">
        <v>208</v>
      </c>
      <c r="B40" s="840" t="str">
        <f>VLOOKUP(A40,EQUIPOS!A10:D154,3,FALSE)</f>
        <v>Equipo de soldadura 400</v>
      </c>
      <c r="C40" s="841"/>
      <c r="D40" s="841"/>
      <c r="E40" s="841"/>
      <c r="F40" s="841"/>
      <c r="G40" s="841"/>
      <c r="H40" s="842"/>
      <c r="I40" s="421"/>
      <c r="J40" s="422"/>
      <c r="K40" s="269">
        <f>VLOOKUP(A40,EQUIPOS!A10:D167,4,FALSE)</f>
        <v>5056.403542316225</v>
      </c>
      <c r="L40" s="335"/>
      <c r="M40" s="336">
        <v>40</v>
      </c>
      <c r="N40" s="272">
        <f t="shared" si="0"/>
        <v>126.41008855790562</v>
      </c>
    </row>
    <row r="41" spans="1:14">
      <c r="A41" s="113" t="s">
        <v>210</v>
      </c>
      <c r="B41" s="840" t="str">
        <f>VLOOKUP(A41,EQUIPOS!A11:D155,3,FALSE)</f>
        <v>Equipo de soldadura 600</v>
      </c>
      <c r="C41" s="841"/>
      <c r="D41" s="841"/>
      <c r="E41" s="841"/>
      <c r="F41" s="841"/>
      <c r="G41" s="841"/>
      <c r="H41" s="842"/>
      <c r="I41" s="421"/>
      <c r="J41" s="422"/>
      <c r="K41" s="269">
        <f>VLOOKUP(A41,EQUIPOS!A11:D168,4,FALSE)</f>
        <v>8076.7127141863784</v>
      </c>
      <c r="L41" s="335"/>
      <c r="M41" s="336">
        <v>40</v>
      </c>
      <c r="N41" s="272">
        <f t="shared" si="0"/>
        <v>201.91781785465946</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1410.116251329262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34491.616734690462</v>
      </c>
      <c r="N51" s="272">
        <f t="shared" ref="N51:N56" si="1">K51*M51</f>
        <v>172.45808367345231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3586.6229379979814</v>
      </c>
      <c r="N52" s="272">
        <f t="shared" si="1"/>
        <v>17.933114689989907</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21693.283899181337</v>
      </c>
      <c r="N53" s="272">
        <f t="shared" si="1"/>
        <v>108.46641949590669</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11438.434734360337</v>
      </c>
      <c r="N54" s="272">
        <f t="shared" si="1"/>
        <v>114.38434734360337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17191.746272149794</v>
      </c>
      <c r="N55" s="272">
        <f t="shared" si="1"/>
        <v>171.91746272149794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2937.4686085101093</v>
      </c>
      <c r="N56" s="272">
        <f t="shared" si="1"/>
        <v>2937.4686085101093</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SUM(N51:N58)</f>
        <v>3522.6280364345594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4"/>
      <c r="C80" s="815"/>
      <c r="D80" s="815"/>
      <c r="E80" s="815"/>
      <c r="F80" s="815"/>
      <c r="G80" s="815"/>
      <c r="H80" s="815"/>
      <c r="I80" s="470"/>
      <c r="J80" s="471"/>
      <c r="K80" s="472"/>
      <c r="L80" s="475"/>
      <c r="M80" s="476"/>
      <c r="N80" s="440"/>
    </row>
    <row r="81" spans="1:14" ht="15.75" thickBot="1">
      <c r="B81" s="833" t="s">
        <v>953</v>
      </c>
      <c r="C81" s="834"/>
      <c r="D81" s="834"/>
      <c r="E81" s="834"/>
      <c r="F81" s="834"/>
      <c r="G81" s="834"/>
      <c r="H81" s="834"/>
      <c r="I81" s="834"/>
      <c r="J81" s="834"/>
      <c r="K81" s="834"/>
      <c r="L81" s="834"/>
      <c r="M81" s="835"/>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6948.8242496118255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1389.7648499223651</v>
      </c>
      <c r="M88" s="862"/>
      <c r="N88" s="51"/>
    </row>
    <row r="89" spans="1:14">
      <c r="B89" s="89" t="s">
        <v>973</v>
      </c>
      <c r="C89" s="90"/>
      <c r="D89" s="90"/>
      <c r="E89" s="90"/>
      <c r="F89" s="90"/>
      <c r="G89" s="90"/>
      <c r="H89" s="90"/>
      <c r="I89" s="87"/>
      <c r="J89" s="88"/>
      <c r="K89" s="304">
        <v>0.05</v>
      </c>
      <c r="L89" s="861">
        <f>N83*K89</f>
        <v>347.44121248059128</v>
      </c>
      <c r="M89" s="862"/>
      <c r="N89" s="51"/>
    </row>
    <row r="90" spans="1:14" ht="15.75" thickBot="1">
      <c r="B90" s="91" t="s">
        <v>974</v>
      </c>
      <c r="C90" s="92"/>
      <c r="D90" s="92"/>
      <c r="E90" s="92"/>
      <c r="F90" s="92"/>
      <c r="G90" s="92"/>
      <c r="H90" s="92"/>
      <c r="I90" s="93"/>
      <c r="J90" s="94"/>
      <c r="K90" s="305">
        <v>0.05</v>
      </c>
      <c r="L90" s="863">
        <f>N83*K90</f>
        <v>347.44121248059128</v>
      </c>
      <c r="M90" s="864"/>
      <c r="N90" s="51"/>
    </row>
    <row r="91" spans="1:14" ht="15.75" thickBot="1">
      <c r="B91" s="827" t="s">
        <v>953</v>
      </c>
      <c r="C91" s="828"/>
      <c r="D91" s="828"/>
      <c r="E91" s="828"/>
      <c r="F91" s="828"/>
      <c r="G91" s="828"/>
      <c r="H91" s="828"/>
      <c r="I91" s="828"/>
      <c r="J91" s="828"/>
      <c r="K91" s="828"/>
      <c r="L91" s="828"/>
      <c r="M91" s="829"/>
      <c r="N91" s="52">
        <f>L88+L89+L90</f>
        <v>2084.6472748835477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9033.4715244953732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1">
        <f>VLOOKUP(A61,TRANSPORTE!A3:D117,4,FALSE)</f>
        <v>0.34939484670193893</v>
      </c>
      <c r="M61" s="832"/>
      <c r="N61" s="287">
        <f>K61*L61</f>
        <v>0.34939484670193893</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0.34939484670193893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0.34939484670193893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6.9878969340387787E-2</v>
      </c>
      <c r="M85" s="862"/>
      <c r="N85" s="51"/>
    </row>
    <row r="86" spans="1:14">
      <c r="B86" s="89" t="s">
        <v>973</v>
      </c>
      <c r="C86" s="90"/>
      <c r="D86" s="90"/>
      <c r="E86" s="90"/>
      <c r="F86" s="90"/>
      <c r="G86" s="90"/>
      <c r="H86" s="90"/>
      <c r="I86" s="87"/>
      <c r="J86" s="88"/>
      <c r="K86" s="304">
        <v>0.05</v>
      </c>
      <c r="L86" s="861">
        <f>N80*K86</f>
        <v>1.7469742335096947E-2</v>
      </c>
      <c r="M86" s="862"/>
      <c r="N86" s="51"/>
    </row>
    <row r="87" spans="1:14" ht="15.75" thickBot="1">
      <c r="B87" s="91" t="s">
        <v>974</v>
      </c>
      <c r="C87" s="92"/>
      <c r="D87" s="92"/>
      <c r="E87" s="92"/>
      <c r="F87" s="92"/>
      <c r="G87" s="92"/>
      <c r="H87" s="92"/>
      <c r="I87" s="93"/>
      <c r="J87" s="94"/>
      <c r="K87" s="305">
        <v>0.05</v>
      </c>
      <c r="L87" s="863">
        <f>N80*K87</f>
        <v>1.7469742335096947E-2</v>
      </c>
      <c r="M87" s="864"/>
      <c r="N87" s="51"/>
    </row>
    <row r="88" spans="1:14" ht="15.75" thickBot="1">
      <c r="B88" s="827" t="s">
        <v>953</v>
      </c>
      <c r="C88" s="828"/>
      <c r="D88" s="828"/>
      <c r="E88" s="828"/>
      <c r="F88" s="828"/>
      <c r="G88" s="828"/>
      <c r="H88" s="828"/>
      <c r="I88" s="828"/>
      <c r="J88" s="828"/>
      <c r="K88" s="828"/>
      <c r="L88" s="828"/>
      <c r="M88" s="829"/>
      <c r="N88" s="52">
        <f>L85+L86+L87</f>
        <v>0.10481845401058168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0.45421330071252064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2995.9451137397314</v>
      </c>
      <c r="L36" s="270"/>
      <c r="M36" s="336">
        <v>40</v>
      </c>
      <c r="N36" s="272">
        <f t="shared" ref="N36:N41" si="0">K36/M36</f>
        <v>74.898627843493287</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25430.312483997379</v>
      </c>
      <c r="L37" s="335"/>
      <c r="M37" s="336">
        <v>400</v>
      </c>
      <c r="N37" s="272">
        <f t="shared" si="0"/>
        <v>63.575781209993444</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5014.4507368445402</v>
      </c>
      <c r="L38" s="335"/>
      <c r="M38" s="336">
        <v>400</v>
      </c>
      <c r="N38" s="272">
        <f t="shared" si="0"/>
        <v>12.536126842111351</v>
      </c>
    </row>
    <row r="39" spans="1:14">
      <c r="A39" s="113" t="s">
        <v>208</v>
      </c>
      <c r="B39" s="840" t="str">
        <f>VLOOKUP(A39,EQUIPOS!A9:D154,3,FALSE)</f>
        <v>Equipo de soldadura 400</v>
      </c>
      <c r="C39" s="841"/>
      <c r="D39" s="841"/>
      <c r="E39" s="841"/>
      <c r="F39" s="841"/>
      <c r="G39" s="841"/>
      <c r="H39" s="842"/>
      <c r="I39" s="421"/>
      <c r="J39" s="422"/>
      <c r="K39" s="269">
        <f>VLOOKUP(A39,EQUIPOS!A9:D166,4,FALSE)</f>
        <v>5056.403542316225</v>
      </c>
      <c r="L39" s="335"/>
      <c r="M39" s="336">
        <v>400</v>
      </c>
      <c r="N39" s="272">
        <f t="shared" si="0"/>
        <v>12.641008855790563</v>
      </c>
    </row>
    <row r="40" spans="1:14">
      <c r="A40" s="113" t="s">
        <v>210</v>
      </c>
      <c r="B40" s="840" t="str">
        <f>VLOOKUP(A40,EQUIPOS!A10:D154,3,FALSE)</f>
        <v>Equipo de soldadura 600</v>
      </c>
      <c r="C40" s="841"/>
      <c r="D40" s="841"/>
      <c r="E40" s="841"/>
      <c r="F40" s="841"/>
      <c r="G40" s="841"/>
      <c r="H40" s="842"/>
      <c r="I40" s="421"/>
      <c r="J40" s="422"/>
      <c r="K40" s="269">
        <f>VLOOKUP(A40,EQUIPOS!A10:D167,4,FALSE)</f>
        <v>8076.7127141863784</v>
      </c>
      <c r="L40" s="335"/>
      <c r="M40" s="336">
        <v>400</v>
      </c>
      <c r="N40" s="272">
        <f t="shared" si="0"/>
        <v>20.191781785465945</v>
      </c>
    </row>
    <row r="41" spans="1:14">
      <c r="A41" s="113" t="s">
        <v>243</v>
      </c>
      <c r="B41" s="840" t="str">
        <f>VLOOKUP(A41,EQUIPOS!A11:D155,3,FALSE)</f>
        <v>Grúa 10 ton</v>
      </c>
      <c r="C41" s="841"/>
      <c r="D41" s="841"/>
      <c r="E41" s="841"/>
      <c r="F41" s="841"/>
      <c r="G41" s="841"/>
      <c r="H41" s="842"/>
      <c r="I41" s="421"/>
      <c r="J41" s="422"/>
      <c r="K41" s="269">
        <f>VLOOKUP(A41,EQUIPOS!A11:D168,4,FALSE)</f>
        <v>215586.10090943641</v>
      </c>
      <c r="L41" s="335"/>
      <c r="M41" s="336">
        <v>400</v>
      </c>
      <c r="N41" s="272">
        <f t="shared" si="0"/>
        <v>538.96525227359098</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823.61257690284583</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34491.616734690462</v>
      </c>
      <c r="N51" s="272">
        <f>K51*M51</f>
        <v>172.45808367345231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3586.6229379979814</v>
      </c>
      <c r="N52" s="272">
        <f t="shared" ref="N52:N58" si="1">K52*M52</f>
        <v>17.933114689989907</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21693.283899181337</v>
      </c>
      <c r="N53" s="272">
        <f t="shared" si="1"/>
        <v>108.46641949590669</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11438.434734360337</v>
      </c>
      <c r="N54" s="272">
        <f t="shared" si="1"/>
        <v>114.38434734360337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17191.746272149794</v>
      </c>
      <c r="N55" s="272">
        <f t="shared" si="1"/>
        <v>171.91746272149794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40505.699696551397</v>
      </c>
      <c r="N56" s="272">
        <f t="shared" si="1"/>
        <v>20.252849848275698</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60644.00900583942</v>
      </c>
      <c r="N57" s="272">
        <f t="shared" si="1"/>
        <v>60.644009005839422</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16660.442034571268</v>
      </c>
      <c r="N58" s="272">
        <f t="shared" si="1"/>
        <v>16.660442034571268</v>
      </c>
    </row>
    <row r="59" spans="1:14" ht="15.75" thickBot="1">
      <c r="B59" s="827" t="s">
        <v>953</v>
      </c>
      <c r="C59" s="828"/>
      <c r="D59" s="828"/>
      <c r="E59" s="828"/>
      <c r="F59" s="828"/>
      <c r="G59" s="828"/>
      <c r="H59" s="828"/>
      <c r="I59" s="828"/>
      <c r="J59" s="828"/>
      <c r="K59" s="828"/>
      <c r="L59" s="828"/>
      <c r="M59" s="829"/>
      <c r="N59" s="394">
        <f>SUM(N51:N58)</f>
        <v>682.71672881313657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4"/>
      <c r="C80" s="815"/>
      <c r="D80" s="815"/>
      <c r="E80" s="815"/>
      <c r="F80" s="815"/>
      <c r="G80" s="815"/>
      <c r="H80" s="815"/>
      <c r="I80" s="470"/>
      <c r="J80" s="471"/>
      <c r="K80" s="474"/>
      <c r="L80" s="475"/>
      <c r="M80" s="476"/>
      <c r="N80" s="395"/>
    </row>
    <row r="81" spans="1:14" ht="15.75" thickBot="1">
      <c r="B81" s="833" t="s">
        <v>953</v>
      </c>
      <c r="C81" s="834"/>
      <c r="D81" s="834"/>
      <c r="E81" s="834"/>
      <c r="F81" s="834"/>
      <c r="G81" s="834"/>
      <c r="H81" s="834"/>
      <c r="I81" s="834"/>
      <c r="J81" s="834"/>
      <c r="K81" s="834"/>
      <c r="L81" s="834"/>
      <c r="M81" s="835"/>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3522.4092675639868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704.48185351279744</v>
      </c>
      <c r="M88" s="862"/>
      <c r="N88" s="51"/>
    </row>
    <row r="89" spans="1:14">
      <c r="B89" s="89" t="s">
        <v>973</v>
      </c>
      <c r="C89" s="90"/>
      <c r="D89" s="90"/>
      <c r="E89" s="90"/>
      <c r="F89" s="90"/>
      <c r="G89" s="90"/>
      <c r="H89" s="90"/>
      <c r="I89" s="87"/>
      <c r="J89" s="88"/>
      <c r="K89" s="304">
        <v>0.05</v>
      </c>
      <c r="L89" s="861">
        <f>N83*K89</f>
        <v>176.12046337819936</v>
      </c>
      <c r="M89" s="862"/>
      <c r="N89" s="51"/>
    </row>
    <row r="90" spans="1:14" ht="15.75" thickBot="1">
      <c r="B90" s="91" t="s">
        <v>974</v>
      </c>
      <c r="C90" s="92"/>
      <c r="D90" s="92"/>
      <c r="E90" s="92"/>
      <c r="F90" s="92"/>
      <c r="G90" s="92"/>
      <c r="H90" s="92"/>
      <c r="I90" s="93"/>
      <c r="J90" s="94"/>
      <c r="K90" s="305">
        <v>0.05</v>
      </c>
      <c r="L90" s="863">
        <f>N83*K90</f>
        <v>176.12046337819936</v>
      </c>
      <c r="M90" s="864"/>
      <c r="N90" s="51"/>
    </row>
    <row r="91" spans="1:14" ht="15.75" thickBot="1">
      <c r="B91" s="827" t="s">
        <v>953</v>
      </c>
      <c r="C91" s="828"/>
      <c r="D91" s="828"/>
      <c r="E91" s="828"/>
      <c r="F91" s="828"/>
      <c r="G91" s="828"/>
      <c r="H91" s="828"/>
      <c r="I91" s="828"/>
      <c r="J91" s="828"/>
      <c r="K91" s="828"/>
      <c r="L91" s="828"/>
      <c r="M91" s="829"/>
      <c r="N91" s="52">
        <f>L88+L89+L90</f>
        <v>1056.7227802691962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4579.1320478331827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1699.0341207302461</v>
      </c>
      <c r="L36" s="270"/>
      <c r="M36" s="336">
        <v>4</v>
      </c>
      <c r="N36" s="272">
        <f>K36/M36</f>
        <v>424.75853018256151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1434.7905414775864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409250.06062947778</v>
      </c>
      <c r="N48" s="272">
        <f>K48*M48</f>
        <v>4092.5006062947778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175541.70621963299</v>
      </c>
      <c r="N49" s="272">
        <f>K49*M49</f>
        <v>175541.70621963299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377931.71477797761</v>
      </c>
      <c r="N50" s="272">
        <f>K50*M50</f>
        <v>137945.07589396182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317579.2827198896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2.9455304816004459</v>
      </c>
      <c r="M58" s="832"/>
      <c r="N58" s="287">
        <f>K58*L58</f>
        <v>0.82474853484812494</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0.82474853484812494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329115.21812285221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65823.043624570448</v>
      </c>
      <c r="M82" s="862"/>
      <c r="N82" s="51"/>
    </row>
    <row r="83" spans="1:14">
      <c r="B83" s="89" t="s">
        <v>973</v>
      </c>
      <c r="C83" s="90"/>
      <c r="D83" s="90"/>
      <c r="E83" s="90"/>
      <c r="F83" s="90"/>
      <c r="G83" s="90"/>
      <c r="H83" s="90"/>
      <c r="I83" s="87"/>
      <c r="J83" s="88"/>
      <c r="K83" s="304">
        <v>0.05</v>
      </c>
      <c r="L83" s="861">
        <f>N77*K83</f>
        <v>16455.760906142612</v>
      </c>
      <c r="M83" s="862"/>
      <c r="N83" s="51"/>
    </row>
    <row r="84" spans="1:14" ht="15.75" thickBot="1">
      <c r="B84" s="91" t="s">
        <v>974</v>
      </c>
      <c r="C84" s="92"/>
      <c r="D84" s="92"/>
      <c r="E84" s="92"/>
      <c r="F84" s="92"/>
      <c r="G84" s="92"/>
      <c r="H84" s="92"/>
      <c r="I84" s="93"/>
      <c r="J84" s="94"/>
      <c r="K84" s="305">
        <v>0.05</v>
      </c>
      <c r="L84" s="863">
        <f>N77*K84</f>
        <v>16455.760906142612</v>
      </c>
      <c r="M84" s="864"/>
      <c r="N84" s="51"/>
    </row>
    <row r="85" spans="1:14" ht="15.75" thickBot="1">
      <c r="B85" s="827" t="s">
        <v>953</v>
      </c>
      <c r="C85" s="828"/>
      <c r="D85" s="828"/>
      <c r="E85" s="828"/>
      <c r="F85" s="828"/>
      <c r="G85" s="828"/>
      <c r="H85" s="828"/>
      <c r="I85" s="828"/>
      <c r="J85" s="828"/>
      <c r="K85" s="828"/>
      <c r="L85" s="828"/>
      <c r="M85" s="829"/>
      <c r="N85" s="52">
        <f>L82+L83+L84</f>
        <v>98734.565436855686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427849.78355970792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1699.0341207302461</v>
      </c>
      <c r="L36" s="270"/>
      <c r="M36" s="441">
        <v>4</v>
      </c>
      <c r="N36" s="272">
        <f>K36/M36</f>
        <v>424.75853018256151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1434.7905414775864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409250.06062947778</v>
      </c>
      <c r="N48" s="272">
        <f>K48*M48</f>
        <v>8185.0012125895555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175541.70621963299</v>
      </c>
      <c r="N49" s="272">
        <f>K49*M49</f>
        <v>175541.70621963299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377931.71477797761</v>
      </c>
      <c r="N50" s="272">
        <f>K50*M50</f>
        <v>173848.58879786971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357575.2962300923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2.9455304816004459</v>
      </c>
      <c r="M58" s="832"/>
      <c r="N58" s="287">
        <f>K58*L58</f>
        <v>0.82474853484812494</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0.82474853484812494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369111.23163305491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73822.246326610984</v>
      </c>
      <c r="M82" s="862"/>
      <c r="N82" s="51"/>
    </row>
    <row r="83" spans="1:14">
      <c r="B83" s="89" t="s">
        <v>973</v>
      </c>
      <c r="C83" s="90"/>
      <c r="D83" s="90"/>
      <c r="E83" s="90"/>
      <c r="F83" s="90"/>
      <c r="G83" s="90"/>
      <c r="H83" s="90"/>
      <c r="I83" s="87"/>
      <c r="J83" s="88"/>
      <c r="K83" s="304">
        <v>0.05</v>
      </c>
      <c r="L83" s="861">
        <f>N77*K83</f>
        <v>18455.561581652746</v>
      </c>
      <c r="M83" s="862"/>
      <c r="N83" s="51"/>
    </row>
    <row r="84" spans="1:14" ht="15.75" thickBot="1">
      <c r="B84" s="91" t="s">
        <v>974</v>
      </c>
      <c r="C84" s="92"/>
      <c r="D84" s="92"/>
      <c r="E84" s="92"/>
      <c r="F84" s="92"/>
      <c r="G84" s="92"/>
      <c r="H84" s="92"/>
      <c r="I84" s="93"/>
      <c r="J84" s="94"/>
      <c r="K84" s="305">
        <v>0.05</v>
      </c>
      <c r="L84" s="863">
        <f>N77*K84</f>
        <v>18455.561581652746</v>
      </c>
      <c r="M84" s="864"/>
      <c r="N84" s="51"/>
    </row>
    <row r="85" spans="1:14" ht="15.75" thickBot="1">
      <c r="B85" s="827" t="s">
        <v>953</v>
      </c>
      <c r="C85" s="828"/>
      <c r="D85" s="828"/>
      <c r="E85" s="828"/>
      <c r="F85" s="828"/>
      <c r="G85" s="828"/>
      <c r="H85" s="828"/>
      <c r="I85" s="828"/>
      <c r="J85" s="828"/>
      <c r="K85" s="828"/>
      <c r="L85" s="828"/>
      <c r="M85" s="829"/>
      <c r="N85" s="52">
        <f>L82+L83+L84</f>
        <v>110733.36948991647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479844.60112297139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310</v>
      </c>
      <c r="B36" s="840" t="str">
        <f>VLOOKUP(A36,EQUIPOS!A6:D154,3,FALSE)</f>
        <v>Retroexcavadora A25C</v>
      </c>
      <c r="C36" s="841"/>
      <c r="D36" s="841"/>
      <c r="E36" s="841"/>
      <c r="F36" s="841"/>
      <c r="G36" s="841"/>
      <c r="H36" s="842"/>
      <c r="I36" s="267"/>
      <c r="J36" s="268"/>
      <c r="K36" s="269">
        <f>VLOOKUP(A36,EQUIPOS!A6:D163,4,FALSE)</f>
        <v>137925.40173456739</v>
      </c>
      <c r="L36" s="270"/>
      <c r="M36" s="336">
        <v>3</v>
      </c>
      <c r="N36" s="272">
        <f>K36/M36</f>
        <v>45975.133911522462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1346.7093483933668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47321.843259915826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409250.06062947778</v>
      </c>
      <c r="N48" s="272">
        <f>K48*M48</f>
        <v>8185.0012125895555</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42046.52952798258</v>
      </c>
      <c r="N49" s="272">
        <f>K49*M49</f>
        <v>19341.403582871986</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951727.75122488372</v>
      </c>
      <c r="N50" s="272">
        <f>K50*M50</f>
        <v>951727.75122488372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979254.15602034528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2.9455304816004459</v>
      </c>
      <c r="M58" s="832"/>
      <c r="N58" s="287">
        <f>K58*L58</f>
        <v>0.82474853484812494</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1">
        <f>VLOOKUP(A59,TRANSPORTE!A1:D117,4,FALSE)</f>
        <v>1388.967249884229</v>
      </c>
      <c r="M59" s="832"/>
      <c r="N59" s="287">
        <f>K59*L59</f>
        <v>638.92493494674534</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639.74968348159348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13467.093483933666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1040682.8424476765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208136.5684895353</v>
      </c>
      <c r="M82" s="862"/>
      <c r="N82" s="51"/>
    </row>
    <row r="83" spans="1:14">
      <c r="B83" s="89" t="s">
        <v>973</v>
      </c>
      <c r="C83" s="90"/>
      <c r="D83" s="90"/>
      <c r="E83" s="90"/>
      <c r="F83" s="90"/>
      <c r="G83" s="90"/>
      <c r="H83" s="90"/>
      <c r="I83" s="87"/>
      <c r="J83" s="88"/>
      <c r="K83" s="304">
        <v>0.05</v>
      </c>
      <c r="L83" s="861">
        <f>N77*K83</f>
        <v>52034.142122383826</v>
      </c>
      <c r="M83" s="862"/>
      <c r="N83" s="51"/>
    </row>
    <row r="84" spans="1:14" ht="15.75" thickBot="1">
      <c r="B84" s="91" t="s">
        <v>974</v>
      </c>
      <c r="C84" s="92"/>
      <c r="D84" s="92"/>
      <c r="E84" s="92"/>
      <c r="F84" s="92"/>
      <c r="G84" s="92"/>
      <c r="H84" s="92"/>
      <c r="I84" s="93"/>
      <c r="J84" s="94"/>
      <c r="K84" s="305">
        <v>0.05</v>
      </c>
      <c r="L84" s="863">
        <f>N77*K84</f>
        <v>52034.142122383826</v>
      </c>
      <c r="M84" s="864"/>
      <c r="N84" s="51"/>
    </row>
    <row r="85" spans="1:14" ht="15.75" thickBot="1">
      <c r="B85" s="827" t="s">
        <v>953</v>
      </c>
      <c r="C85" s="828"/>
      <c r="D85" s="828"/>
      <c r="E85" s="828"/>
      <c r="F85" s="828"/>
      <c r="G85" s="828"/>
      <c r="H85" s="828"/>
      <c r="I85" s="828"/>
      <c r="J85" s="828"/>
      <c r="K85" s="828"/>
      <c r="L85" s="828"/>
      <c r="M85" s="829"/>
      <c r="N85" s="52">
        <f>L82+L83+L84</f>
        <v>312204.85273430293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1352887.6951819793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4869.2266990192584</v>
      </c>
      <c r="L36" s="270"/>
      <c r="M36" s="336">
        <v>0.5</v>
      </c>
      <c r="N36" s="272">
        <f>K36/M36</f>
        <v>9738.4533980385168</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132237.62491678639</v>
      </c>
      <c r="L37" s="335"/>
      <c r="M37" s="336">
        <v>1.5</v>
      </c>
      <c r="N37" s="272">
        <f>K37/M37</f>
        <v>88158.416611190929</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100590.28870601617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42046.52952798258</v>
      </c>
      <c r="N48" s="272">
        <f>K48*M48</f>
        <v>24386.987126229895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163375.65168061847</v>
      </c>
      <c r="N49" s="272">
        <f>K49*M49</f>
        <v>163375.65168061847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187762.63880684835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1020.4305031441629</v>
      </c>
      <c r="M58" s="832"/>
      <c r="N58" s="287">
        <f>K58*L58</f>
        <v>1020.4305031441629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1388.967249884229</v>
      </c>
      <c r="M59" s="832"/>
      <c r="N59" s="287">
        <f>K59*L59</f>
        <v>805.60100493285279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f>
        <v>1826.0315080770156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317113.14598880883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63422.629197761766</v>
      </c>
      <c r="M82" s="862"/>
      <c r="N82" s="51"/>
    </row>
    <row r="83" spans="1:14">
      <c r="B83" s="89" t="s">
        <v>973</v>
      </c>
      <c r="C83" s="90"/>
      <c r="D83" s="90"/>
      <c r="E83" s="90"/>
      <c r="F83" s="90"/>
      <c r="G83" s="90"/>
      <c r="H83" s="90"/>
      <c r="I83" s="87"/>
      <c r="J83" s="88"/>
      <c r="K83" s="304">
        <v>0.05</v>
      </c>
      <c r="L83" s="861">
        <f>N77*K83</f>
        <v>15855.657299440441</v>
      </c>
      <c r="M83" s="862"/>
      <c r="N83" s="51"/>
    </row>
    <row r="84" spans="1:14" ht="15.75" thickBot="1">
      <c r="B84" s="91" t="s">
        <v>974</v>
      </c>
      <c r="C84" s="92"/>
      <c r="D84" s="92"/>
      <c r="E84" s="92"/>
      <c r="F84" s="92"/>
      <c r="G84" s="92"/>
      <c r="H84" s="92"/>
      <c r="I84" s="93"/>
      <c r="J84" s="94"/>
      <c r="K84" s="305">
        <v>0.05</v>
      </c>
      <c r="L84" s="863">
        <f>N77*K84</f>
        <v>15855.657299440441</v>
      </c>
      <c r="M84" s="864"/>
      <c r="N84" s="51"/>
    </row>
    <row r="85" spans="1:14" ht="15.75" thickBot="1">
      <c r="B85" s="827" t="s">
        <v>953</v>
      </c>
      <c r="C85" s="828"/>
      <c r="D85" s="828"/>
      <c r="E85" s="828"/>
      <c r="F85" s="828"/>
      <c r="G85" s="828"/>
      <c r="H85" s="828"/>
      <c r="I85" s="828"/>
      <c r="J85" s="828"/>
      <c r="K85" s="828"/>
      <c r="L85" s="828"/>
      <c r="M85" s="829"/>
      <c r="N85" s="52">
        <f>L82+L83+L84</f>
        <v>95133.943796642649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412247.08978545148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4869.2266990192584</v>
      </c>
      <c r="L36" s="270"/>
      <c r="M36" s="336">
        <v>0.5</v>
      </c>
      <c r="N36" s="272">
        <f>K36/M36</f>
        <v>9738.4533980385168</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421"/>
      <c r="J37" s="422"/>
      <c r="K37" s="269">
        <f>VLOOKUP(A37,EQUIPOS!A7:D164,4,FALSE)</f>
        <v>115455.57277330528</v>
      </c>
      <c r="L37" s="335"/>
      <c r="M37" s="336">
        <v>1.5</v>
      </c>
      <c r="N37" s="272">
        <f>K37/M37</f>
        <v>76970.38184887018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89402.253943695425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42046.52952798258</v>
      </c>
      <c r="N48" s="272">
        <f>K48*M48</f>
        <v>24386.987126229895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163375.65168061847</v>
      </c>
      <c r="N49" s="272">
        <f>K49*M49</f>
        <v>163375.65168061847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187762.63880684835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1020.4305031441629</v>
      </c>
      <c r="M58" s="832"/>
      <c r="N58" s="287">
        <f>K58*L58</f>
        <v>1020.4305031441629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1388.967249884229</v>
      </c>
      <c r="M59" s="832"/>
      <c r="N59" s="287">
        <f>K59*L59</f>
        <v>805.60100493285279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1826.0315080770156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305925.11122648808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61185.022245297616</v>
      </c>
      <c r="M82" s="862"/>
      <c r="N82" s="51"/>
    </row>
    <row r="83" spans="1:14">
      <c r="B83" s="89" t="s">
        <v>973</v>
      </c>
      <c r="C83" s="90"/>
      <c r="D83" s="90"/>
      <c r="E83" s="90"/>
      <c r="F83" s="90"/>
      <c r="G83" s="90"/>
      <c r="H83" s="90"/>
      <c r="I83" s="87"/>
      <c r="J83" s="88"/>
      <c r="K83" s="304">
        <v>0.05</v>
      </c>
      <c r="L83" s="861">
        <f>N77*K83</f>
        <v>15296.255561324404</v>
      </c>
      <c r="M83" s="862"/>
      <c r="N83" s="51"/>
    </row>
    <row r="84" spans="1:14" ht="15.75" thickBot="1">
      <c r="B84" s="91" t="s">
        <v>974</v>
      </c>
      <c r="C84" s="92"/>
      <c r="D84" s="92"/>
      <c r="E84" s="92"/>
      <c r="F84" s="92"/>
      <c r="G84" s="92"/>
      <c r="H84" s="92"/>
      <c r="I84" s="93"/>
      <c r="J84" s="94"/>
      <c r="K84" s="305">
        <v>0.05</v>
      </c>
      <c r="L84" s="863">
        <f>N77*K84</f>
        <v>15296.255561324404</v>
      </c>
      <c r="M84" s="864"/>
      <c r="N84" s="51"/>
    </row>
    <row r="85" spans="1:14" ht="15.75" thickBot="1">
      <c r="B85" s="827" t="s">
        <v>953</v>
      </c>
      <c r="C85" s="828"/>
      <c r="D85" s="828"/>
      <c r="E85" s="828"/>
      <c r="F85" s="828"/>
      <c r="G85" s="828"/>
      <c r="H85" s="828"/>
      <c r="I85" s="828"/>
      <c r="J85" s="828"/>
      <c r="K85" s="828"/>
      <c r="L85" s="828"/>
      <c r="M85" s="829"/>
      <c r="N85" s="52">
        <f>L82+L83+L84</f>
        <v>91777.533367946424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397702.64459443453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10753.274055688593</v>
      </c>
      <c r="N48" s="272">
        <f>K48*M48</f>
        <v>10753.274055688593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10753.274055688593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13578.606113639877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2715.7212227279756</v>
      </c>
      <c r="M82" s="862"/>
      <c r="N82" s="51"/>
    </row>
    <row r="83" spans="1:14">
      <c r="B83" s="89" t="s">
        <v>973</v>
      </c>
      <c r="C83" s="90"/>
      <c r="D83" s="90"/>
      <c r="E83" s="90"/>
      <c r="F83" s="90"/>
      <c r="G83" s="90"/>
      <c r="H83" s="90"/>
      <c r="I83" s="87"/>
      <c r="J83" s="88"/>
      <c r="K83" s="304">
        <v>0.05</v>
      </c>
      <c r="L83" s="861">
        <f>N77*K83</f>
        <v>678.9303056819939</v>
      </c>
      <c r="M83" s="862"/>
      <c r="N83" s="51"/>
    </row>
    <row r="84" spans="1:14" ht="15.75" thickBot="1">
      <c r="B84" s="91" t="s">
        <v>974</v>
      </c>
      <c r="C84" s="92"/>
      <c r="D84" s="92"/>
      <c r="E84" s="92"/>
      <c r="F84" s="92"/>
      <c r="G84" s="92"/>
      <c r="H84" s="92"/>
      <c r="I84" s="93"/>
      <c r="J84" s="94"/>
      <c r="K84" s="305">
        <v>0.05</v>
      </c>
      <c r="L84" s="863">
        <f>N77*K84</f>
        <v>678.9303056819939</v>
      </c>
      <c r="M84" s="864"/>
      <c r="N84" s="51"/>
    </row>
    <row r="85" spans="1:14" ht="15.75" thickBot="1">
      <c r="B85" s="827" t="s">
        <v>953</v>
      </c>
      <c r="C85" s="828"/>
      <c r="D85" s="828"/>
      <c r="E85" s="828"/>
      <c r="F85" s="828"/>
      <c r="G85" s="828"/>
      <c r="H85" s="828"/>
      <c r="I85" s="828"/>
      <c r="J85" s="828"/>
      <c r="K85" s="828"/>
      <c r="L85" s="828"/>
      <c r="M85" s="829"/>
      <c r="N85" s="52">
        <f>L82+L83+L84</f>
        <v>4073.5818340919636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17652.18794773184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393463.92883240944</v>
      </c>
      <c r="N50" s="272">
        <f>K50*M50</f>
        <v>47215.671459889134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4685.7493222231687</v>
      </c>
      <c r="N51" s="272">
        <f>K51*M51</f>
        <v>9371.4986444463375</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67683.045765445771</v>
      </c>
      <c r="N52" s="272">
        <f>K52*M52</f>
        <v>33841.522882722886</v>
      </c>
    </row>
    <row r="53" spans="1:14" ht="15.75" thickBot="1">
      <c r="B53" s="827" t="s">
        <v>953</v>
      </c>
      <c r="C53" s="828"/>
      <c r="D53" s="828"/>
      <c r="E53" s="828"/>
      <c r="F53" s="828"/>
      <c r="G53" s="828"/>
      <c r="H53" s="828"/>
      <c r="I53" s="828"/>
      <c r="J53" s="828"/>
      <c r="K53" s="828"/>
      <c r="L53" s="828"/>
      <c r="M53" s="829"/>
      <c r="N53" s="394">
        <f>SUM(N48:N52)</f>
        <v>170389.59944600007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1388.967249884229</v>
      </c>
      <c r="M58" s="832"/>
      <c r="N58" s="287">
        <f>K58*L58</f>
        <v>1527.8639748726521</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1527.8639748726521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214338.80789526377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42867.761579052756</v>
      </c>
      <c r="M82" s="862"/>
      <c r="N82" s="51"/>
    </row>
    <row r="83" spans="1:14">
      <c r="B83" s="89" t="s">
        <v>973</v>
      </c>
      <c r="C83" s="90"/>
      <c r="D83" s="90"/>
      <c r="E83" s="90"/>
      <c r="F83" s="90"/>
      <c r="G83" s="90"/>
      <c r="H83" s="90"/>
      <c r="I83" s="87"/>
      <c r="J83" s="88"/>
      <c r="K83" s="304">
        <v>0.05</v>
      </c>
      <c r="L83" s="861">
        <f>N77*K83</f>
        <v>10716.940394763189</v>
      </c>
      <c r="M83" s="862"/>
      <c r="N83" s="51"/>
    </row>
    <row r="84" spans="1:14" ht="15.75" thickBot="1">
      <c r="B84" s="91" t="s">
        <v>974</v>
      </c>
      <c r="C84" s="92"/>
      <c r="D84" s="92"/>
      <c r="E84" s="92"/>
      <c r="F84" s="92"/>
      <c r="G84" s="92"/>
      <c r="H84" s="92"/>
      <c r="I84" s="93"/>
      <c r="J84" s="94"/>
      <c r="K84" s="305">
        <v>0.05</v>
      </c>
      <c r="L84" s="863">
        <f>N77*K84</f>
        <v>10716.940394763189</v>
      </c>
      <c r="M84" s="864"/>
      <c r="N84" s="51"/>
    </row>
    <row r="85" spans="1:14" ht="15.75" thickBot="1">
      <c r="B85" s="827" t="s">
        <v>953</v>
      </c>
      <c r="C85" s="828"/>
      <c r="D85" s="828"/>
      <c r="E85" s="828"/>
      <c r="F85" s="828"/>
      <c r="G85" s="828"/>
      <c r="H85" s="828"/>
      <c r="I85" s="828"/>
      <c r="J85" s="828"/>
      <c r="K85" s="828"/>
      <c r="L85" s="828"/>
      <c r="M85" s="829"/>
      <c r="N85" s="52">
        <f>L82+L83+L84</f>
        <v>64301.642368579131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278640.45026384288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393463.92883240944</v>
      </c>
      <c r="N50" s="272">
        <f>K50*M50</f>
        <v>47215.671459889134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4685.7493222231687</v>
      </c>
      <c r="N51" s="272">
        <f>K51*M51</f>
        <v>9371.4986444463375</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67683.045765445771</v>
      </c>
      <c r="N52" s="272">
        <f>K52*M52</f>
        <v>33841.522882722886</v>
      </c>
    </row>
    <row r="53" spans="1:14" ht="15.75" thickBot="1">
      <c r="B53" s="827" t="s">
        <v>953</v>
      </c>
      <c r="C53" s="828"/>
      <c r="D53" s="828"/>
      <c r="E53" s="828"/>
      <c r="F53" s="828"/>
      <c r="G53" s="828"/>
      <c r="H53" s="828"/>
      <c r="I53" s="828"/>
      <c r="J53" s="828"/>
      <c r="K53" s="828"/>
      <c r="L53" s="828"/>
      <c r="M53" s="829"/>
      <c r="N53" s="394">
        <f>SUM(N48:N52)</f>
        <v>170389.59944600007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1388.967249884229</v>
      </c>
      <c r="M58" s="832"/>
      <c r="N58" s="287">
        <f>K58*L58</f>
        <v>1527.8639748726521</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1527.8639748726521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214338.80789526377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42867.761579052756</v>
      </c>
      <c r="M82" s="862"/>
      <c r="N82" s="51"/>
    </row>
    <row r="83" spans="1:14">
      <c r="B83" s="89" t="s">
        <v>973</v>
      </c>
      <c r="C83" s="90"/>
      <c r="D83" s="90"/>
      <c r="E83" s="90"/>
      <c r="F83" s="90"/>
      <c r="G83" s="90"/>
      <c r="H83" s="90"/>
      <c r="I83" s="87"/>
      <c r="J83" s="88"/>
      <c r="K83" s="304">
        <v>0.05</v>
      </c>
      <c r="L83" s="861">
        <f>N77*K83</f>
        <v>10716.940394763189</v>
      </c>
      <c r="M83" s="862"/>
      <c r="N83" s="51"/>
    </row>
    <row r="84" spans="1:14" ht="15.75" thickBot="1">
      <c r="B84" s="91" t="s">
        <v>974</v>
      </c>
      <c r="C84" s="92"/>
      <c r="D84" s="92"/>
      <c r="E84" s="92"/>
      <c r="F84" s="92"/>
      <c r="G84" s="92"/>
      <c r="H84" s="92"/>
      <c r="I84" s="93"/>
      <c r="J84" s="94"/>
      <c r="K84" s="305">
        <v>0.05</v>
      </c>
      <c r="L84" s="863">
        <f>N77*K84</f>
        <v>10716.940394763189</v>
      </c>
      <c r="M84" s="864"/>
      <c r="N84" s="51"/>
    </row>
    <row r="85" spans="1:14" ht="15.75" thickBot="1">
      <c r="B85" s="827" t="s">
        <v>953</v>
      </c>
      <c r="C85" s="828"/>
      <c r="D85" s="828"/>
      <c r="E85" s="828"/>
      <c r="F85" s="828"/>
      <c r="G85" s="828"/>
      <c r="H85" s="828"/>
      <c r="I85" s="828"/>
      <c r="J85" s="828"/>
      <c r="K85" s="828"/>
      <c r="L85" s="828"/>
      <c r="M85" s="829"/>
      <c r="N85" s="52">
        <f>L82+L83+L84</f>
        <v>64301.642368579131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278640.45026384288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393463.92883240944</v>
      </c>
      <c r="N50" s="272">
        <f>K50*M50</f>
        <v>47215.671459889134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4685.7493222231687</v>
      </c>
      <c r="N51" s="272">
        <f>K51*M51</f>
        <v>9371.4986444463375</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149016.44118438504</v>
      </c>
      <c r="N52" s="272">
        <f>K52*M52</f>
        <v>74508.22059219252</v>
      </c>
    </row>
    <row r="53" spans="1:14" ht="15.75" thickBot="1">
      <c r="B53" s="827" t="s">
        <v>953</v>
      </c>
      <c r="C53" s="828"/>
      <c r="D53" s="828"/>
      <c r="E53" s="828"/>
      <c r="F53" s="828"/>
      <c r="G53" s="828"/>
      <c r="H53" s="828"/>
      <c r="I53" s="828"/>
      <c r="J53" s="828"/>
      <c r="K53" s="828"/>
      <c r="L53" s="828"/>
      <c r="M53" s="829"/>
      <c r="N53" s="394">
        <f>SUM(N48:N52)</f>
        <v>211056.29715546971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1388.967249884229</v>
      </c>
      <c r="M58" s="832"/>
      <c r="N58" s="287">
        <f>K58*L58</f>
        <v>1527.8639748726521</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1527.8639748726521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255005.50560473342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51001.101120946689</v>
      </c>
      <c r="M82" s="862"/>
      <c r="N82" s="51"/>
    </row>
    <row r="83" spans="1:14">
      <c r="B83" s="89" t="s">
        <v>973</v>
      </c>
      <c r="C83" s="90"/>
      <c r="D83" s="90"/>
      <c r="E83" s="90"/>
      <c r="F83" s="90"/>
      <c r="G83" s="90"/>
      <c r="H83" s="90"/>
      <c r="I83" s="87"/>
      <c r="J83" s="88"/>
      <c r="K83" s="304">
        <v>0.05</v>
      </c>
      <c r="L83" s="861">
        <f>N77*K83</f>
        <v>12750.275280236672</v>
      </c>
      <c r="M83" s="862"/>
      <c r="N83" s="51"/>
    </row>
    <row r="84" spans="1:14" ht="15.75" thickBot="1">
      <c r="B84" s="91" t="s">
        <v>974</v>
      </c>
      <c r="C84" s="92"/>
      <c r="D84" s="92"/>
      <c r="E84" s="92"/>
      <c r="F84" s="92"/>
      <c r="G84" s="92"/>
      <c r="H84" s="92"/>
      <c r="I84" s="93"/>
      <c r="J84" s="94"/>
      <c r="K84" s="305">
        <v>0.05</v>
      </c>
      <c r="L84" s="863">
        <f>N77*K84</f>
        <v>12750.275280236672</v>
      </c>
      <c r="M84" s="864"/>
      <c r="N84" s="51"/>
    </row>
    <row r="85" spans="1:14" ht="15.75" thickBot="1">
      <c r="B85" s="827" t="s">
        <v>953</v>
      </c>
      <c r="C85" s="828"/>
      <c r="D85" s="828"/>
      <c r="E85" s="828"/>
      <c r="F85" s="828"/>
      <c r="G85" s="828"/>
      <c r="H85" s="828"/>
      <c r="I85" s="828"/>
      <c r="J85" s="828"/>
      <c r="K85" s="828"/>
      <c r="L85" s="828"/>
      <c r="M85" s="829"/>
      <c r="N85" s="52">
        <f>L82+L83+L84</f>
        <v>76501.651681420029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331507.15728615347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393463.92883240944</v>
      </c>
      <c r="N50" s="272">
        <f>K50*M50</f>
        <v>47215.671459889134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4685.7493222231687</v>
      </c>
      <c r="N51" s="272">
        <f>K51*M51</f>
        <v>9371.4986444463375</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67683.045765445771</v>
      </c>
      <c r="N52" s="272">
        <f>K52*M52</f>
        <v>33841.522882722886</v>
      </c>
    </row>
    <row r="53" spans="1:14" ht="15.75" thickBot="1">
      <c r="B53" s="827" t="s">
        <v>953</v>
      </c>
      <c r="C53" s="828"/>
      <c r="D53" s="828"/>
      <c r="E53" s="828"/>
      <c r="F53" s="828"/>
      <c r="G53" s="828"/>
      <c r="H53" s="828"/>
      <c r="I53" s="828"/>
      <c r="J53" s="828"/>
      <c r="K53" s="828"/>
      <c r="L53" s="828"/>
      <c r="M53" s="829"/>
      <c r="N53" s="394">
        <f>SUM(N48:N52)</f>
        <v>170389.59944600007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1388.967249884229</v>
      </c>
      <c r="M58" s="832"/>
      <c r="N58" s="287">
        <f>K58*L58</f>
        <v>1527.8639748726521</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1527.8639748726521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214338.80789526377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42867.761579052756</v>
      </c>
      <c r="M82" s="862"/>
      <c r="N82" s="51"/>
    </row>
    <row r="83" spans="1:14">
      <c r="B83" s="89" t="s">
        <v>973</v>
      </c>
      <c r="C83" s="90"/>
      <c r="D83" s="90"/>
      <c r="E83" s="90"/>
      <c r="F83" s="90"/>
      <c r="G83" s="90"/>
      <c r="H83" s="90"/>
      <c r="I83" s="87"/>
      <c r="J83" s="88"/>
      <c r="K83" s="304">
        <v>0.05</v>
      </c>
      <c r="L83" s="861">
        <f>N77*K83</f>
        <v>10716.940394763189</v>
      </c>
      <c r="M83" s="862"/>
      <c r="N83" s="51"/>
    </row>
    <row r="84" spans="1:14" ht="15.75" thickBot="1">
      <c r="B84" s="91" t="s">
        <v>974</v>
      </c>
      <c r="C84" s="92"/>
      <c r="D84" s="92"/>
      <c r="E84" s="92"/>
      <c r="F84" s="92"/>
      <c r="G84" s="92"/>
      <c r="H84" s="92"/>
      <c r="I84" s="93"/>
      <c r="J84" s="94"/>
      <c r="K84" s="305">
        <v>0.05</v>
      </c>
      <c r="L84" s="863">
        <f>N77*K84</f>
        <v>10716.940394763189</v>
      </c>
      <c r="M84" s="864"/>
      <c r="N84" s="51"/>
    </row>
    <row r="85" spans="1:14" ht="15.75" thickBot="1">
      <c r="B85" s="827" t="s">
        <v>953</v>
      </c>
      <c r="C85" s="828"/>
      <c r="D85" s="828"/>
      <c r="E85" s="828"/>
      <c r="F85" s="828"/>
      <c r="G85" s="828"/>
      <c r="H85" s="828"/>
      <c r="I85" s="828"/>
      <c r="J85" s="828"/>
      <c r="K85" s="828"/>
      <c r="L85" s="828"/>
      <c r="M85" s="829"/>
      <c r="N85" s="52">
        <f>L82+L83+L84</f>
        <v>64301.642368579131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278640.45026384288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4450.3046846995412</v>
      </c>
      <c r="L36" s="270"/>
      <c r="M36" s="336">
        <v>1</v>
      </c>
      <c r="N36" s="272">
        <f>K36*M36</f>
        <v>4450.3046846995412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7823.6437072895915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56124.864103961962</v>
      </c>
      <c r="N48" s="272">
        <f t="shared" ref="N48:N53" si="0">K48*M48</f>
        <v>28286.931508396829</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4685.7493222231687</v>
      </c>
      <c r="N49" s="272">
        <f t="shared" si="0"/>
        <v>9371.4986444463375</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1.3536609153089156</v>
      </c>
      <c r="N50" s="272">
        <f t="shared" si="0"/>
        <v>150.25636159928965</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67683.045765445771</v>
      </c>
      <c r="N51" s="272">
        <f t="shared" si="0"/>
        <v>27073.218306178311</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52688.647934331639</v>
      </c>
      <c r="N52" s="273">
        <f t="shared" si="0"/>
        <v>19916.308919177358</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483.45131858901954</v>
      </c>
      <c r="N53" s="273">
        <f t="shared" si="0"/>
        <v>75418.405699887051</v>
      </c>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160216.61943968519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1">
        <f>VLOOKUP(A60,TRANSPORTE!A1:D117,4,FALSE)</f>
        <v>1388.967249884229</v>
      </c>
      <c r="M60" s="832"/>
      <c r="N60" s="287">
        <f>K60*L60</f>
        <v>555.58689995369161</v>
      </c>
    </row>
    <row r="61" spans="1:14">
      <c r="A61" t="s">
        <v>1229</v>
      </c>
      <c r="B61" s="46" t="str">
        <f>VLOOKUP(A61,TRANSPORTE!A1:D117,3,FALSE)</f>
        <v>Transporte de arena</v>
      </c>
      <c r="C61" s="47"/>
      <c r="D61" s="47"/>
      <c r="E61" s="47"/>
      <c r="F61" s="47"/>
      <c r="G61" s="47"/>
      <c r="H61" s="311" t="s">
        <v>339</v>
      </c>
      <c r="I61" s="279">
        <v>0.378</v>
      </c>
      <c r="J61" s="286">
        <v>1</v>
      </c>
      <c r="K61" s="279">
        <f>I61*J61</f>
        <v>0.378</v>
      </c>
      <c r="L61" s="831">
        <f>VLOOKUP(A61,TRANSPORTE!A1:D117,4,FALSE)</f>
        <v>1388.967249884229</v>
      </c>
      <c r="M61" s="832"/>
      <c r="N61" s="287">
        <f t="shared" ref="N61:N62" si="1">K61*L61</f>
        <v>525.0296204562386</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1">
        <f>VLOOKUP(A62,TRANSPORTE!A1:D117,4,FALSE)</f>
        <v>1388.967249884229</v>
      </c>
      <c r="M62" s="832"/>
      <c r="N62" s="287">
        <f t="shared" si="1"/>
        <v>700.03949394165136</v>
      </c>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1780.6560143515817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67466.780451800994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237287.69961312736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47457.539922625474</v>
      </c>
      <c r="M84" s="862"/>
      <c r="N84" s="51"/>
    </row>
    <row r="85" spans="1:14">
      <c r="B85" s="89" t="s">
        <v>973</v>
      </c>
      <c r="C85" s="90"/>
      <c r="D85" s="90"/>
      <c r="E85" s="90"/>
      <c r="F85" s="90"/>
      <c r="G85" s="90"/>
      <c r="H85" s="90"/>
      <c r="I85" s="87"/>
      <c r="J85" s="88"/>
      <c r="K85" s="304">
        <v>0.05</v>
      </c>
      <c r="L85" s="861">
        <f>N79*K85</f>
        <v>11864.384980656368</v>
      </c>
      <c r="M85" s="862"/>
      <c r="N85" s="51"/>
    </row>
    <row r="86" spans="1:14" ht="15.75" thickBot="1">
      <c r="B86" s="91" t="s">
        <v>974</v>
      </c>
      <c r="C86" s="92"/>
      <c r="D86" s="92"/>
      <c r="E86" s="92"/>
      <c r="F86" s="92"/>
      <c r="G86" s="92"/>
      <c r="H86" s="92"/>
      <c r="I86" s="93"/>
      <c r="J86" s="94"/>
      <c r="K86" s="305">
        <v>0.05</v>
      </c>
      <c r="L86" s="863">
        <f>N79*K86</f>
        <v>11864.384980656368</v>
      </c>
      <c r="M86" s="864"/>
      <c r="N86" s="51"/>
    </row>
    <row r="87" spans="1:14" ht="15.75" thickBot="1">
      <c r="B87" s="827" t="s">
        <v>953</v>
      </c>
      <c r="C87" s="828"/>
      <c r="D87" s="828"/>
      <c r="E87" s="828"/>
      <c r="F87" s="828"/>
      <c r="G87" s="828"/>
      <c r="H87" s="828"/>
      <c r="I87" s="828"/>
      <c r="J87" s="828"/>
      <c r="K87" s="828"/>
      <c r="L87" s="828"/>
      <c r="M87" s="829"/>
      <c r="N87" s="52">
        <f>L84+L85+L86</f>
        <v>71186.309883938215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308474.00949706556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1345.39621807204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1405.6144750814296</v>
      </c>
      <c r="N48" s="272">
        <f>K48*M48</f>
        <v>702.80723754071482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377931.71477797761</v>
      </c>
      <c r="N49" s="272">
        <f>K49*M49</f>
        <v>381711.03192575742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4685.7493222231687</v>
      </c>
      <c r="N50" s="272">
        <f>K50*M50</f>
        <v>1405.7247966669506</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383819.56395996507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1">
        <f>VLOOKUP(A60,TRANSPORTE!A1:D117,4,FALSE)</f>
        <v>1388.967249884229</v>
      </c>
      <c r="M60" s="832"/>
      <c r="N60" s="287">
        <f>K60*L60</f>
        <v>1402.8569223830714</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1402.8569223830714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413475.74146186101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82695.148292372207</v>
      </c>
      <c r="M84" s="862"/>
      <c r="N84" s="51"/>
    </row>
    <row r="85" spans="1:14">
      <c r="B85" s="89" t="s">
        <v>973</v>
      </c>
      <c r="C85" s="90"/>
      <c r="D85" s="90"/>
      <c r="E85" s="90"/>
      <c r="F85" s="90"/>
      <c r="G85" s="90"/>
      <c r="H85" s="90"/>
      <c r="I85" s="87"/>
      <c r="J85" s="88"/>
      <c r="K85" s="304">
        <v>0.05</v>
      </c>
      <c r="L85" s="861">
        <f>N79*K85</f>
        <v>20673.787073093052</v>
      </c>
      <c r="M85" s="862"/>
      <c r="N85" s="51"/>
    </row>
    <row r="86" spans="1:14" ht="15.75" thickBot="1">
      <c r="B86" s="91" t="s">
        <v>974</v>
      </c>
      <c r="C86" s="92"/>
      <c r="D86" s="92"/>
      <c r="E86" s="92"/>
      <c r="F86" s="92"/>
      <c r="G86" s="92"/>
      <c r="H86" s="92"/>
      <c r="I86" s="93"/>
      <c r="J86" s="94"/>
      <c r="K86" s="305">
        <v>0.05</v>
      </c>
      <c r="L86" s="863">
        <f>N79*K86</f>
        <v>20673.787073093052</v>
      </c>
      <c r="M86" s="864"/>
      <c r="N86" s="51"/>
    </row>
    <row r="87" spans="1:14" ht="15.75" thickBot="1">
      <c r="B87" s="827" t="s">
        <v>953</v>
      </c>
      <c r="C87" s="828"/>
      <c r="D87" s="828"/>
      <c r="E87" s="828"/>
      <c r="F87" s="828"/>
      <c r="G87" s="828"/>
      <c r="H87" s="828"/>
      <c r="I87" s="828"/>
      <c r="J87" s="828"/>
      <c r="K87" s="828"/>
      <c r="L87" s="828"/>
      <c r="M87" s="829"/>
      <c r="N87" s="52">
        <f>L84+L85+L86</f>
        <v>124042.72243855832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537518.4639004193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1405.6144750814296</v>
      </c>
      <c r="N48" s="272">
        <f>K48*M48</f>
        <v>70.280723754071488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58311.547120999436</v>
      </c>
      <c r="N49" s="272">
        <f>K49*M49</f>
        <v>58311.547120999436</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58381.827844753505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1432.9882907627198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59886.465550054359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11977.293110010873</v>
      </c>
      <c r="M84" s="862"/>
      <c r="N84" s="51"/>
    </row>
    <row r="85" spans="1:14">
      <c r="B85" s="89" t="s">
        <v>973</v>
      </c>
      <c r="C85" s="90"/>
      <c r="D85" s="90"/>
      <c r="E85" s="90"/>
      <c r="F85" s="90"/>
      <c r="G85" s="90"/>
      <c r="H85" s="90"/>
      <c r="I85" s="87"/>
      <c r="J85" s="88"/>
      <c r="K85" s="304">
        <v>0.05</v>
      </c>
      <c r="L85" s="861">
        <f>N79*K85</f>
        <v>2994.3232775027182</v>
      </c>
      <c r="M85" s="862"/>
      <c r="N85" s="51"/>
    </row>
    <row r="86" spans="1:14" ht="15.75" thickBot="1">
      <c r="B86" s="91" t="s">
        <v>974</v>
      </c>
      <c r="C86" s="92"/>
      <c r="D86" s="92"/>
      <c r="E86" s="92"/>
      <c r="F86" s="92"/>
      <c r="G86" s="92"/>
      <c r="H86" s="92"/>
      <c r="I86" s="93"/>
      <c r="J86" s="94"/>
      <c r="K86" s="305">
        <v>0.05</v>
      </c>
      <c r="L86" s="863">
        <f>N79*K86</f>
        <v>2994.3232775027182</v>
      </c>
      <c r="M86" s="864"/>
      <c r="N86" s="51"/>
    </row>
    <row r="87" spans="1:14" ht="15.75" thickBot="1">
      <c r="B87" s="827" t="s">
        <v>953</v>
      </c>
      <c r="C87" s="828"/>
      <c r="D87" s="828"/>
      <c r="E87" s="828"/>
      <c r="F87" s="828"/>
      <c r="G87" s="828"/>
      <c r="H87" s="828"/>
      <c r="I87" s="828"/>
      <c r="J87" s="828"/>
      <c r="K87" s="828"/>
      <c r="L87" s="828"/>
      <c r="M87" s="829"/>
      <c r="N87" s="52">
        <f>L84+L85+L86</f>
        <v>17965.939665016307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77852.40521507067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4869.2266990192584</v>
      </c>
      <c r="L36" s="270"/>
      <c r="M36" s="336">
        <v>1.25</v>
      </c>
      <c r="N36" s="272">
        <f>K36/M36</f>
        <v>3895.3813592154065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1886.7062180720402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5782.0875772874469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14339.175719778657</v>
      </c>
      <c r="N48" s="272">
        <f>K48*M48</f>
        <v>7169.5878598893287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1405.6144750814296</v>
      </c>
      <c r="N49" s="272">
        <f>K49*M49</f>
        <v>702.80723754071482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377931.71477797761</v>
      </c>
      <c r="N50" s="272">
        <f>K50*M50</f>
        <v>381711.03192575742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4685.7493222231687</v>
      </c>
      <c r="N51" s="272">
        <f>K51*M51</f>
        <v>1405.7247966669506</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390989.15181985439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1">
        <f>VLOOKUP(A58,TRANSPORTE!A1:D117,4,FALSE)</f>
        <v>1388.967249884229</v>
      </c>
      <c r="M58" s="832"/>
      <c r="N58" s="287">
        <f>K58*L58</f>
        <v>1402.8569223830714</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1">
        <f>VLOOKUP(A59,TRANSPORTE!A1:D117,4,FALSE)</f>
        <v>1388.967249884229</v>
      </c>
      <c r="M59" s="832"/>
      <c r="N59" s="287">
        <f>K59*L59</f>
        <v>694.48362494211449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2097.340547325186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37734.124361440801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436602.70430590783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87320.540861181566</v>
      </c>
      <c r="M82" s="862"/>
      <c r="N82" s="51"/>
    </row>
    <row r="83" spans="1:14">
      <c r="B83" s="89" t="s">
        <v>973</v>
      </c>
      <c r="C83" s="90"/>
      <c r="D83" s="90"/>
      <c r="E83" s="90"/>
      <c r="F83" s="90"/>
      <c r="G83" s="90"/>
      <c r="H83" s="90"/>
      <c r="I83" s="87"/>
      <c r="J83" s="88"/>
      <c r="K83" s="304">
        <v>0.05</v>
      </c>
      <c r="L83" s="861">
        <f>N77*K83</f>
        <v>21830.135215295391</v>
      </c>
      <c r="M83" s="862"/>
      <c r="N83" s="51"/>
    </row>
    <row r="84" spans="1:14" ht="15.75" thickBot="1">
      <c r="B84" s="91" t="s">
        <v>974</v>
      </c>
      <c r="C84" s="92"/>
      <c r="D84" s="92"/>
      <c r="E84" s="92"/>
      <c r="F84" s="92"/>
      <c r="G84" s="92"/>
      <c r="H84" s="92"/>
      <c r="I84" s="93"/>
      <c r="J84" s="94"/>
      <c r="K84" s="305">
        <v>0.05</v>
      </c>
      <c r="L84" s="863">
        <f>N77*K84</f>
        <v>21830.135215295391</v>
      </c>
      <c r="M84" s="864"/>
      <c r="N84" s="51"/>
    </row>
    <row r="85" spans="1:14" ht="15.75" thickBot="1">
      <c r="B85" s="827" t="s">
        <v>953</v>
      </c>
      <c r="C85" s="828"/>
      <c r="D85" s="828"/>
      <c r="E85" s="828"/>
      <c r="F85" s="828"/>
      <c r="G85" s="828"/>
      <c r="H85" s="828"/>
      <c r="I85" s="828"/>
      <c r="J85" s="828"/>
      <c r="K85" s="828"/>
      <c r="L85" s="828"/>
      <c r="M85" s="829"/>
      <c r="N85" s="52">
        <f>L82+L83+L84</f>
        <v>130980.81129177235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567583.51559768012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4869.2266990192584</v>
      </c>
      <c r="L36" s="270"/>
      <c r="M36" s="336">
        <v>18.75</v>
      </c>
      <c r="N36" s="272">
        <f>K36/M36</f>
        <v>259.69209061436044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107.73674787146933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367.42883848582977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14339.175719778657</v>
      </c>
      <c r="N48" s="272">
        <f>K48*M48</f>
        <v>716.95878598893296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1405.6144750814296</v>
      </c>
      <c r="N49" s="272">
        <f>K49*M49</f>
        <v>70.280723754071488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58311.547120999436</v>
      </c>
      <c r="N50" s="272">
        <f>K50*M50</f>
        <v>58311.547120999436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59098.786630742441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1">
        <f>VLOOKUP(A58,TRANSPORTE!A1:D117,4,FALSE)</f>
        <v>1388.967249884229</v>
      </c>
      <c r="M58" s="832"/>
      <c r="N58" s="287">
        <f>K58*L58</f>
        <v>69.448362494211452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69.448362494211452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2154.7349574293867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61690.39878915187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12338.079757830375</v>
      </c>
      <c r="M82" s="862"/>
      <c r="N82" s="51"/>
    </row>
    <row r="83" spans="1:14">
      <c r="B83" s="89" t="s">
        <v>973</v>
      </c>
      <c r="C83" s="90"/>
      <c r="D83" s="90"/>
      <c r="E83" s="90"/>
      <c r="F83" s="90"/>
      <c r="G83" s="90"/>
      <c r="H83" s="90"/>
      <c r="I83" s="87"/>
      <c r="J83" s="88"/>
      <c r="K83" s="304">
        <v>0.05</v>
      </c>
      <c r="L83" s="861">
        <f>N77*K83</f>
        <v>3084.5199394575939</v>
      </c>
      <c r="M83" s="862"/>
      <c r="N83" s="51"/>
    </row>
    <row r="84" spans="1:14" ht="15.75" thickBot="1">
      <c r="B84" s="91" t="s">
        <v>974</v>
      </c>
      <c r="C84" s="92"/>
      <c r="D84" s="92"/>
      <c r="E84" s="92"/>
      <c r="F84" s="92"/>
      <c r="G84" s="92"/>
      <c r="H84" s="92"/>
      <c r="I84" s="93"/>
      <c r="J84" s="94"/>
      <c r="K84" s="305">
        <v>0.05</v>
      </c>
      <c r="L84" s="863">
        <f>N77*K84</f>
        <v>3084.5199394575939</v>
      </c>
      <c r="M84" s="864"/>
      <c r="N84" s="51"/>
    </row>
    <row r="85" spans="1:14" ht="15.75" thickBot="1">
      <c r="B85" s="827" t="s">
        <v>953</v>
      </c>
      <c r="C85" s="828"/>
      <c r="D85" s="828"/>
      <c r="E85" s="828"/>
      <c r="F85" s="828"/>
      <c r="G85" s="828"/>
      <c r="H85" s="828"/>
      <c r="I85" s="828"/>
      <c r="J85" s="828"/>
      <c r="K85" s="828"/>
      <c r="L85" s="828"/>
      <c r="M85" s="829"/>
      <c r="N85" s="52">
        <f>L82+L83+L84</f>
        <v>18507.119636745563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80197.518425897433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377931.71477797761</v>
      </c>
      <c r="N48" s="272">
        <f>K48*M48</f>
        <v>26455.220034458434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4685.7493222231687</v>
      </c>
      <c r="N49" s="272">
        <f>K49*M49</f>
        <v>1405.7247966669506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27860.944831125384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1">
        <f>VLOOKUP(A58,TRANSPORTE!A1:D117,4,FALSE)</f>
        <v>1388.967249884229</v>
      </c>
      <c r="M58" s="832"/>
      <c r="N58" s="287">
        <f>K58*L58</f>
        <v>97.227707491896041</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97.227707491896041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30783.504596568564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6156.7009193137128</v>
      </c>
      <c r="M82" s="862"/>
      <c r="N82" s="51"/>
    </row>
    <row r="83" spans="1:14">
      <c r="B83" s="89" t="s">
        <v>973</v>
      </c>
      <c r="C83" s="90"/>
      <c r="D83" s="90"/>
      <c r="E83" s="90"/>
      <c r="F83" s="90"/>
      <c r="G83" s="90"/>
      <c r="H83" s="90"/>
      <c r="I83" s="87"/>
      <c r="J83" s="88"/>
      <c r="K83" s="304">
        <v>0.05</v>
      </c>
      <c r="L83" s="861">
        <f>N77*K83</f>
        <v>1539.1752298284282</v>
      </c>
      <c r="M83" s="862"/>
      <c r="N83" s="51"/>
    </row>
    <row r="84" spans="1:14" ht="15.75" thickBot="1">
      <c r="B84" s="91" t="s">
        <v>974</v>
      </c>
      <c r="C84" s="92"/>
      <c r="D84" s="92"/>
      <c r="E84" s="92"/>
      <c r="F84" s="92"/>
      <c r="G84" s="92"/>
      <c r="H84" s="92"/>
      <c r="I84" s="93"/>
      <c r="J84" s="94"/>
      <c r="K84" s="305">
        <v>0.05</v>
      </c>
      <c r="L84" s="863">
        <f>N77*K84</f>
        <v>1539.1752298284282</v>
      </c>
      <c r="M84" s="864"/>
      <c r="N84" s="51"/>
    </row>
    <row r="85" spans="1:14" ht="15.75" thickBot="1">
      <c r="B85" s="827" t="s">
        <v>953</v>
      </c>
      <c r="C85" s="828"/>
      <c r="D85" s="828"/>
      <c r="E85" s="828"/>
      <c r="F85" s="828"/>
      <c r="G85" s="828"/>
      <c r="H85" s="828"/>
      <c r="I85" s="828"/>
      <c r="J85" s="828"/>
      <c r="K85" s="828"/>
      <c r="L85" s="828"/>
      <c r="M85" s="829"/>
      <c r="N85" s="52">
        <f>L82+L83+L84</f>
        <v>9235.0513789705692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40018.55597553913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48910.295535638885</v>
      </c>
      <c r="N48" s="272">
        <f>K48*M48</f>
        <v>61137.869419548602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61137.869419548602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1432.9882907627198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62642.507124849457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12528.501424969892</v>
      </c>
      <c r="M82" s="862"/>
      <c r="N82" s="51"/>
    </row>
    <row r="83" spans="1:14">
      <c r="B83" s="89" t="s">
        <v>973</v>
      </c>
      <c r="C83" s="90"/>
      <c r="D83" s="90"/>
      <c r="E83" s="90"/>
      <c r="F83" s="90"/>
      <c r="G83" s="90"/>
      <c r="H83" s="90"/>
      <c r="I83" s="87"/>
      <c r="J83" s="88"/>
      <c r="K83" s="304">
        <v>0.05</v>
      </c>
      <c r="L83" s="861">
        <f>N77*K83</f>
        <v>3132.1253562424731</v>
      </c>
      <c r="M83" s="862"/>
      <c r="N83" s="51"/>
    </row>
    <row r="84" spans="1:14" ht="15.75" thickBot="1">
      <c r="B84" s="91" t="s">
        <v>974</v>
      </c>
      <c r="C84" s="92"/>
      <c r="D84" s="92"/>
      <c r="E84" s="92"/>
      <c r="F84" s="92"/>
      <c r="G84" s="92"/>
      <c r="H84" s="92"/>
      <c r="I84" s="93"/>
      <c r="J84" s="94"/>
      <c r="K84" s="305">
        <v>0.05</v>
      </c>
      <c r="L84" s="863">
        <f>N77*K84</f>
        <v>3132.1253562424731</v>
      </c>
      <c r="M84" s="864"/>
      <c r="N84" s="51"/>
    </row>
    <row r="85" spans="1:14" ht="15.75" thickBot="1">
      <c r="B85" s="827" t="s">
        <v>953</v>
      </c>
      <c r="C85" s="828"/>
      <c r="D85" s="828"/>
      <c r="E85" s="828"/>
      <c r="F85" s="828"/>
      <c r="G85" s="828"/>
      <c r="H85" s="828"/>
      <c r="I85" s="828"/>
      <c r="J85" s="828"/>
      <c r="K85" s="828"/>
      <c r="L85" s="828"/>
      <c r="M85" s="829"/>
      <c r="N85" s="52">
        <f>L82+L83+L84</f>
        <v>18792.752137454838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81435.259262304287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161.605121807204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409250.06062947778</v>
      </c>
      <c r="N48" s="272">
        <f>K48*M48</f>
        <v>818.50012125895557</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377931.71477797761</v>
      </c>
      <c r="N49" s="272">
        <f>K49*M49</f>
        <v>26455.220034458434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4685.7493222231687</v>
      </c>
      <c r="N50" s="272">
        <f>K50*M50</f>
        <v>1405.7247966669506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28679.44495238434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1">
        <f>VLOOKUP(A58,TRANSPORTE!A1:D117,4,FALSE)</f>
        <v>1388.967249884229</v>
      </c>
      <c r="M58" s="832"/>
      <c r="N58" s="287">
        <f>K58*L58</f>
        <v>100.0056419916645</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100.0056419916645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3232.1024361440795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32173.158152327287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6434.6316304654574</v>
      </c>
      <c r="M82" s="862"/>
      <c r="N82" s="51"/>
    </row>
    <row r="83" spans="1:14">
      <c r="B83" s="89" t="s">
        <v>973</v>
      </c>
      <c r="C83" s="90"/>
      <c r="D83" s="90"/>
      <c r="E83" s="90"/>
      <c r="F83" s="90"/>
      <c r="G83" s="90"/>
      <c r="H83" s="90"/>
      <c r="I83" s="87"/>
      <c r="J83" s="88"/>
      <c r="K83" s="304">
        <v>0.05</v>
      </c>
      <c r="L83" s="861">
        <f>N77*K83</f>
        <v>1608.6579076163644</v>
      </c>
      <c r="M83" s="862"/>
      <c r="N83" s="51"/>
    </row>
    <row r="84" spans="1:14" ht="15.75" thickBot="1">
      <c r="B84" s="91" t="s">
        <v>974</v>
      </c>
      <c r="C84" s="92"/>
      <c r="D84" s="92"/>
      <c r="E84" s="92"/>
      <c r="F84" s="92"/>
      <c r="G84" s="92"/>
      <c r="H84" s="92"/>
      <c r="I84" s="93"/>
      <c r="J84" s="94"/>
      <c r="K84" s="305">
        <v>0.05</v>
      </c>
      <c r="L84" s="863">
        <f>N77*K84</f>
        <v>1608.6579076163644</v>
      </c>
      <c r="M84" s="864"/>
      <c r="N84" s="51"/>
    </row>
    <row r="85" spans="1:14" ht="15.75" thickBot="1">
      <c r="B85" s="827" t="s">
        <v>953</v>
      </c>
      <c r="C85" s="828"/>
      <c r="D85" s="828"/>
      <c r="E85" s="828"/>
      <c r="F85" s="828"/>
      <c r="G85" s="828"/>
      <c r="H85" s="828"/>
      <c r="I85" s="828"/>
      <c r="J85" s="828"/>
      <c r="K85" s="828"/>
      <c r="L85" s="828"/>
      <c r="M85" s="829"/>
      <c r="N85" s="52">
        <f>L82+L83+L84</f>
        <v>9651.9474456981861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41825.105598025475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89.693081204802667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409250.06062947778</v>
      </c>
      <c r="N48" s="272">
        <f>K48*M48</f>
        <v>818.50012125895557</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48910.295535638885</v>
      </c>
      <c r="N49" s="272">
        <f>K49*M49</f>
        <v>61137.869419548602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61956.369540807558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1">
        <f>VLOOKUP(A58,TRANSPORTE!A1:D117,4,FALSE)</f>
        <v>1388.967249884229</v>
      </c>
      <c r="M58" s="832"/>
      <c r="N58" s="287">
        <f>K58*L58</f>
        <v>2.7779344997684579</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2.7779344997684579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1793.8616240960532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63842.702180608183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12768.540436121637</v>
      </c>
      <c r="M82" s="862"/>
      <c r="N82" s="51"/>
    </row>
    <row r="83" spans="1:14">
      <c r="B83" s="89" t="s">
        <v>973</v>
      </c>
      <c r="C83" s="90"/>
      <c r="D83" s="90"/>
      <c r="E83" s="90"/>
      <c r="F83" s="90"/>
      <c r="G83" s="90"/>
      <c r="H83" s="90"/>
      <c r="I83" s="87"/>
      <c r="J83" s="88"/>
      <c r="K83" s="304">
        <v>0.05</v>
      </c>
      <c r="L83" s="861">
        <f>N77*K83</f>
        <v>3192.1351090304092</v>
      </c>
      <c r="M83" s="862"/>
      <c r="N83" s="51"/>
    </row>
    <row r="84" spans="1:14" ht="15.75" thickBot="1">
      <c r="B84" s="91" t="s">
        <v>974</v>
      </c>
      <c r="C84" s="92"/>
      <c r="D84" s="92"/>
      <c r="E84" s="92"/>
      <c r="F84" s="92"/>
      <c r="G84" s="92"/>
      <c r="H84" s="92"/>
      <c r="I84" s="93"/>
      <c r="J84" s="94"/>
      <c r="K84" s="305">
        <v>0.05</v>
      </c>
      <c r="L84" s="863">
        <f>N77*K84</f>
        <v>3192.1351090304092</v>
      </c>
      <c r="M84" s="864"/>
      <c r="N84" s="51"/>
    </row>
    <row r="85" spans="1:14" ht="15.75" thickBot="1">
      <c r="B85" s="827" t="s">
        <v>953</v>
      </c>
      <c r="C85" s="828"/>
      <c r="D85" s="828"/>
      <c r="E85" s="828"/>
      <c r="F85" s="828"/>
      <c r="G85" s="828"/>
      <c r="H85" s="828"/>
      <c r="I85" s="828"/>
      <c r="J85" s="828"/>
      <c r="K85" s="828"/>
      <c r="L85" s="828"/>
      <c r="M85" s="829"/>
      <c r="N85" s="52">
        <f>L82+L83+L84</f>
        <v>19152.810654182456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82995.512834790643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6346.5871375444922</v>
      </c>
      <c r="N48" s="272">
        <f>K48*M48</f>
        <v>6981.2458512989424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6981.2458512989424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7454.8921012989422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1490.9784202597884</v>
      </c>
      <c r="M82" s="862"/>
      <c r="N82" s="51"/>
    </row>
    <row r="83" spans="1:14">
      <c r="B83" s="89" t="s">
        <v>973</v>
      </c>
      <c r="C83" s="90"/>
      <c r="D83" s="90"/>
      <c r="E83" s="90"/>
      <c r="F83" s="90"/>
      <c r="G83" s="90"/>
      <c r="H83" s="90"/>
      <c r="I83" s="87"/>
      <c r="J83" s="88"/>
      <c r="K83" s="304">
        <v>0.05</v>
      </c>
      <c r="L83" s="861">
        <f>N77*K83</f>
        <v>372.74460506494711</v>
      </c>
      <c r="M83" s="862"/>
      <c r="N83" s="51"/>
    </row>
    <row r="84" spans="1:14" ht="15.75" thickBot="1">
      <c r="B84" s="91" t="s">
        <v>974</v>
      </c>
      <c r="C84" s="92"/>
      <c r="D84" s="92"/>
      <c r="E84" s="92"/>
      <c r="F84" s="92"/>
      <c r="G84" s="92"/>
      <c r="H84" s="92"/>
      <c r="I84" s="93"/>
      <c r="J84" s="94"/>
      <c r="K84" s="305">
        <v>0.05</v>
      </c>
      <c r="L84" s="863">
        <f>N77*K84</f>
        <v>372.74460506494711</v>
      </c>
      <c r="M84" s="864"/>
      <c r="N84" s="51"/>
    </row>
    <row r="85" spans="1:14" ht="15.75" thickBot="1">
      <c r="B85" s="827" t="s">
        <v>953</v>
      </c>
      <c r="C85" s="828"/>
      <c r="D85" s="828"/>
      <c r="E85" s="828"/>
      <c r="F85" s="828"/>
      <c r="G85" s="828"/>
      <c r="H85" s="828"/>
      <c r="I85" s="828"/>
      <c r="J85" s="828"/>
      <c r="K85" s="828"/>
      <c r="L85" s="828"/>
      <c r="M85" s="829"/>
      <c r="N85" s="52">
        <f>L82+L83+L84</f>
        <v>2236.4676303896827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9691.3597316886244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5261.5758500430384</v>
      </c>
      <c r="N48" s="272">
        <f>K48*M48</f>
        <v>5787.7334350473429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5787.7334350473429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6261.3796850473427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1252.2759370094686</v>
      </c>
      <c r="M82" s="862"/>
      <c r="N82" s="51"/>
    </row>
    <row r="83" spans="1:14">
      <c r="B83" s="89" t="s">
        <v>973</v>
      </c>
      <c r="C83" s="90"/>
      <c r="D83" s="90"/>
      <c r="E83" s="90"/>
      <c r="F83" s="90"/>
      <c r="G83" s="90"/>
      <c r="H83" s="90"/>
      <c r="I83" s="87"/>
      <c r="J83" s="88"/>
      <c r="K83" s="304">
        <v>0.05</v>
      </c>
      <c r="L83" s="861">
        <f>N77*K83</f>
        <v>313.06898425236716</v>
      </c>
      <c r="M83" s="862"/>
      <c r="N83" s="51"/>
    </row>
    <row r="84" spans="1:14" ht="15.75" thickBot="1">
      <c r="B84" s="91" t="s">
        <v>974</v>
      </c>
      <c r="C84" s="92"/>
      <c r="D84" s="92"/>
      <c r="E84" s="92"/>
      <c r="F84" s="92"/>
      <c r="G84" s="92"/>
      <c r="H84" s="92"/>
      <c r="I84" s="93"/>
      <c r="J84" s="94"/>
      <c r="K84" s="305">
        <v>0.05</v>
      </c>
      <c r="L84" s="863">
        <f>N77*K84</f>
        <v>313.06898425236716</v>
      </c>
      <c r="M84" s="864"/>
      <c r="N84" s="51"/>
    </row>
    <row r="85" spans="1:14" ht="15.75" thickBot="1">
      <c r="B85" s="827" t="s">
        <v>953</v>
      </c>
      <c r="C85" s="828"/>
      <c r="D85" s="828"/>
      <c r="E85" s="828"/>
      <c r="F85" s="828"/>
      <c r="G85" s="828"/>
      <c r="H85" s="828"/>
      <c r="I85" s="828"/>
      <c r="J85" s="828"/>
      <c r="K85" s="828"/>
      <c r="L85" s="828"/>
      <c r="M85" s="829"/>
      <c r="N85" s="52">
        <f>L82+L83+L84</f>
        <v>1878.4139055142027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8139.793590561545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324.78600000000006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51467.114626058501</v>
      </c>
      <c r="N48" s="272">
        <f>K48*M48</f>
        <v>56613.826088664355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56613.826088664355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1">
        <f>VLOOKUP(A58,TRANSPORTE!A1:D117,4,FALSE)</f>
        <v>1388.967249884229</v>
      </c>
      <c r="M58" s="832"/>
      <c r="N58" s="287">
        <f>K58*L58</f>
        <v>1527.8639748726521</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1527.8639748726521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6495.72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64962.196063537005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12992.439212707402</v>
      </c>
      <c r="M82" s="862"/>
      <c r="N82" s="51"/>
    </row>
    <row r="83" spans="1:14">
      <c r="B83" s="89" t="s">
        <v>973</v>
      </c>
      <c r="C83" s="90"/>
      <c r="D83" s="90"/>
      <c r="E83" s="90"/>
      <c r="F83" s="90"/>
      <c r="G83" s="90"/>
      <c r="H83" s="90"/>
      <c r="I83" s="87"/>
      <c r="J83" s="88"/>
      <c r="K83" s="304">
        <v>0.05</v>
      </c>
      <c r="L83" s="861">
        <f>N77*K83</f>
        <v>3248.1098031768506</v>
      </c>
      <c r="M83" s="862"/>
      <c r="N83" s="51"/>
    </row>
    <row r="84" spans="1:14" ht="15.75" thickBot="1">
      <c r="B84" s="91" t="s">
        <v>974</v>
      </c>
      <c r="C84" s="92"/>
      <c r="D84" s="92"/>
      <c r="E84" s="92"/>
      <c r="F84" s="92"/>
      <c r="G84" s="92"/>
      <c r="H84" s="92"/>
      <c r="I84" s="93"/>
      <c r="J84" s="94"/>
      <c r="K84" s="305">
        <v>0.05</v>
      </c>
      <c r="L84" s="863">
        <f>N77*K84</f>
        <v>3248.1098031768506</v>
      </c>
      <c r="M84" s="864"/>
      <c r="N84" s="51"/>
    </row>
    <row r="85" spans="1:14" ht="15.75" thickBot="1">
      <c r="B85" s="827" t="s">
        <v>953</v>
      </c>
      <c r="C85" s="828"/>
      <c r="D85" s="828"/>
      <c r="E85" s="828"/>
      <c r="F85" s="828"/>
      <c r="G85" s="828"/>
      <c r="H85" s="828"/>
      <c r="I85" s="828"/>
      <c r="J85" s="828"/>
      <c r="K85" s="828"/>
      <c r="L85" s="828"/>
      <c r="M85" s="829"/>
      <c r="N85" s="52">
        <f>L82+L83+L84</f>
        <v>19488.658819061104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84450.854882598112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4869.2266990192584</v>
      </c>
      <c r="L36" s="270"/>
      <c r="M36" s="336">
        <v>3</v>
      </c>
      <c r="N36" s="272">
        <f>K36/M36</f>
        <v>1623.0755663397529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451.0916666666667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2074.1672330064193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48940.0484765531</v>
      </c>
      <c r="N48" s="272">
        <f>K48*M48</f>
        <v>61175.060595691379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61175.060595691379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1">
        <f>VLOOKUP(A60,TRANSPORTE!A1:D117,4,FALSE)</f>
        <v>1388.967249884229</v>
      </c>
      <c r="M60" s="832"/>
      <c r="N60" s="287">
        <f>K60*L60</f>
        <v>1736.2090623552863</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1736.2090623552863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69496.353557719747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13899.27071154395</v>
      </c>
      <c r="M84" s="862"/>
      <c r="N84" s="51"/>
    </row>
    <row r="85" spans="1:14">
      <c r="B85" s="89" t="s">
        <v>973</v>
      </c>
      <c r="C85" s="90"/>
      <c r="D85" s="90"/>
      <c r="E85" s="90"/>
      <c r="F85" s="90"/>
      <c r="G85" s="90"/>
      <c r="H85" s="90"/>
      <c r="I85" s="87"/>
      <c r="J85" s="88"/>
      <c r="K85" s="304">
        <v>0.05</v>
      </c>
      <c r="L85" s="861">
        <f>N79*K85</f>
        <v>3474.8176778859875</v>
      </c>
      <c r="M85" s="862"/>
      <c r="N85" s="51"/>
    </row>
    <row r="86" spans="1:14" ht="15.75" thickBot="1">
      <c r="B86" s="91" t="s">
        <v>974</v>
      </c>
      <c r="C86" s="92"/>
      <c r="D86" s="92"/>
      <c r="E86" s="92"/>
      <c r="F86" s="92"/>
      <c r="G86" s="92"/>
      <c r="H86" s="92"/>
      <c r="I86" s="93"/>
      <c r="J86" s="94"/>
      <c r="K86" s="305">
        <v>0.05</v>
      </c>
      <c r="L86" s="863">
        <f>N79*K86</f>
        <v>3474.8176778859875</v>
      </c>
      <c r="M86" s="864"/>
      <c r="N86" s="51"/>
    </row>
    <row r="87" spans="1:14" ht="15.75" thickBot="1">
      <c r="B87" s="827" t="s">
        <v>953</v>
      </c>
      <c r="C87" s="828"/>
      <c r="D87" s="828"/>
      <c r="E87" s="828"/>
      <c r="F87" s="828"/>
      <c r="G87" s="828"/>
      <c r="H87" s="828"/>
      <c r="I87" s="828"/>
      <c r="J87" s="828"/>
      <c r="K87" s="828"/>
      <c r="L87" s="828"/>
      <c r="M87" s="829"/>
      <c r="N87" s="52">
        <f>L84+L85+L86</f>
        <v>20848.906067315926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90345.259625035673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149833.3756080473</v>
      </c>
      <c r="L36" s="270"/>
      <c r="M36" s="336">
        <v>2.5</v>
      </c>
      <c r="N36" s="272">
        <f>K36/M36</f>
        <v>59933.35024321892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60335.393352254941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9458.9347267990215</v>
      </c>
      <c r="N48" s="272">
        <f>K48*M48</f>
        <v>9553.5240740670124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9553.5240740670124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8040.862180720399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77929.77960704235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15585.955921408471</v>
      </c>
      <c r="M84" s="862"/>
      <c r="N84" s="51"/>
    </row>
    <row r="85" spans="1:14">
      <c r="B85" s="89" t="s">
        <v>973</v>
      </c>
      <c r="C85" s="90"/>
      <c r="D85" s="90"/>
      <c r="E85" s="90"/>
      <c r="F85" s="90"/>
      <c r="G85" s="90"/>
      <c r="H85" s="90"/>
      <c r="I85" s="87"/>
      <c r="J85" s="88"/>
      <c r="K85" s="304">
        <v>0.05</v>
      </c>
      <c r="L85" s="861">
        <f>N79*K85</f>
        <v>3896.4889803521178</v>
      </c>
      <c r="M85" s="862"/>
      <c r="N85" s="51"/>
    </row>
    <row r="86" spans="1:14" ht="15.75" thickBot="1">
      <c r="B86" s="91" t="s">
        <v>974</v>
      </c>
      <c r="C86" s="92"/>
      <c r="D86" s="92"/>
      <c r="E86" s="92"/>
      <c r="F86" s="92"/>
      <c r="G86" s="92"/>
      <c r="H86" s="92"/>
      <c r="I86" s="93"/>
      <c r="J86" s="94"/>
      <c r="K86" s="305">
        <v>0.05</v>
      </c>
      <c r="L86" s="863">
        <f>N79*K86</f>
        <v>3896.4889803521178</v>
      </c>
      <c r="M86" s="864"/>
      <c r="N86" s="51"/>
    </row>
    <row r="87" spans="1:14" ht="15.75" thickBot="1">
      <c r="B87" s="827" t="s">
        <v>953</v>
      </c>
      <c r="C87" s="828"/>
      <c r="D87" s="828"/>
      <c r="E87" s="828"/>
      <c r="F87" s="828"/>
      <c r="G87" s="828"/>
      <c r="H87" s="828"/>
      <c r="I87" s="828"/>
      <c r="J87" s="828"/>
      <c r="K87" s="828"/>
      <c r="L87" s="828"/>
      <c r="M87" s="829"/>
      <c r="N87" s="52">
        <f>L84+L85+L86</f>
        <v>23378.933882112706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101308.71348915505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149833.3756080473</v>
      </c>
      <c r="L36" s="270"/>
      <c r="M36" s="336">
        <v>1.25</v>
      </c>
      <c r="N36" s="272">
        <f>K36/M36</f>
        <v>119866.70048643784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120941.44170450988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9458.9347267990215</v>
      </c>
      <c r="N48" s="272">
        <f>K48*M48</f>
        <v>9553.5240740670124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9553.5240740670124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21494.824361440798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151989.79014001769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30397.958028003541</v>
      </c>
      <c r="M84" s="862"/>
      <c r="N84" s="51"/>
    </row>
    <row r="85" spans="1:14">
      <c r="B85" s="89" t="s">
        <v>973</v>
      </c>
      <c r="C85" s="90"/>
      <c r="D85" s="90"/>
      <c r="E85" s="90"/>
      <c r="F85" s="90"/>
      <c r="G85" s="90"/>
      <c r="H85" s="90"/>
      <c r="I85" s="87"/>
      <c r="J85" s="88"/>
      <c r="K85" s="304">
        <v>0.05</v>
      </c>
      <c r="L85" s="861">
        <f>N79*K85</f>
        <v>7599.4895070008852</v>
      </c>
      <c r="M85" s="862"/>
      <c r="N85" s="51"/>
    </row>
    <row r="86" spans="1:14" ht="15.75" thickBot="1">
      <c r="B86" s="91" t="s">
        <v>974</v>
      </c>
      <c r="C86" s="92"/>
      <c r="D86" s="92"/>
      <c r="E86" s="92"/>
      <c r="F86" s="92"/>
      <c r="G86" s="92"/>
      <c r="H86" s="92"/>
      <c r="I86" s="93"/>
      <c r="J86" s="94"/>
      <c r="K86" s="305">
        <v>0.05</v>
      </c>
      <c r="L86" s="863">
        <f>N79*K86</f>
        <v>7599.4895070008852</v>
      </c>
      <c r="M86" s="864"/>
      <c r="N86" s="51"/>
    </row>
    <row r="87" spans="1:14" ht="15.75" thickBot="1">
      <c r="B87" s="827" t="s">
        <v>953</v>
      </c>
      <c r="C87" s="828"/>
      <c r="D87" s="828"/>
      <c r="E87" s="828"/>
      <c r="F87" s="828"/>
      <c r="G87" s="828"/>
      <c r="H87" s="828"/>
      <c r="I87" s="828"/>
      <c r="J87" s="828"/>
      <c r="K87" s="828"/>
      <c r="L87" s="828"/>
      <c r="M87" s="829"/>
      <c r="N87" s="52">
        <f>L84+L85+L86</f>
        <v>45596.937042005309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197586.72718202299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314</v>
      </c>
      <c r="B36" s="840" t="str">
        <f>VLOOKUP(A36,EQUIPOS!A6:D154,3,FALSE)</f>
        <v xml:space="preserve">Retroexcavadora E-200 sobre orugas
</v>
      </c>
      <c r="C36" s="841"/>
      <c r="D36" s="841"/>
      <c r="E36" s="841"/>
      <c r="F36" s="841"/>
      <c r="G36" s="841"/>
      <c r="H36" s="842"/>
      <c r="I36" s="267"/>
      <c r="J36" s="268"/>
      <c r="K36" s="269">
        <f>VLOOKUP(A36,EQUIPOS!A6:D163,4,FALSE)</f>
        <v>198356.43737517958</v>
      </c>
      <c r="L36" s="270"/>
      <c r="M36" s="336">
        <v>23</v>
      </c>
      <c r="N36" s="272">
        <f>K36/M36</f>
        <v>8624.1929293556332</v>
      </c>
    </row>
    <row r="37" spans="1:14">
      <c r="A37" s="113" t="s">
        <v>328</v>
      </c>
      <c r="B37" s="840" t="str">
        <f>VLOOKUP(A37,EQUIPOS!A7:D154,3,FALSE)</f>
        <v xml:space="preserve">Taco metálico o puntal (escamas en concreto)
</v>
      </c>
      <c r="C37" s="841"/>
      <c r="D37" s="841"/>
      <c r="E37" s="841"/>
      <c r="F37" s="841"/>
      <c r="G37" s="841"/>
      <c r="H37" s="842"/>
      <c r="I37" s="421"/>
      <c r="J37" s="422"/>
      <c r="K37" s="269">
        <f>VLOOKUP(A37,EQUIPOS!A7:D164,4,FALSE)</f>
        <v>59.022131372900454</v>
      </c>
      <c r="L37" s="335"/>
      <c r="M37" s="336">
        <v>1</v>
      </c>
      <c r="N37" s="272">
        <f>K37/M37</f>
        <v>59.022131372900454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9757.9562788005733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4011.4074635016186</v>
      </c>
      <c r="N48" s="272">
        <f>K48*M48</f>
        <v>1403.9926122255665</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8719.6588498437377</v>
      </c>
      <c r="N49" s="272">
        <f>K49*M49</f>
        <v>8719.6588498437377</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2941.6092967289896</v>
      </c>
      <c r="N50" s="272">
        <f>K50*M50</f>
        <v>11178.11532757016</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406431.48343336611</v>
      </c>
      <c r="N51" s="272">
        <f>K51*M51</f>
        <v>73157.667018005901</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94459.433807645371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1">
        <f>VLOOKUP(A58,TRANSPORTE!A1:D117,4,FALSE)</f>
        <v>1388.967249884229</v>
      </c>
      <c r="M58" s="832"/>
      <c r="N58" s="287">
        <f>K58*L58</f>
        <v>250.0141049791612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250.0141049791612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21494.824361440798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125962.2285528659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25192.445710573182</v>
      </c>
      <c r="M82" s="862"/>
      <c r="N82" s="51"/>
    </row>
    <row r="83" spans="1:14">
      <c r="B83" s="89" t="s">
        <v>973</v>
      </c>
      <c r="C83" s="90"/>
      <c r="D83" s="90"/>
      <c r="E83" s="90"/>
      <c r="F83" s="90"/>
      <c r="G83" s="90"/>
      <c r="H83" s="90"/>
      <c r="I83" s="87"/>
      <c r="J83" s="88"/>
      <c r="K83" s="304">
        <v>0.05</v>
      </c>
      <c r="L83" s="861">
        <f>N77*K83</f>
        <v>6298.1114276432954</v>
      </c>
      <c r="M83" s="862"/>
      <c r="N83" s="51"/>
    </row>
    <row r="84" spans="1:14" ht="15.75" thickBot="1">
      <c r="B84" s="91" t="s">
        <v>974</v>
      </c>
      <c r="C84" s="92"/>
      <c r="D84" s="92"/>
      <c r="E84" s="92"/>
      <c r="F84" s="92"/>
      <c r="G84" s="92"/>
      <c r="H84" s="92"/>
      <c r="I84" s="93"/>
      <c r="J84" s="94"/>
      <c r="K84" s="305">
        <v>0.05</v>
      </c>
      <c r="L84" s="863">
        <f>N77*K84</f>
        <v>6298.1114276432954</v>
      </c>
      <c r="M84" s="864"/>
      <c r="N84" s="51"/>
    </row>
    <row r="85" spans="1:14" ht="15.75" thickBot="1">
      <c r="B85" s="827" t="s">
        <v>953</v>
      </c>
      <c r="C85" s="828"/>
      <c r="D85" s="828"/>
      <c r="E85" s="828"/>
      <c r="F85" s="828"/>
      <c r="G85" s="828"/>
      <c r="H85" s="828"/>
      <c r="I85" s="828"/>
      <c r="J85" s="828"/>
      <c r="K85" s="828"/>
      <c r="L85" s="828"/>
      <c r="M85" s="829"/>
      <c r="N85" s="52">
        <f>L82+L83+L84</f>
        <v>37788.668565859771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163750.89711872567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53.737060903601993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6487.4514234527524</v>
      </c>
      <c r="N48" s="272">
        <f>K48*M48</f>
        <v>6487.4514234527524</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973.11771351791276</v>
      </c>
      <c r="N49" s="272">
        <f>K49*M49</f>
        <v>3892.470854071651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10379.922277524403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537.37060903601991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10971.029947464025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2194.2059894928052</v>
      </c>
      <c r="M82" s="862"/>
      <c r="N82" s="51"/>
    </row>
    <row r="83" spans="1:14">
      <c r="B83" s="89" t="s">
        <v>973</v>
      </c>
      <c r="C83" s="90"/>
      <c r="D83" s="90"/>
      <c r="E83" s="90"/>
      <c r="F83" s="90"/>
      <c r="G83" s="90"/>
      <c r="H83" s="90"/>
      <c r="I83" s="87"/>
      <c r="J83" s="88"/>
      <c r="K83" s="304">
        <v>0.05</v>
      </c>
      <c r="L83" s="861">
        <f>N77*K83</f>
        <v>548.5514973732013</v>
      </c>
      <c r="M83" s="862"/>
      <c r="N83" s="51"/>
    </row>
    <row r="84" spans="1:14" ht="15.75" thickBot="1">
      <c r="B84" s="91" t="s">
        <v>974</v>
      </c>
      <c r="C84" s="92"/>
      <c r="D84" s="92"/>
      <c r="E84" s="92"/>
      <c r="F84" s="92"/>
      <c r="G84" s="92"/>
      <c r="H84" s="92"/>
      <c r="I84" s="93"/>
      <c r="J84" s="94"/>
      <c r="K84" s="305">
        <v>0.05</v>
      </c>
      <c r="L84" s="863">
        <f>N77*K84</f>
        <v>548.5514973732013</v>
      </c>
      <c r="M84" s="864"/>
      <c r="N84" s="51"/>
    </row>
    <row r="85" spans="1:14" ht="15.75" thickBot="1">
      <c r="B85" s="827" t="s">
        <v>953</v>
      </c>
      <c r="C85" s="828"/>
      <c r="D85" s="828"/>
      <c r="E85" s="828"/>
      <c r="F85" s="828"/>
      <c r="G85" s="828"/>
      <c r="H85" s="828"/>
      <c r="I85" s="828"/>
      <c r="J85" s="828"/>
      <c r="K85" s="828"/>
      <c r="L85" s="828"/>
      <c r="M85" s="829"/>
      <c r="N85" s="52">
        <f>L82+L83+L84</f>
        <v>3291.3089842392083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14262.338931703234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269</v>
      </c>
      <c r="B36" s="840" t="str">
        <f>VLOOKUP(A36,EQUIPOS!A6:D154,3,FALSE)</f>
        <v>Motoniveladora  potencia 215 HP, ancho de cuchilla 4,27 m, peso 18 ton.</v>
      </c>
      <c r="C36" s="841"/>
      <c r="D36" s="841"/>
      <c r="E36" s="841"/>
      <c r="F36" s="841"/>
      <c r="G36" s="841"/>
      <c r="H36" s="842"/>
      <c r="I36" s="267"/>
      <c r="J36" s="268"/>
      <c r="K36" s="269">
        <f>VLOOKUP(A36,EQUIPOS!A6:D163,4,FALSE)</f>
        <v>187524.70160758373</v>
      </c>
      <c r="L36" s="270"/>
      <c r="M36" s="336">
        <v>15</v>
      </c>
      <c r="N36" s="272">
        <f>K36/M36</f>
        <v>12501.646773838915</v>
      </c>
    </row>
    <row r="37" spans="1:14">
      <c r="A37" s="113" t="s">
        <v>365</v>
      </c>
      <c r="B37" s="840" t="str">
        <f>VLOOKUP(A37,EQUIPOS!A7:D154,3,FALSE)</f>
        <v xml:space="preserve">Vibrocompatador, potencia 153 HP, peso 10 Ton. </v>
      </c>
      <c r="C37" s="841"/>
      <c r="D37" s="841"/>
      <c r="E37" s="841"/>
      <c r="F37" s="841"/>
      <c r="G37" s="841"/>
      <c r="H37" s="842"/>
      <c r="I37" s="421"/>
      <c r="J37" s="422"/>
      <c r="K37" s="269">
        <f>VLOOKUP(A37,EQUIPOS!A7:D164,4,FALSE)</f>
        <v>131689.99087804524</v>
      </c>
      <c r="L37" s="335"/>
      <c r="M37" s="336">
        <v>15</v>
      </c>
      <c r="N37" s="272">
        <f>K37/M37</f>
        <v>8779.3327252030158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112.11635150600333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21393.095850547936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14339.175719778657</v>
      </c>
      <c r="N48" s="272">
        <f>K48*M48</f>
        <v>15056.134505767592</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1.3536609153089156</v>
      </c>
      <c r="N49" s="272">
        <f>K49*M49</f>
        <v>40.609827459267471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15096.744333226859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1">
        <f>VLOOKUP(A60,TRANSPORTE!A1:D117,4,FALSE)</f>
        <v>1388.967249884229</v>
      </c>
      <c r="M60" s="832"/>
      <c r="N60" s="287">
        <f>K60*L60</f>
        <v>1458.4156123784405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1458.4156123784405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2242.3270301200664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40190.582826273305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8038.1165652546615</v>
      </c>
      <c r="M84" s="862"/>
      <c r="N84" s="51"/>
    </row>
    <row r="85" spans="1:14">
      <c r="B85" s="89" t="s">
        <v>973</v>
      </c>
      <c r="C85" s="90"/>
      <c r="D85" s="90"/>
      <c r="E85" s="90"/>
      <c r="F85" s="90"/>
      <c r="G85" s="90"/>
      <c r="H85" s="90"/>
      <c r="I85" s="87"/>
      <c r="J85" s="88"/>
      <c r="K85" s="304">
        <v>0.05</v>
      </c>
      <c r="L85" s="861">
        <f>N79*K85</f>
        <v>2009.5291413136654</v>
      </c>
      <c r="M85" s="862"/>
      <c r="N85" s="51"/>
    </row>
    <row r="86" spans="1:14" ht="15.75" thickBot="1">
      <c r="B86" s="91" t="s">
        <v>974</v>
      </c>
      <c r="C86" s="92"/>
      <c r="D86" s="92"/>
      <c r="E86" s="92"/>
      <c r="F86" s="92"/>
      <c r="G86" s="92"/>
      <c r="H86" s="92"/>
      <c r="I86" s="93"/>
      <c r="J86" s="94"/>
      <c r="K86" s="305">
        <v>0.05</v>
      </c>
      <c r="L86" s="863">
        <f>N79*K86</f>
        <v>2009.5291413136654</v>
      </c>
      <c r="M86" s="864"/>
      <c r="N86" s="51"/>
    </row>
    <row r="87" spans="1:14" ht="15.75" thickBot="1">
      <c r="B87" s="827" t="s">
        <v>953</v>
      </c>
      <c r="C87" s="828"/>
      <c r="D87" s="828"/>
      <c r="E87" s="828"/>
      <c r="F87" s="828"/>
      <c r="G87" s="828"/>
      <c r="H87" s="828"/>
      <c r="I87" s="828"/>
      <c r="J87" s="828"/>
      <c r="K87" s="828"/>
      <c r="L87" s="828"/>
      <c r="M87" s="829"/>
      <c r="N87" s="52">
        <f>L84+L85+L86</f>
        <v>12057.174847881992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52247.757674155298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4685.7493222231687</v>
      </c>
      <c r="N50" s="272">
        <f>K50*M50</f>
        <v>9371.4986444463375</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67683.045765445771</v>
      </c>
      <c r="N51" s="272">
        <f>K51*M51</f>
        <v>33841.522882722886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123173.92798611094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141670.32975074003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28334.065950148008</v>
      </c>
      <c r="M84" s="862"/>
      <c r="N84" s="51"/>
    </row>
    <row r="85" spans="1:14">
      <c r="B85" s="89" t="s">
        <v>973</v>
      </c>
      <c r="C85" s="90"/>
      <c r="D85" s="90"/>
      <c r="E85" s="90"/>
      <c r="F85" s="90"/>
      <c r="G85" s="90"/>
      <c r="H85" s="90"/>
      <c r="I85" s="87"/>
      <c r="J85" s="88"/>
      <c r="K85" s="304">
        <v>0.05</v>
      </c>
      <c r="L85" s="861">
        <f>N79*K85</f>
        <v>7083.5164875370019</v>
      </c>
      <c r="M85" s="862"/>
      <c r="N85" s="51"/>
    </row>
    <row r="86" spans="1:14" ht="15.75" thickBot="1">
      <c r="B86" s="91" t="s">
        <v>974</v>
      </c>
      <c r="C86" s="92"/>
      <c r="D86" s="92"/>
      <c r="E86" s="92"/>
      <c r="F86" s="92"/>
      <c r="G86" s="92"/>
      <c r="H86" s="92"/>
      <c r="I86" s="93"/>
      <c r="J86" s="94"/>
      <c r="K86" s="305">
        <v>0.05</v>
      </c>
      <c r="L86" s="863">
        <f>N79*K86</f>
        <v>7083.5164875370019</v>
      </c>
      <c r="M86" s="864"/>
      <c r="N86" s="51"/>
    </row>
    <row r="87" spans="1:14" ht="15.75" thickBot="1">
      <c r="B87" s="827" t="s">
        <v>953</v>
      </c>
      <c r="C87" s="828"/>
      <c r="D87" s="828"/>
      <c r="E87" s="828"/>
      <c r="F87" s="828"/>
      <c r="G87" s="828"/>
      <c r="H87" s="828"/>
      <c r="I87" s="828"/>
      <c r="J87" s="828"/>
      <c r="K87" s="828"/>
      <c r="L87" s="828"/>
      <c r="M87" s="829"/>
      <c r="N87" s="52">
        <f>L84+L85+L86</f>
        <v>42501.09892522201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184171.42867596203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4685.7493222231687</v>
      </c>
      <c r="N50" s="272">
        <f>K50*M50</f>
        <v>9371.4986444463375</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67683.045765445771</v>
      </c>
      <c r="N51" s="272">
        <f>K51*M51</f>
        <v>33841.522882722886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123173.92798611094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141670.32975074003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28334.065950148008</v>
      </c>
      <c r="M84" s="862"/>
      <c r="N84" s="51"/>
    </row>
    <row r="85" spans="1:14">
      <c r="B85" s="89" t="s">
        <v>973</v>
      </c>
      <c r="C85" s="90"/>
      <c r="D85" s="90"/>
      <c r="E85" s="90"/>
      <c r="F85" s="90"/>
      <c r="G85" s="90"/>
      <c r="H85" s="90"/>
      <c r="I85" s="87"/>
      <c r="J85" s="88"/>
      <c r="K85" s="304">
        <v>0.05</v>
      </c>
      <c r="L85" s="861">
        <f>N79*K85</f>
        <v>7083.5164875370019</v>
      </c>
      <c r="M85" s="862"/>
      <c r="N85" s="51"/>
    </row>
    <row r="86" spans="1:14" ht="15.75" thickBot="1">
      <c r="B86" s="91" t="s">
        <v>974</v>
      </c>
      <c r="C86" s="92"/>
      <c r="D86" s="92"/>
      <c r="E86" s="92"/>
      <c r="F86" s="92"/>
      <c r="G86" s="92"/>
      <c r="H86" s="92"/>
      <c r="I86" s="93"/>
      <c r="J86" s="94"/>
      <c r="K86" s="305">
        <v>0.05</v>
      </c>
      <c r="L86" s="863">
        <f>N79*K86</f>
        <v>7083.5164875370019</v>
      </c>
      <c r="M86" s="864"/>
      <c r="N86" s="51"/>
    </row>
    <row r="87" spans="1:14" ht="15.75" thickBot="1">
      <c r="B87" s="827" t="s">
        <v>953</v>
      </c>
      <c r="C87" s="828"/>
      <c r="D87" s="828"/>
      <c r="E87" s="828"/>
      <c r="F87" s="828"/>
      <c r="G87" s="828"/>
      <c r="H87" s="828"/>
      <c r="I87" s="828"/>
      <c r="J87" s="828"/>
      <c r="K87" s="828"/>
      <c r="L87" s="828"/>
      <c r="M87" s="829"/>
      <c r="N87" s="52">
        <f>L84+L85+L86</f>
        <v>42501.09892522201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184171.42867596203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4685.7493222231687</v>
      </c>
      <c r="N50" s="272">
        <f>K50*M50</f>
        <v>9371.4986444463375</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149016.44118438504</v>
      </c>
      <c r="N51" s="272">
        <f>K51*M51</f>
        <v>74508.22059219252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163840.62569558056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182337.02746020965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36467.405492041929</v>
      </c>
      <c r="M84" s="862"/>
      <c r="N84" s="51"/>
    </row>
    <row r="85" spans="1:14">
      <c r="B85" s="89" t="s">
        <v>973</v>
      </c>
      <c r="C85" s="90"/>
      <c r="D85" s="90"/>
      <c r="E85" s="90"/>
      <c r="F85" s="90"/>
      <c r="G85" s="90"/>
      <c r="H85" s="90"/>
      <c r="I85" s="87"/>
      <c r="J85" s="88"/>
      <c r="K85" s="304">
        <v>0.05</v>
      </c>
      <c r="L85" s="861">
        <f>N79*K85</f>
        <v>9116.8513730104823</v>
      </c>
      <c r="M85" s="862"/>
      <c r="N85" s="51"/>
    </row>
    <row r="86" spans="1:14" ht="15.75" thickBot="1">
      <c r="B86" s="91" t="s">
        <v>974</v>
      </c>
      <c r="C86" s="92"/>
      <c r="D86" s="92"/>
      <c r="E86" s="92"/>
      <c r="F86" s="92"/>
      <c r="G86" s="92"/>
      <c r="H86" s="92"/>
      <c r="I86" s="93"/>
      <c r="J86" s="94"/>
      <c r="K86" s="305">
        <v>0.05</v>
      </c>
      <c r="L86" s="863">
        <f>N79*K86</f>
        <v>9116.8513730104823</v>
      </c>
      <c r="M86" s="864"/>
      <c r="N86" s="51"/>
    </row>
    <row r="87" spans="1:14" ht="15.75" thickBot="1">
      <c r="B87" s="827" t="s">
        <v>953</v>
      </c>
      <c r="C87" s="828"/>
      <c r="D87" s="828"/>
      <c r="E87" s="828"/>
      <c r="F87" s="828"/>
      <c r="G87" s="828"/>
      <c r="H87" s="828"/>
      <c r="I87" s="828"/>
      <c r="J87" s="828"/>
      <c r="K87" s="828"/>
      <c r="L87" s="828"/>
      <c r="M87" s="829"/>
      <c r="N87" s="52">
        <f>L84+L85+L86</f>
        <v>54701.108238062894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237038.13569827256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4790.9183625664</v>
      </c>
      <c r="N49" s="272">
        <f>K49*M49</f>
        <v>5509.5561169513594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4685.7493222231687</v>
      </c>
      <c r="N50" s="272">
        <f>K50*M50</f>
        <v>9371.4986444463375</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67683.045765445771</v>
      </c>
      <c r="N51" s="272">
        <f>K51*M51</f>
        <v>33841.522882722886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123173.92798611094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141670.32975074003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28334.065950148008</v>
      </c>
      <c r="M84" s="862"/>
      <c r="N84" s="51"/>
    </row>
    <row r="85" spans="1:14">
      <c r="B85" s="89" t="s">
        <v>973</v>
      </c>
      <c r="C85" s="90"/>
      <c r="D85" s="90"/>
      <c r="E85" s="90"/>
      <c r="F85" s="90"/>
      <c r="G85" s="90"/>
      <c r="H85" s="90"/>
      <c r="I85" s="87"/>
      <c r="J85" s="88"/>
      <c r="K85" s="304">
        <v>0.05</v>
      </c>
      <c r="L85" s="861">
        <f>N79*K85</f>
        <v>7083.5164875370019</v>
      </c>
      <c r="M85" s="862"/>
      <c r="N85" s="51"/>
    </row>
    <row r="86" spans="1:14" ht="15.75" thickBot="1">
      <c r="B86" s="91" t="s">
        <v>974</v>
      </c>
      <c r="C86" s="92"/>
      <c r="D86" s="92"/>
      <c r="E86" s="92"/>
      <c r="F86" s="92"/>
      <c r="G86" s="92"/>
      <c r="H86" s="92"/>
      <c r="I86" s="93"/>
      <c r="J86" s="94"/>
      <c r="K86" s="305">
        <v>0.05</v>
      </c>
      <c r="L86" s="863">
        <f>N79*K86</f>
        <v>7083.5164875370019</v>
      </c>
      <c r="M86" s="864"/>
      <c r="N86" s="51"/>
    </row>
    <row r="87" spans="1:14" ht="15.75" thickBot="1">
      <c r="B87" s="827" t="s">
        <v>953</v>
      </c>
      <c r="C87" s="828"/>
      <c r="D87" s="828"/>
      <c r="E87" s="828"/>
      <c r="F87" s="828"/>
      <c r="G87" s="828"/>
      <c r="H87" s="828"/>
      <c r="I87" s="828"/>
      <c r="J87" s="828"/>
      <c r="K87" s="828"/>
      <c r="L87" s="828"/>
      <c r="M87" s="829"/>
      <c r="N87" s="52">
        <f>L84+L85+L86</f>
        <v>42501.09892522201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184171.42867596203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4790.9183625664</v>
      </c>
      <c r="N49" s="272">
        <f>K49*M49</f>
        <v>2395.4591812832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4685.7493222231687</v>
      </c>
      <c r="N50" s="272">
        <f>K50*M50</f>
        <v>4685.7493222231687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105637.33401188898</v>
      </c>
      <c r="N51" s="272">
        <f>K51*M51</f>
        <v>105637.33401188898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187169.89285738568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205666.29462201477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41133.258924402959</v>
      </c>
      <c r="M84" s="862"/>
      <c r="N84" s="51"/>
    </row>
    <row r="85" spans="1:14">
      <c r="B85" s="89" t="s">
        <v>973</v>
      </c>
      <c r="C85" s="90"/>
      <c r="D85" s="90"/>
      <c r="E85" s="90"/>
      <c r="F85" s="90"/>
      <c r="G85" s="90"/>
      <c r="H85" s="90"/>
      <c r="I85" s="87"/>
      <c r="J85" s="88"/>
      <c r="K85" s="304">
        <v>0.05</v>
      </c>
      <c r="L85" s="861">
        <f>N79*K85</f>
        <v>10283.31473110074</v>
      </c>
      <c r="M85" s="862"/>
      <c r="N85" s="51"/>
    </row>
    <row r="86" spans="1:14" ht="15.75" thickBot="1">
      <c r="B86" s="91" t="s">
        <v>974</v>
      </c>
      <c r="C86" s="92"/>
      <c r="D86" s="92"/>
      <c r="E86" s="92"/>
      <c r="F86" s="92"/>
      <c r="G86" s="92"/>
      <c r="H86" s="92"/>
      <c r="I86" s="93"/>
      <c r="J86" s="94"/>
      <c r="K86" s="305">
        <v>0.05</v>
      </c>
      <c r="L86" s="863">
        <f>N79*K86</f>
        <v>10283.31473110074</v>
      </c>
      <c r="M86" s="864"/>
      <c r="N86" s="51"/>
    </row>
    <row r="87" spans="1:14" ht="15.75" thickBot="1">
      <c r="B87" s="827" t="s">
        <v>953</v>
      </c>
      <c r="C87" s="828"/>
      <c r="D87" s="828"/>
      <c r="E87" s="828"/>
      <c r="F87" s="828"/>
      <c r="G87" s="828"/>
      <c r="H87" s="828"/>
      <c r="I87" s="828"/>
      <c r="J87" s="828"/>
      <c r="K87" s="828"/>
      <c r="L87" s="828"/>
      <c r="M87" s="829"/>
      <c r="N87" s="52">
        <f>L84+L85+L86</f>
        <v>61699.888386604442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267366.18300861923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4790.9183625664</v>
      </c>
      <c r="N49" s="272">
        <f>K49*M49</f>
        <v>2395.4591812832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4685.7493222231687</v>
      </c>
      <c r="N50" s="272">
        <f>K50*M50</f>
        <v>4685.7493222231687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105637.33401188898</v>
      </c>
      <c r="N51" s="272">
        <f>K51*M51</f>
        <v>105637.33401188898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187169.89285738568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205666.29462201477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41133.258924402959</v>
      </c>
      <c r="M84" s="862"/>
      <c r="N84" s="51"/>
    </row>
    <row r="85" spans="1:14">
      <c r="B85" s="89" t="s">
        <v>973</v>
      </c>
      <c r="C85" s="90"/>
      <c r="D85" s="90"/>
      <c r="E85" s="90"/>
      <c r="F85" s="90"/>
      <c r="G85" s="90"/>
      <c r="H85" s="90"/>
      <c r="I85" s="87"/>
      <c r="J85" s="88"/>
      <c r="K85" s="304">
        <v>0.05</v>
      </c>
      <c r="L85" s="861">
        <f>N79*K85</f>
        <v>10283.31473110074</v>
      </c>
      <c r="M85" s="862"/>
      <c r="N85" s="51"/>
    </row>
    <row r="86" spans="1:14" ht="15.75" thickBot="1">
      <c r="B86" s="91" t="s">
        <v>974</v>
      </c>
      <c r="C86" s="92"/>
      <c r="D86" s="92"/>
      <c r="E86" s="92"/>
      <c r="F86" s="92"/>
      <c r="G86" s="92"/>
      <c r="H86" s="92"/>
      <c r="I86" s="93"/>
      <c r="J86" s="94"/>
      <c r="K86" s="305">
        <v>0.05</v>
      </c>
      <c r="L86" s="863">
        <f>N79*K86</f>
        <v>10283.31473110074</v>
      </c>
      <c r="M86" s="864"/>
      <c r="N86" s="51"/>
    </row>
    <row r="87" spans="1:14" ht="15.75" thickBot="1">
      <c r="B87" s="827" t="s">
        <v>953</v>
      </c>
      <c r="C87" s="828"/>
      <c r="D87" s="828"/>
      <c r="E87" s="828"/>
      <c r="F87" s="828"/>
      <c r="G87" s="828"/>
      <c r="H87" s="828"/>
      <c r="I87" s="828"/>
      <c r="J87" s="828"/>
      <c r="K87" s="828"/>
      <c r="L87" s="828"/>
      <c r="M87" s="829"/>
      <c r="N87" s="52">
        <f>L84+L85+L86</f>
        <v>61699.888386604442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267366.18300861923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4790.9183625664</v>
      </c>
      <c r="N49" s="272">
        <f>K49*M49</f>
        <v>2395.4591812832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4685.7493222231687</v>
      </c>
      <c r="N50" s="272">
        <f>K50*M50</f>
        <v>4685.7493222231687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105637.33401188898</v>
      </c>
      <c r="N51" s="272">
        <f>K51*M51</f>
        <v>105637.33401188898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187169.89285738568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205666.29462201477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41133.258924402959</v>
      </c>
      <c r="M84" s="862"/>
      <c r="N84" s="51"/>
    </row>
    <row r="85" spans="1:14">
      <c r="B85" s="89" t="s">
        <v>973</v>
      </c>
      <c r="C85" s="90"/>
      <c r="D85" s="90"/>
      <c r="E85" s="90"/>
      <c r="F85" s="90"/>
      <c r="G85" s="90"/>
      <c r="H85" s="90"/>
      <c r="I85" s="87"/>
      <c r="J85" s="88"/>
      <c r="K85" s="304">
        <v>0.05</v>
      </c>
      <c r="L85" s="861">
        <f>N79*K85</f>
        <v>10283.31473110074</v>
      </c>
      <c r="M85" s="862"/>
      <c r="N85" s="51"/>
    </row>
    <row r="86" spans="1:14" ht="15.75" thickBot="1">
      <c r="B86" s="91" t="s">
        <v>974</v>
      </c>
      <c r="C86" s="92"/>
      <c r="D86" s="92"/>
      <c r="E86" s="92"/>
      <c r="F86" s="92"/>
      <c r="G86" s="92"/>
      <c r="H86" s="92"/>
      <c r="I86" s="93"/>
      <c r="J86" s="94"/>
      <c r="K86" s="305">
        <v>0.05</v>
      </c>
      <c r="L86" s="863">
        <f>N79*K86</f>
        <v>10283.31473110074</v>
      </c>
      <c r="M86" s="864"/>
      <c r="N86" s="51"/>
    </row>
    <row r="87" spans="1:14" ht="15.75" thickBot="1">
      <c r="B87" s="827" t="s">
        <v>953</v>
      </c>
      <c r="C87" s="828"/>
      <c r="D87" s="828"/>
      <c r="E87" s="828"/>
      <c r="F87" s="828"/>
      <c r="G87" s="828"/>
      <c r="H87" s="828"/>
      <c r="I87" s="828"/>
      <c r="J87" s="828"/>
      <c r="K87" s="828"/>
      <c r="L87" s="828"/>
      <c r="M87" s="829"/>
      <c r="N87" s="52">
        <f>L84+L85+L86</f>
        <v>61699.888386604442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267366.18300861923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67683.045765445771</v>
      </c>
      <c r="N48" s="272">
        <f>K48*M48</f>
        <v>74451.350341990357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4790.9183625664</v>
      </c>
      <c r="N49" s="272">
        <f>K49*M49</f>
        <v>2395.4591812832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4685.7493222231687</v>
      </c>
      <c r="N50" s="272">
        <f>K50*M50</f>
        <v>4685.7493222231687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105637.33401188898</v>
      </c>
      <c r="N51" s="272">
        <f>K51*M51</f>
        <v>105637.33401188898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187169.89285738568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1388.967249884229</v>
      </c>
      <c r="M60" s="832"/>
      <c r="N60" s="287">
        <f>K60*L60</f>
        <v>1527.8639748726521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1527.8639748726521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205666.29462201477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41133.258924402959</v>
      </c>
      <c r="M84" s="862"/>
      <c r="N84" s="51"/>
    </row>
    <row r="85" spans="1:14">
      <c r="B85" s="89" t="s">
        <v>973</v>
      </c>
      <c r="C85" s="90"/>
      <c r="D85" s="90"/>
      <c r="E85" s="90"/>
      <c r="F85" s="90"/>
      <c r="G85" s="90"/>
      <c r="H85" s="90"/>
      <c r="I85" s="87"/>
      <c r="J85" s="88"/>
      <c r="K85" s="304">
        <v>0.05</v>
      </c>
      <c r="L85" s="861">
        <f>N79*K85</f>
        <v>10283.31473110074</v>
      </c>
      <c r="M85" s="862"/>
      <c r="N85" s="51"/>
    </row>
    <row r="86" spans="1:14" ht="15.75" thickBot="1">
      <c r="B86" s="91" t="s">
        <v>974</v>
      </c>
      <c r="C86" s="92"/>
      <c r="D86" s="92"/>
      <c r="E86" s="92"/>
      <c r="F86" s="92"/>
      <c r="G86" s="92"/>
      <c r="H86" s="92"/>
      <c r="I86" s="93"/>
      <c r="J86" s="94"/>
      <c r="K86" s="305">
        <v>0.05</v>
      </c>
      <c r="L86" s="863">
        <f>N79*K86</f>
        <v>10283.31473110074</v>
      </c>
      <c r="M86" s="864"/>
      <c r="N86" s="51"/>
    </row>
    <row r="87" spans="1:14" ht="15.75" thickBot="1">
      <c r="B87" s="827" t="s">
        <v>953</v>
      </c>
      <c r="C87" s="828"/>
      <c r="D87" s="828"/>
      <c r="E87" s="828"/>
      <c r="F87" s="828"/>
      <c r="G87" s="828"/>
      <c r="H87" s="828"/>
      <c r="I87" s="828"/>
      <c r="J87" s="828"/>
      <c r="K87" s="828"/>
      <c r="L87" s="828"/>
      <c r="M87" s="829"/>
      <c r="N87" s="52">
        <f>L84+L85+L86</f>
        <v>61699.888386604442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267366.18300861923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11000.056853325679</v>
      </c>
      <c r="N48" s="272">
        <f>K48*M48</f>
        <v>14300.073909323384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14300.073909323384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15916.125127395424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3183.2250254790852</v>
      </c>
      <c r="M84" s="862"/>
      <c r="N84" s="51"/>
    </row>
    <row r="85" spans="1:14">
      <c r="B85" s="89" t="s">
        <v>973</v>
      </c>
      <c r="C85" s="90"/>
      <c r="D85" s="90"/>
      <c r="E85" s="90"/>
      <c r="F85" s="90"/>
      <c r="G85" s="90"/>
      <c r="H85" s="90"/>
      <c r="I85" s="87"/>
      <c r="J85" s="88"/>
      <c r="K85" s="304">
        <v>0.05</v>
      </c>
      <c r="L85" s="861">
        <f>N79*K85</f>
        <v>795.80625636977129</v>
      </c>
      <c r="M85" s="862"/>
      <c r="N85" s="51"/>
    </row>
    <row r="86" spans="1:14" ht="15.75" thickBot="1">
      <c r="B86" s="91" t="s">
        <v>974</v>
      </c>
      <c r="C86" s="92"/>
      <c r="D86" s="92"/>
      <c r="E86" s="92"/>
      <c r="F86" s="92"/>
      <c r="G86" s="92"/>
      <c r="H86" s="92"/>
      <c r="I86" s="93"/>
      <c r="J86" s="94"/>
      <c r="K86" s="305">
        <v>0.05</v>
      </c>
      <c r="L86" s="863">
        <f>N79*K86</f>
        <v>795.80625636977129</v>
      </c>
      <c r="M86" s="864"/>
      <c r="N86" s="51"/>
    </row>
    <row r="87" spans="1:14" ht="15.75" thickBot="1">
      <c r="B87" s="827" t="s">
        <v>953</v>
      </c>
      <c r="C87" s="828"/>
      <c r="D87" s="828"/>
      <c r="E87" s="828"/>
      <c r="F87" s="828"/>
      <c r="G87" s="828"/>
      <c r="H87" s="828"/>
      <c r="I87" s="828"/>
      <c r="J87" s="828"/>
      <c r="K87" s="828"/>
      <c r="L87" s="828"/>
      <c r="M87" s="829"/>
      <c r="N87" s="52">
        <f>L84+L85+L86</f>
        <v>4774.8375382186277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20690.962665614054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10054.57676786376</v>
      </c>
      <c r="N48" s="272">
        <f>K48*M48</f>
        <v>13070.94979822289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13070.94979822289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14687.001016294929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2937.400203258986</v>
      </c>
      <c r="M84" s="862"/>
      <c r="N84" s="51"/>
    </row>
    <row r="85" spans="1:14">
      <c r="B85" s="89" t="s">
        <v>973</v>
      </c>
      <c r="C85" s="90"/>
      <c r="D85" s="90"/>
      <c r="E85" s="90"/>
      <c r="F85" s="90"/>
      <c r="G85" s="90"/>
      <c r="H85" s="90"/>
      <c r="I85" s="87"/>
      <c r="J85" s="88"/>
      <c r="K85" s="304">
        <v>0.05</v>
      </c>
      <c r="L85" s="861">
        <f>N79*K85</f>
        <v>734.35005081474651</v>
      </c>
      <c r="M85" s="862"/>
      <c r="N85" s="51"/>
    </row>
    <row r="86" spans="1:14" ht="15.75" thickBot="1">
      <c r="B86" s="91" t="s">
        <v>974</v>
      </c>
      <c r="C86" s="92"/>
      <c r="D86" s="92"/>
      <c r="E86" s="92"/>
      <c r="F86" s="92"/>
      <c r="G86" s="92"/>
      <c r="H86" s="92"/>
      <c r="I86" s="93"/>
      <c r="J86" s="94"/>
      <c r="K86" s="305">
        <v>0.05</v>
      </c>
      <c r="L86" s="863">
        <f>N79*K86</f>
        <v>734.35005081474651</v>
      </c>
      <c r="M86" s="864"/>
      <c r="N86" s="51"/>
    </row>
    <row r="87" spans="1:14" ht="15.75" thickBot="1">
      <c r="B87" s="827" t="s">
        <v>953</v>
      </c>
      <c r="C87" s="828"/>
      <c r="D87" s="828"/>
      <c r="E87" s="828"/>
      <c r="F87" s="828"/>
      <c r="G87" s="828"/>
      <c r="H87" s="828"/>
      <c r="I87" s="828"/>
      <c r="J87" s="828"/>
      <c r="K87" s="828"/>
      <c r="L87" s="828"/>
      <c r="M87" s="829"/>
      <c r="N87" s="52">
        <f>L84+L85+L86</f>
        <v>4406.1003048884786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19093.101321183407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11000.056853325679</v>
      </c>
      <c r="N48" s="272">
        <f>K48*M48</f>
        <v>14300.073909323384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14300.073909323384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15916.125127395424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3183.2250254790852</v>
      </c>
      <c r="M84" s="862"/>
      <c r="N84" s="51"/>
    </row>
    <row r="85" spans="1:14">
      <c r="B85" s="89" t="s">
        <v>973</v>
      </c>
      <c r="C85" s="90"/>
      <c r="D85" s="90"/>
      <c r="E85" s="90"/>
      <c r="F85" s="90"/>
      <c r="G85" s="90"/>
      <c r="H85" s="90"/>
      <c r="I85" s="87"/>
      <c r="J85" s="88"/>
      <c r="K85" s="304">
        <v>0.05</v>
      </c>
      <c r="L85" s="861">
        <f>N79*K85</f>
        <v>795.80625636977129</v>
      </c>
      <c r="M85" s="862"/>
      <c r="N85" s="51"/>
    </row>
    <row r="86" spans="1:14" ht="15.75" thickBot="1">
      <c r="B86" s="91" t="s">
        <v>974</v>
      </c>
      <c r="C86" s="92"/>
      <c r="D86" s="92"/>
      <c r="E86" s="92"/>
      <c r="F86" s="92"/>
      <c r="G86" s="92"/>
      <c r="H86" s="92"/>
      <c r="I86" s="93"/>
      <c r="J86" s="94"/>
      <c r="K86" s="305">
        <v>0.05</v>
      </c>
      <c r="L86" s="863">
        <f>N79*K86</f>
        <v>795.80625636977129</v>
      </c>
      <c r="M86" s="864"/>
      <c r="N86" s="51"/>
    </row>
    <row r="87" spans="1:14" ht="15.75" thickBot="1">
      <c r="B87" s="827" t="s">
        <v>953</v>
      </c>
      <c r="C87" s="828"/>
      <c r="D87" s="828"/>
      <c r="E87" s="828"/>
      <c r="F87" s="828"/>
      <c r="G87" s="828"/>
      <c r="H87" s="828"/>
      <c r="I87" s="828"/>
      <c r="J87" s="828"/>
      <c r="K87" s="828"/>
      <c r="L87" s="828"/>
      <c r="M87" s="829"/>
      <c r="N87" s="52">
        <f>L84+L85+L86</f>
        <v>4774.8375382186277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20690.962665614054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10054.57676786376</v>
      </c>
      <c r="N48" s="272">
        <f>K48*M48</f>
        <v>13070.94979822289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13070.94979822289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14687.001016294929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2937.400203258986</v>
      </c>
      <c r="M84" s="862"/>
      <c r="N84" s="51"/>
    </row>
    <row r="85" spans="1:14">
      <c r="B85" s="89" t="s">
        <v>973</v>
      </c>
      <c r="C85" s="90"/>
      <c r="D85" s="90"/>
      <c r="E85" s="90"/>
      <c r="F85" s="90"/>
      <c r="G85" s="90"/>
      <c r="H85" s="90"/>
      <c r="I85" s="87"/>
      <c r="J85" s="88"/>
      <c r="K85" s="304">
        <v>0.05</v>
      </c>
      <c r="L85" s="861">
        <f>N79*K85</f>
        <v>734.35005081474651</v>
      </c>
      <c r="M85" s="862"/>
      <c r="N85" s="51"/>
    </row>
    <row r="86" spans="1:14" ht="15.75" thickBot="1">
      <c r="B86" s="91" t="s">
        <v>974</v>
      </c>
      <c r="C86" s="92"/>
      <c r="D86" s="92"/>
      <c r="E86" s="92"/>
      <c r="F86" s="92"/>
      <c r="G86" s="92"/>
      <c r="H86" s="92"/>
      <c r="I86" s="93"/>
      <c r="J86" s="94"/>
      <c r="K86" s="305">
        <v>0.05</v>
      </c>
      <c r="L86" s="863">
        <f>N79*K86</f>
        <v>734.35005081474651</v>
      </c>
      <c r="M86" s="864"/>
      <c r="N86" s="51"/>
    </row>
    <row r="87" spans="1:14" ht="15.75" thickBot="1">
      <c r="B87" s="827" t="s">
        <v>953</v>
      </c>
      <c r="C87" s="828"/>
      <c r="D87" s="828"/>
      <c r="E87" s="828"/>
      <c r="F87" s="828"/>
      <c r="G87" s="828"/>
      <c r="H87" s="828"/>
      <c r="I87" s="828"/>
      <c r="J87" s="828"/>
      <c r="K87" s="828"/>
      <c r="L87" s="828"/>
      <c r="M87" s="829"/>
      <c r="N87" s="52">
        <f>L84+L85+L86</f>
        <v>4406.1003048884786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19093.101321183407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76290.93745199214</v>
      </c>
      <c r="L36" s="270"/>
      <c r="M36" s="336">
        <v>15</v>
      </c>
      <c r="N36" s="272">
        <f>K36/M36</f>
        <v>5086.0624967994763</v>
      </c>
    </row>
    <row r="37" spans="1:14">
      <c r="A37" s="113" t="s">
        <v>174</v>
      </c>
      <c r="B37" s="840" t="str">
        <f>VLOOKUP(A37,EQUIPOS!A7:D154,3,FALSE)</f>
        <v>Compactador vibratorio tipo DD-20</v>
      </c>
      <c r="C37" s="841"/>
      <c r="D37" s="841"/>
      <c r="E37" s="841"/>
      <c r="F37" s="841"/>
      <c r="G37" s="841"/>
      <c r="H37" s="842"/>
      <c r="I37" s="421"/>
      <c r="J37" s="422"/>
      <c r="K37" s="269">
        <f>VLOOKUP(A37,EQUIPOS!A7:D164,4,FALSE)</f>
        <v>74972.306192541626</v>
      </c>
      <c r="L37" s="335"/>
      <c r="M37" s="336">
        <v>15</v>
      </c>
      <c r="N37" s="272">
        <f>K37/M37</f>
        <v>4998.1537461694415</v>
      </c>
    </row>
    <row r="38" spans="1:14">
      <c r="A38" s="113" t="s">
        <v>269</v>
      </c>
      <c r="B38" s="840" t="str">
        <f>VLOOKUP(A38,EQUIPOS!A8:D154,3,FALSE)</f>
        <v>Motoniveladora  potencia 215 HP, ancho de cuchilla 4,27 m, peso 18 ton.</v>
      </c>
      <c r="C38" s="841"/>
      <c r="D38" s="841"/>
      <c r="E38" s="841"/>
      <c r="F38" s="841"/>
      <c r="G38" s="841"/>
      <c r="H38" s="842"/>
      <c r="I38" s="328"/>
      <c r="J38" s="330"/>
      <c r="K38" s="269">
        <f>VLOOKUP(A38,EQUIPOS!A8:D165,4,FALSE)</f>
        <v>187524.70160758373</v>
      </c>
      <c r="L38" s="423"/>
      <c r="M38" s="424">
        <v>15</v>
      </c>
      <c r="N38" s="272">
        <f>K38/M38</f>
        <v>12501.646773838915</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N75*M41</f>
        <v>44.846540602401326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22630.709557410231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14339.175719778657</v>
      </c>
      <c r="N48" s="272">
        <f>K48*M48</f>
        <v>18640.928435712256</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1.3536609153089156</v>
      </c>
      <c r="N49" s="272">
        <f>K49*M49</f>
        <v>40.609827459267471</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3" t="s">
        <v>953</v>
      </c>
      <c r="C53" s="834"/>
      <c r="D53" s="834"/>
      <c r="E53" s="834"/>
      <c r="F53" s="834"/>
      <c r="G53" s="834"/>
      <c r="H53" s="834"/>
      <c r="I53" s="834"/>
      <c r="J53" s="834"/>
      <c r="K53" s="834"/>
      <c r="L53" s="834"/>
      <c r="M53" s="835"/>
      <c r="N53" s="104">
        <f>SUM(N48:N52)</f>
        <v>18681.538263171522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1">
        <f>VLOOKUP(A58,TRANSPORTE!A1:D117,4,FALSE)</f>
        <v>1388.967249884229</v>
      </c>
      <c r="M58" s="832"/>
      <c r="N58" s="287">
        <f>K58*L58</f>
        <v>1805.6574248494978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1805.6574248494978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2242.3270301200664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45360.232275551316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9072.0464551102632</v>
      </c>
      <c r="M82" s="862"/>
      <c r="N82" s="51"/>
    </row>
    <row r="83" spans="1:14">
      <c r="B83" s="89" t="s">
        <v>973</v>
      </c>
      <c r="C83" s="90"/>
      <c r="D83" s="90"/>
      <c r="E83" s="90"/>
      <c r="F83" s="90"/>
      <c r="G83" s="90"/>
      <c r="H83" s="90"/>
      <c r="I83" s="87"/>
      <c r="J83" s="88"/>
      <c r="K83" s="304">
        <v>0.05</v>
      </c>
      <c r="L83" s="861">
        <f>N77*K83</f>
        <v>2268.0116137775658</v>
      </c>
      <c r="M83" s="862"/>
      <c r="N83" s="51"/>
    </row>
    <row r="84" spans="1:14" ht="15.75" thickBot="1">
      <c r="B84" s="91" t="s">
        <v>974</v>
      </c>
      <c r="C84" s="92"/>
      <c r="D84" s="92"/>
      <c r="E84" s="92"/>
      <c r="F84" s="92"/>
      <c r="G84" s="92"/>
      <c r="H84" s="92"/>
      <c r="I84" s="93"/>
      <c r="J84" s="94"/>
      <c r="K84" s="305">
        <v>0.05</v>
      </c>
      <c r="L84" s="863">
        <f>N77*K84</f>
        <v>2268.0116137775658</v>
      </c>
      <c r="M84" s="864"/>
      <c r="N84" s="51"/>
    </row>
    <row r="85" spans="1:14" ht="15.75" thickBot="1">
      <c r="B85" s="827" t="s">
        <v>953</v>
      </c>
      <c r="C85" s="828"/>
      <c r="D85" s="828"/>
      <c r="E85" s="828"/>
      <c r="F85" s="828"/>
      <c r="G85" s="828"/>
      <c r="H85" s="828"/>
      <c r="I85" s="828"/>
      <c r="J85" s="828"/>
      <c r="K85" s="828"/>
      <c r="L85" s="828"/>
      <c r="M85" s="829"/>
      <c r="N85" s="52">
        <f>L82+L83+L84</f>
        <v>13608.069682665395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58968.301958216711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106.68624361440799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13102.441655503453</v>
      </c>
      <c r="N48" s="272">
        <f>K48*M48</f>
        <v>9171.7091588524163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9171.7091588524163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11412.120274754983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2282.4240549509968</v>
      </c>
      <c r="M84" s="862"/>
      <c r="N84" s="51"/>
    </row>
    <row r="85" spans="1:14">
      <c r="B85" s="89" t="s">
        <v>973</v>
      </c>
      <c r="C85" s="90"/>
      <c r="D85" s="90"/>
      <c r="E85" s="90"/>
      <c r="F85" s="90"/>
      <c r="G85" s="90"/>
      <c r="H85" s="90"/>
      <c r="I85" s="87"/>
      <c r="J85" s="88"/>
      <c r="K85" s="304">
        <v>0.05</v>
      </c>
      <c r="L85" s="861">
        <f>N79*K85</f>
        <v>570.60601373774921</v>
      </c>
      <c r="M85" s="862"/>
      <c r="N85" s="51"/>
    </row>
    <row r="86" spans="1:14" ht="15.75" thickBot="1">
      <c r="B86" s="91" t="s">
        <v>974</v>
      </c>
      <c r="C86" s="92"/>
      <c r="D86" s="92"/>
      <c r="E86" s="92"/>
      <c r="F86" s="92"/>
      <c r="G86" s="92"/>
      <c r="H86" s="92"/>
      <c r="I86" s="93"/>
      <c r="J86" s="94"/>
      <c r="K86" s="305">
        <v>0.05</v>
      </c>
      <c r="L86" s="863">
        <f>N79*K86</f>
        <v>570.60601373774921</v>
      </c>
      <c r="M86" s="864"/>
      <c r="N86" s="51"/>
    </row>
    <row r="87" spans="1:14" ht="15.75" thickBot="1">
      <c r="B87" s="827" t="s">
        <v>953</v>
      </c>
      <c r="C87" s="828"/>
      <c r="D87" s="828"/>
      <c r="E87" s="828"/>
      <c r="F87" s="828"/>
      <c r="G87" s="828"/>
      <c r="H87" s="828"/>
      <c r="I87" s="828"/>
      <c r="J87" s="828"/>
      <c r="K87" s="828"/>
      <c r="L87" s="828"/>
      <c r="M87" s="829"/>
      <c r="N87" s="52">
        <f>L84+L85+L86</f>
        <v>3423.6360824264948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14835.756357181479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537.37060903602003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83517.986768837203</v>
      </c>
      <c r="N48" s="272">
        <f>K48*M48</f>
        <v>16703.59735376744</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1729.9870462540673</v>
      </c>
      <c r="N49" s="272">
        <f>K49*M49</f>
        <v>1816.4863985667707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18520.083752334212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10747.412180720399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29804.866542090633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5960.9733084181271</v>
      </c>
      <c r="M84" s="862"/>
      <c r="N84" s="51"/>
    </row>
    <row r="85" spans="1:14">
      <c r="B85" s="89" t="s">
        <v>973</v>
      </c>
      <c r="C85" s="90"/>
      <c r="D85" s="90"/>
      <c r="E85" s="90"/>
      <c r="F85" s="90"/>
      <c r="G85" s="90"/>
      <c r="H85" s="90"/>
      <c r="I85" s="87"/>
      <c r="J85" s="88"/>
      <c r="K85" s="304">
        <v>0.05</v>
      </c>
      <c r="L85" s="861">
        <f>N79*K85</f>
        <v>1490.2433271045318</v>
      </c>
      <c r="M85" s="862"/>
      <c r="N85" s="51"/>
    </row>
    <row r="86" spans="1:14" ht="15.75" thickBot="1">
      <c r="B86" s="91" t="s">
        <v>974</v>
      </c>
      <c r="C86" s="92"/>
      <c r="D86" s="92"/>
      <c r="E86" s="92"/>
      <c r="F86" s="92"/>
      <c r="G86" s="92"/>
      <c r="H86" s="92"/>
      <c r="I86" s="93"/>
      <c r="J86" s="94"/>
      <c r="K86" s="305">
        <v>0.05</v>
      </c>
      <c r="L86" s="863">
        <f>N79*K86</f>
        <v>1490.2433271045318</v>
      </c>
      <c r="M86" s="864"/>
      <c r="N86" s="51"/>
    </row>
    <row r="87" spans="1:14" ht="15.75" thickBot="1">
      <c r="B87" s="827" t="s">
        <v>953</v>
      </c>
      <c r="C87" s="828"/>
      <c r="D87" s="828"/>
      <c r="E87" s="828"/>
      <c r="F87" s="828"/>
      <c r="G87" s="828"/>
      <c r="H87" s="828"/>
      <c r="I87" s="828"/>
      <c r="J87" s="828"/>
      <c r="K87" s="828"/>
      <c r="L87" s="828"/>
      <c r="M87" s="829"/>
      <c r="N87" s="52">
        <f>L84+L85+L86</f>
        <v>8941.4599626271902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38746.326504717821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1500</v>
      </c>
      <c r="N36" s="272">
        <f>K36/M36</f>
        <v>30.516374980796858</v>
      </c>
    </row>
    <row r="37" spans="1:14">
      <c r="A37" s="113" t="s">
        <v>361</v>
      </c>
      <c r="B37" s="840" t="str">
        <f>VLOOKUP(A37,EQUIPOS!A7:D154,3,FALSE)</f>
        <v>Vehículo delineador</v>
      </c>
      <c r="C37" s="841"/>
      <c r="D37" s="841"/>
      <c r="E37" s="841"/>
      <c r="F37" s="841"/>
      <c r="G37" s="841"/>
      <c r="H37" s="842"/>
      <c r="I37" s="421"/>
      <c r="J37" s="422"/>
      <c r="K37" s="269">
        <f>VLOOKUP(A37,EQUIPOS!A7:D164,4,FALSE)</f>
        <v>237124.00148060007</v>
      </c>
      <c r="L37" s="335"/>
      <c r="M37" s="336">
        <v>1500</v>
      </c>
      <c r="N37" s="272">
        <f>K37/M37</f>
        <v>158.08266765373338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0.22423270301200668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188.82327533754224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5354.2495588603415</v>
      </c>
      <c r="N48" s="272">
        <f>K48*M48</f>
        <v>246.29547970757571</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65308.932775519374</v>
      </c>
      <c r="N49" s="272">
        <f>K49*M49</f>
        <v>914.3250588572713</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25066.166092602325</v>
      </c>
      <c r="N50" s="272">
        <f>K50*M50</f>
        <v>10.778451419819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1171.3989899846661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22.423270301200667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1382.6455356234092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276.52910712468184</v>
      </c>
      <c r="M84" s="862"/>
      <c r="N84" s="51"/>
    </row>
    <row r="85" spans="1:14">
      <c r="B85" s="89" t="s">
        <v>973</v>
      </c>
      <c r="C85" s="90"/>
      <c r="D85" s="90"/>
      <c r="E85" s="90"/>
      <c r="F85" s="90"/>
      <c r="G85" s="90"/>
      <c r="H85" s="90"/>
      <c r="I85" s="87"/>
      <c r="J85" s="88"/>
      <c r="K85" s="304">
        <v>0.05</v>
      </c>
      <c r="L85" s="861">
        <f>N79*K85</f>
        <v>69.132276781170461</v>
      </c>
      <c r="M85" s="862"/>
      <c r="N85" s="51"/>
    </row>
    <row r="86" spans="1:14" ht="15.75" thickBot="1">
      <c r="B86" s="91" t="s">
        <v>974</v>
      </c>
      <c r="C86" s="92"/>
      <c r="D86" s="92"/>
      <c r="E86" s="92"/>
      <c r="F86" s="92"/>
      <c r="G86" s="92"/>
      <c r="H86" s="92"/>
      <c r="I86" s="93"/>
      <c r="J86" s="94"/>
      <c r="K86" s="305">
        <v>0.05</v>
      </c>
      <c r="L86" s="863">
        <f>N79*K86</f>
        <v>69.132276781170461</v>
      </c>
      <c r="M86" s="864"/>
      <c r="N86" s="51"/>
    </row>
    <row r="87" spans="1:14" ht="15.75" thickBot="1">
      <c r="B87" s="827" t="s">
        <v>953</v>
      </c>
      <c r="C87" s="828"/>
      <c r="D87" s="828"/>
      <c r="E87" s="828"/>
      <c r="F87" s="828"/>
      <c r="G87" s="828"/>
      <c r="H87" s="828"/>
      <c r="I87" s="828"/>
      <c r="J87" s="828"/>
      <c r="K87" s="828"/>
      <c r="L87" s="828"/>
      <c r="M87" s="829"/>
      <c r="N87" s="52">
        <f>L84+L85+L86</f>
        <v>414.79366068702274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1797.439196310432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1200</v>
      </c>
      <c r="N36" s="272">
        <f>K36/M36</f>
        <v>38.145468725996068</v>
      </c>
    </row>
    <row r="37" spans="1:14">
      <c r="A37" s="113" t="s">
        <v>201</v>
      </c>
      <c r="B37" s="840" t="str">
        <f>VLOOKUP(A37,EQUIPOS!A7:D154,3,FALSE)</f>
        <v>Equipo autopropulsado para pintura termoplástica</v>
      </c>
      <c r="C37" s="841"/>
      <c r="D37" s="841"/>
      <c r="E37" s="841"/>
      <c r="F37" s="841"/>
      <c r="G37" s="841"/>
      <c r="H37" s="842"/>
      <c r="I37" s="421"/>
      <c r="J37" s="422"/>
      <c r="K37" s="269">
        <f>VLOOKUP(A37,EQUIPOS!A7:D164,4,FALSE)</f>
        <v>104583.07488882363</v>
      </c>
      <c r="L37" s="335"/>
      <c r="M37" s="336">
        <v>1200</v>
      </c>
      <c r="N37" s="272">
        <f>K37/M37</f>
        <v>87.152562407353017</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0.39306379543167497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125.69109492878076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5354.2495588603415</v>
      </c>
      <c r="N48" s="272">
        <f>K48*M48</f>
        <v>578.25895235691689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8746.732068149915</v>
      </c>
      <c r="N49" s="272">
        <f>K49*M49</f>
        <v>682.24510131569332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1260.5040536726101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39.306379543167495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1425.5015281445583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285.10030562891166</v>
      </c>
      <c r="M84" s="862"/>
      <c r="N84" s="51"/>
    </row>
    <row r="85" spans="1:14">
      <c r="B85" s="89" t="s">
        <v>973</v>
      </c>
      <c r="C85" s="90"/>
      <c r="D85" s="90"/>
      <c r="E85" s="90"/>
      <c r="F85" s="90"/>
      <c r="G85" s="90"/>
      <c r="H85" s="90"/>
      <c r="I85" s="87"/>
      <c r="J85" s="88"/>
      <c r="K85" s="304">
        <v>0.05</v>
      </c>
      <c r="L85" s="861">
        <f>N79*K85</f>
        <v>71.275076407227914</v>
      </c>
      <c r="M85" s="862"/>
      <c r="N85" s="51"/>
    </row>
    <row r="86" spans="1:14" ht="15.75" thickBot="1">
      <c r="B86" s="91" t="s">
        <v>974</v>
      </c>
      <c r="C86" s="92"/>
      <c r="D86" s="92"/>
      <c r="E86" s="92"/>
      <c r="F86" s="92"/>
      <c r="G86" s="92"/>
      <c r="H86" s="92"/>
      <c r="I86" s="93"/>
      <c r="J86" s="94"/>
      <c r="K86" s="305">
        <v>0.05</v>
      </c>
      <c r="L86" s="863">
        <f>N79*K86</f>
        <v>71.275076407227914</v>
      </c>
      <c r="M86" s="864"/>
      <c r="N86" s="51"/>
    </row>
    <row r="87" spans="1:14" ht="15.75" thickBot="1">
      <c r="B87" s="827" t="s">
        <v>953</v>
      </c>
      <c r="C87" s="828"/>
      <c r="D87" s="828"/>
      <c r="E87" s="828"/>
      <c r="F87" s="828"/>
      <c r="G87" s="828"/>
      <c r="H87" s="828"/>
      <c r="I87" s="828"/>
      <c r="J87" s="828"/>
      <c r="K87" s="828"/>
      <c r="L87" s="828"/>
      <c r="M87" s="829"/>
      <c r="N87" s="52">
        <f>L84+L85+L86</f>
        <v>427.65045844336748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1853.1519865879259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199</v>
      </c>
      <c r="B36" s="840" t="str">
        <f>VLOOKUP(A36,EQUIPOS!A6:D154,3,FALSE)</f>
        <v xml:space="preserve">Equipo de pintura (Compresor), Presión máxima de trabajo 3300 psi.
</v>
      </c>
      <c r="C36" s="841"/>
      <c r="D36" s="841"/>
      <c r="E36" s="841"/>
      <c r="F36" s="841"/>
      <c r="G36" s="841"/>
      <c r="H36" s="842"/>
      <c r="I36" s="267"/>
      <c r="J36" s="268"/>
      <c r="K36" s="269">
        <f>VLOOKUP(A36,EQUIPOS!A6:D163,4,FALSE)</f>
        <v>4982.5874322094187</v>
      </c>
      <c r="L36" s="270"/>
      <c r="M36" s="336">
        <v>6.1</v>
      </c>
      <c r="N36" s="272">
        <f>K36/M36</f>
        <v>816.81761183760966</v>
      </c>
    </row>
    <row r="37" spans="1:14">
      <c r="A37" s="113" t="s">
        <v>138</v>
      </c>
      <c r="B37" s="840" t="str">
        <f>VLOOKUP(A37,EQUIPOS!A7:D154,3,FALSE)</f>
        <v>Camioneta D-300</v>
      </c>
      <c r="C37" s="841"/>
      <c r="D37" s="841"/>
      <c r="E37" s="841"/>
      <c r="F37" s="841"/>
      <c r="G37" s="841"/>
      <c r="H37" s="842"/>
      <c r="I37" s="421"/>
      <c r="J37" s="422"/>
      <c r="K37" s="269">
        <f>VLOOKUP(A37,EQUIPOS!A7:D164,4,FALSE)</f>
        <v>45774.562471195284</v>
      </c>
      <c r="L37" s="335"/>
      <c r="M37" s="336">
        <v>6.1</v>
      </c>
      <c r="N37" s="272">
        <f>K37/M37</f>
        <v>7504.0266346221779</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77.324025330821314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8398.1682717906097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5354.2495588603415</v>
      </c>
      <c r="N48" s="272">
        <f>K48*M48</f>
        <v>2045.3233314846505</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25066.166092602325</v>
      </c>
      <c r="N49" s="272">
        <f>K49*M49</f>
        <v>1253.3083046301163</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65308.932775519374</v>
      </c>
      <c r="N50" s="272">
        <f>K50*M50</f>
        <v>7837.0719330623242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11135.703569177091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7732.4025330821314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27266.274374049834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5453.2548748099671</v>
      </c>
      <c r="M84" s="862"/>
      <c r="N84" s="51"/>
    </row>
    <row r="85" spans="1:14">
      <c r="B85" s="89" t="s">
        <v>973</v>
      </c>
      <c r="C85" s="90"/>
      <c r="D85" s="90"/>
      <c r="E85" s="90"/>
      <c r="F85" s="90"/>
      <c r="G85" s="90"/>
      <c r="H85" s="90"/>
      <c r="I85" s="87"/>
      <c r="J85" s="88"/>
      <c r="K85" s="304">
        <v>0.05</v>
      </c>
      <c r="L85" s="861">
        <f>N79*K85</f>
        <v>1363.3137187024918</v>
      </c>
      <c r="M85" s="862"/>
      <c r="N85" s="51"/>
    </row>
    <row r="86" spans="1:14" ht="15.75" thickBot="1">
      <c r="B86" s="91" t="s">
        <v>974</v>
      </c>
      <c r="C86" s="92"/>
      <c r="D86" s="92"/>
      <c r="E86" s="92"/>
      <c r="F86" s="92"/>
      <c r="G86" s="92"/>
      <c r="H86" s="92"/>
      <c r="I86" s="93"/>
      <c r="J86" s="94"/>
      <c r="K86" s="305">
        <v>0.05</v>
      </c>
      <c r="L86" s="863">
        <f>N79*K86</f>
        <v>1363.3137187024918</v>
      </c>
      <c r="M86" s="864"/>
      <c r="N86" s="51"/>
    </row>
    <row r="87" spans="1:14" ht="15.75" thickBot="1">
      <c r="B87" s="827" t="s">
        <v>953</v>
      </c>
      <c r="C87" s="828"/>
      <c r="D87" s="828"/>
      <c r="E87" s="828"/>
      <c r="F87" s="828"/>
      <c r="G87" s="828"/>
      <c r="H87" s="828"/>
      <c r="I87" s="828"/>
      <c r="J87" s="828"/>
      <c r="K87" s="828"/>
      <c r="L87" s="828"/>
      <c r="M87" s="829"/>
      <c r="N87" s="52">
        <f>L84+L85+L86</f>
        <v>8179.8823122149497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35446.156686264781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6</v>
      </c>
      <c r="N36" s="272">
        <f>K36/M36</f>
        <v>7629.093745199214</v>
      </c>
    </row>
    <row r="37" spans="1:14">
      <c r="A37" s="113" t="s">
        <v>1711</v>
      </c>
      <c r="B37" s="840" t="str">
        <f>VLOOKUP(A37,EQUIPOS!A7:D154,3,FALSE)</f>
        <v>Caldera para pintura termoplástica</v>
      </c>
      <c r="C37" s="841"/>
      <c r="D37" s="841"/>
      <c r="E37" s="841"/>
      <c r="F37" s="841"/>
      <c r="G37" s="841"/>
      <c r="H37" s="842"/>
      <c r="I37" s="421"/>
      <c r="J37" s="422"/>
      <c r="K37" s="269">
        <f>VLOOKUP(A37,EQUIPOS!A7:D164,4,FALSE)</f>
        <v>63578.225724492775</v>
      </c>
      <c r="L37" s="335"/>
      <c r="M37" s="336">
        <v>6</v>
      </c>
      <c r="N37" s="272">
        <f>K37/M37</f>
        <v>10596.370954082129</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89.890050753001674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18315.354750034345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5354.2495588603415</v>
      </c>
      <c r="N48" s="272">
        <f>K48*M48</f>
        <v>4818.8246029743077</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8746.732068149915</v>
      </c>
      <c r="N49" s="272">
        <f>K49*M49</f>
        <v>5685.3758442974449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10504.200447271753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8989.0050753001669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37808.560272606264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7561.7120545212529</v>
      </c>
      <c r="M84" s="862"/>
      <c r="N84" s="51"/>
    </row>
    <row r="85" spans="1:14">
      <c r="B85" s="89" t="s">
        <v>973</v>
      </c>
      <c r="C85" s="90"/>
      <c r="D85" s="90"/>
      <c r="E85" s="90"/>
      <c r="F85" s="90"/>
      <c r="G85" s="90"/>
      <c r="H85" s="90"/>
      <c r="I85" s="87"/>
      <c r="J85" s="88"/>
      <c r="K85" s="304">
        <v>0.05</v>
      </c>
      <c r="L85" s="861">
        <f>N79*K85</f>
        <v>1890.4280136303132</v>
      </c>
      <c r="M85" s="862"/>
      <c r="N85" s="51"/>
    </row>
    <row r="86" spans="1:14" ht="15.75" thickBot="1">
      <c r="B86" s="91" t="s">
        <v>974</v>
      </c>
      <c r="C86" s="92"/>
      <c r="D86" s="92"/>
      <c r="E86" s="92"/>
      <c r="F86" s="92"/>
      <c r="G86" s="92"/>
      <c r="H86" s="92"/>
      <c r="I86" s="93"/>
      <c r="J86" s="94"/>
      <c r="K86" s="305">
        <v>0.05</v>
      </c>
      <c r="L86" s="863">
        <f>N79*K86</f>
        <v>1890.4280136303132</v>
      </c>
      <c r="M86" s="864"/>
      <c r="N86" s="51"/>
    </row>
    <row r="87" spans="1:14" ht="15.75" thickBot="1">
      <c r="B87" s="827" t="s">
        <v>953</v>
      </c>
      <c r="C87" s="828"/>
      <c r="D87" s="828"/>
      <c r="E87" s="828"/>
      <c r="F87" s="828"/>
      <c r="G87" s="828"/>
      <c r="H87" s="828"/>
      <c r="I87" s="828"/>
      <c r="J87" s="828"/>
      <c r="K87" s="828"/>
      <c r="L87" s="828"/>
      <c r="M87" s="829"/>
      <c r="N87" s="52">
        <f>L84+L85+L86</f>
        <v>11342.568081781879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49151.128354388144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250</v>
      </c>
      <c r="N36" s="272">
        <f>K36/M36</f>
        <v>183.09824988478113</v>
      </c>
    </row>
    <row r="37" spans="1:14">
      <c r="A37" s="113" t="s">
        <v>251</v>
      </c>
      <c r="B37" s="840" t="str">
        <f>VLOOKUP(A37,EQUIPOS!A7:D154,3,FALSE)</f>
        <v>Maquina térmica pegatachas</v>
      </c>
      <c r="C37" s="841"/>
      <c r="D37" s="841"/>
      <c r="E37" s="841"/>
      <c r="F37" s="841"/>
      <c r="G37" s="841"/>
      <c r="H37" s="842"/>
      <c r="I37" s="421"/>
      <c r="J37" s="422"/>
      <c r="K37" s="269">
        <f>VLOOKUP(A37,EQUIPOS!A7:D164,4,FALSE)</f>
        <v>25990.447323856166</v>
      </c>
      <c r="L37" s="335"/>
      <c r="M37" s="336">
        <v>250</v>
      </c>
      <c r="N37" s="272">
        <f>K37/M37</f>
        <v>103.96178929542467</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1.0747412180720399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288.13478039827783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8746.732068149915</v>
      </c>
      <c r="N48" s="272">
        <f>K48*M48</f>
        <v>699.73856545199317</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6297.6470890679393</v>
      </c>
      <c r="N49" s="272">
        <f>K49*M49</f>
        <v>6297.6470890679393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6997.3856545199324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107.474121807204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7392.9945567254144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1478.598911345083</v>
      </c>
      <c r="M84" s="862"/>
      <c r="N84" s="51"/>
    </row>
    <row r="85" spans="1:14">
      <c r="B85" s="89" t="s">
        <v>973</v>
      </c>
      <c r="C85" s="90"/>
      <c r="D85" s="90"/>
      <c r="E85" s="90"/>
      <c r="F85" s="90"/>
      <c r="G85" s="90"/>
      <c r="H85" s="90"/>
      <c r="I85" s="87"/>
      <c r="J85" s="88"/>
      <c r="K85" s="304">
        <v>0.05</v>
      </c>
      <c r="L85" s="861">
        <f>N79*K85</f>
        <v>369.64972783627076</v>
      </c>
      <c r="M85" s="862"/>
      <c r="N85" s="51"/>
    </row>
    <row r="86" spans="1:14" ht="15.75" thickBot="1">
      <c r="B86" s="91" t="s">
        <v>974</v>
      </c>
      <c r="C86" s="92"/>
      <c r="D86" s="92"/>
      <c r="E86" s="92"/>
      <c r="F86" s="92"/>
      <c r="G86" s="92"/>
      <c r="H86" s="92"/>
      <c r="I86" s="93"/>
      <c r="J86" s="94"/>
      <c r="K86" s="305">
        <v>0.05</v>
      </c>
      <c r="L86" s="863">
        <f>N79*K86</f>
        <v>369.64972783627076</v>
      </c>
      <c r="M86" s="864"/>
      <c r="N86" s="51"/>
    </row>
    <row r="87" spans="1:14" ht="15.75" thickBot="1">
      <c r="B87" s="827" t="s">
        <v>953</v>
      </c>
      <c r="C87" s="828"/>
      <c r="D87" s="828"/>
      <c r="E87" s="828"/>
      <c r="F87" s="828"/>
      <c r="G87" s="828"/>
      <c r="H87" s="828"/>
      <c r="I87" s="828"/>
      <c r="J87" s="828"/>
      <c r="K87" s="828"/>
      <c r="L87" s="828"/>
      <c r="M87" s="829"/>
      <c r="N87" s="52">
        <f>L84+L85+L86</f>
        <v>2217.8983670176244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9610.8929237430384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3.75</v>
      </c>
      <c r="N36" s="272">
        <f>K36/M36</f>
        <v>12206.549992318742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12296.243073523545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110791.93952989894</v>
      </c>
      <c r="N48" s="272">
        <f>K48*M48</f>
        <v>110791.93952989894</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287475.92730652721</v>
      </c>
      <c r="N49" s="272">
        <f>K49*M49</f>
        <v>287475.92730652721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377931.71477797761</v>
      </c>
      <c r="N50" s="272">
        <f>K50*M50</f>
        <v>11337.951443339329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409605.81827976549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430871.36947376933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86174.273894753875</v>
      </c>
      <c r="M84" s="862"/>
      <c r="N84" s="51"/>
    </row>
    <row r="85" spans="1:14">
      <c r="B85" s="89" t="s">
        <v>973</v>
      </c>
      <c r="C85" s="90"/>
      <c r="D85" s="90"/>
      <c r="E85" s="90"/>
      <c r="F85" s="90"/>
      <c r="G85" s="90"/>
      <c r="H85" s="90"/>
      <c r="I85" s="87"/>
      <c r="J85" s="88"/>
      <c r="K85" s="304">
        <v>0.05</v>
      </c>
      <c r="L85" s="861">
        <f>N79*K85</f>
        <v>21543.568473688469</v>
      </c>
      <c r="M85" s="862"/>
      <c r="N85" s="51"/>
    </row>
    <row r="86" spans="1:14" ht="15.75" thickBot="1">
      <c r="B86" s="91" t="s">
        <v>974</v>
      </c>
      <c r="C86" s="92"/>
      <c r="D86" s="92"/>
      <c r="E86" s="92"/>
      <c r="F86" s="92"/>
      <c r="G86" s="92"/>
      <c r="H86" s="92"/>
      <c r="I86" s="93"/>
      <c r="J86" s="94"/>
      <c r="K86" s="305">
        <v>0.05</v>
      </c>
      <c r="L86" s="863">
        <f>N79*K86</f>
        <v>21543.568473688469</v>
      </c>
      <c r="M86" s="864"/>
      <c r="N86" s="51"/>
    </row>
    <row r="87" spans="1:14" ht="15.75" thickBot="1">
      <c r="B87" s="827" t="s">
        <v>953</v>
      </c>
      <c r="C87" s="828"/>
      <c r="D87" s="828"/>
      <c r="E87" s="828"/>
      <c r="F87" s="828"/>
      <c r="G87" s="828"/>
      <c r="H87" s="828"/>
      <c r="I87" s="828"/>
      <c r="J87" s="828"/>
      <c r="K87" s="828"/>
      <c r="L87" s="828"/>
      <c r="M87" s="829"/>
      <c r="N87" s="52">
        <f>L84+L85+L86</f>
        <v>129261.41084213082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560132.78031590011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8.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3.75</v>
      </c>
      <c r="N36" s="272">
        <f>K36/M36</f>
        <v>12206.549992318742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12296.243073523545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110791.93952989894</v>
      </c>
      <c r="N48" s="272">
        <f>K48*M48</f>
        <v>110791.93952989894</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281061.6571232173</v>
      </c>
      <c r="N49" s="272">
        <f>K49*M49</f>
        <v>281061.6571232173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377931.71477797761</v>
      </c>
      <c r="N50" s="272">
        <f>K50*M50</f>
        <v>11337.951443339329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403191.54809645558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424457.09929045942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84891.419858091889</v>
      </c>
      <c r="M84" s="862"/>
      <c r="N84" s="51"/>
    </row>
    <row r="85" spans="1:14">
      <c r="B85" s="89" t="s">
        <v>973</v>
      </c>
      <c r="C85" s="90"/>
      <c r="D85" s="90"/>
      <c r="E85" s="90"/>
      <c r="F85" s="90"/>
      <c r="G85" s="90"/>
      <c r="H85" s="90"/>
      <c r="I85" s="87"/>
      <c r="J85" s="88"/>
      <c r="K85" s="304">
        <v>0.05</v>
      </c>
      <c r="L85" s="861">
        <f>N79*K85</f>
        <v>21222.854964522972</v>
      </c>
      <c r="M85" s="862"/>
      <c r="N85" s="51"/>
    </row>
    <row r="86" spans="1:14" ht="15.75" thickBot="1">
      <c r="B86" s="91" t="s">
        <v>974</v>
      </c>
      <c r="C86" s="92"/>
      <c r="D86" s="92"/>
      <c r="E86" s="92"/>
      <c r="F86" s="92"/>
      <c r="G86" s="92"/>
      <c r="H86" s="92"/>
      <c r="I86" s="93"/>
      <c r="J86" s="94"/>
      <c r="K86" s="305">
        <v>0.05</v>
      </c>
      <c r="L86" s="863">
        <f>N79*K86</f>
        <v>21222.854964522972</v>
      </c>
      <c r="M86" s="864"/>
      <c r="N86" s="51"/>
    </row>
    <row r="87" spans="1:14" ht="15.75" thickBot="1">
      <c r="B87" s="827" t="s">
        <v>953</v>
      </c>
      <c r="C87" s="828"/>
      <c r="D87" s="828"/>
      <c r="E87" s="828"/>
      <c r="F87" s="828"/>
      <c r="G87" s="828"/>
      <c r="H87" s="828"/>
      <c r="I87" s="828"/>
      <c r="J87" s="828"/>
      <c r="K87" s="828"/>
      <c r="L87" s="828"/>
      <c r="M87" s="829"/>
      <c r="N87" s="52">
        <f>L84+L85+L86</f>
        <v>127337.12978713782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551794.22907759727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3</v>
      </c>
      <c r="N36" s="272">
        <f>K36/M36</f>
        <v>15258.187490398428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45.109166666666674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15303.296657065095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110175.36988505912</v>
      </c>
      <c r="N48" s="272">
        <f>K48*M48</f>
        <v>110175.36988505912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377931.71477797761</v>
      </c>
      <c r="N49" s="272">
        <f>K49*M49</f>
        <v>22675.902886678658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132851.27277173777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152665.48609546953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30533.097219093906</v>
      </c>
      <c r="M84" s="862"/>
      <c r="N84" s="51"/>
    </row>
    <row r="85" spans="1:14">
      <c r="B85" s="89" t="s">
        <v>973</v>
      </c>
      <c r="C85" s="90"/>
      <c r="D85" s="90"/>
      <c r="E85" s="90"/>
      <c r="F85" s="90"/>
      <c r="G85" s="90"/>
      <c r="H85" s="90"/>
      <c r="I85" s="87"/>
      <c r="J85" s="88"/>
      <c r="K85" s="304">
        <v>0.05</v>
      </c>
      <c r="L85" s="861">
        <f>N79*K85</f>
        <v>7633.2743047734766</v>
      </c>
      <c r="M85" s="862"/>
      <c r="N85" s="51"/>
    </row>
    <row r="86" spans="1:14" ht="15.75" thickBot="1">
      <c r="B86" s="91" t="s">
        <v>974</v>
      </c>
      <c r="C86" s="92"/>
      <c r="D86" s="92"/>
      <c r="E86" s="92"/>
      <c r="F86" s="92"/>
      <c r="G86" s="92"/>
      <c r="H86" s="92"/>
      <c r="I86" s="93"/>
      <c r="J86" s="94"/>
      <c r="K86" s="305">
        <v>0.05</v>
      </c>
      <c r="L86" s="863">
        <f>N79*K86</f>
        <v>7633.2743047734766</v>
      </c>
      <c r="M86" s="864"/>
      <c r="N86" s="51"/>
    </row>
    <row r="87" spans="1:14" ht="15.75" thickBot="1">
      <c r="B87" s="827" t="s">
        <v>953</v>
      </c>
      <c r="C87" s="828"/>
      <c r="D87" s="828"/>
      <c r="E87" s="828"/>
      <c r="F87" s="828"/>
      <c r="G87" s="828"/>
      <c r="H87" s="828"/>
      <c r="I87" s="828"/>
      <c r="J87" s="828"/>
      <c r="K87" s="828"/>
      <c r="L87" s="828"/>
      <c r="M87" s="829"/>
      <c r="N87" s="52">
        <f>L84+L85+L86</f>
        <v>45799.64582864086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198465.13192411041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135</v>
      </c>
      <c r="B36" s="840" t="str">
        <f>VLOOKUP(A36,EQUIPOS!A6:D154,3,FALSE)</f>
        <v>Camión 350</v>
      </c>
      <c r="C36" s="841"/>
      <c r="D36" s="841"/>
      <c r="E36" s="841"/>
      <c r="F36" s="841"/>
      <c r="G36" s="841"/>
      <c r="H36" s="842"/>
      <c r="I36" s="267"/>
      <c r="J36" s="268"/>
      <c r="K36" s="269">
        <f>VLOOKUP(A36,EQUIPOS!A6:D163,4,FALSE)</f>
        <v>61032.749961593712</v>
      </c>
      <c r="L36" s="270"/>
      <c r="M36" s="336">
        <v>6.25</v>
      </c>
      <c r="N36" s="272">
        <f>K36/M36</f>
        <v>9765.2399938549934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323.210243614408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10088.450237469402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158618.18730341978</v>
      </c>
      <c r="N48" s="272">
        <f>K48*M48</f>
        <v>39654.546825854944</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292494.88546944183</v>
      </c>
      <c r="N49" s="272">
        <f>K49*M49</f>
        <v>70822.006166935069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110476.55299279001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6464.2048722881591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127029.20810254756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25405.841620509513</v>
      </c>
      <c r="M84" s="862"/>
      <c r="N84" s="51"/>
    </row>
    <row r="85" spans="1:14">
      <c r="B85" s="89" t="s">
        <v>973</v>
      </c>
      <c r="C85" s="90"/>
      <c r="D85" s="90"/>
      <c r="E85" s="90"/>
      <c r="F85" s="90"/>
      <c r="G85" s="90"/>
      <c r="H85" s="90"/>
      <c r="I85" s="87"/>
      <c r="J85" s="88"/>
      <c r="K85" s="304">
        <v>0.05</v>
      </c>
      <c r="L85" s="861">
        <f>N79*K85</f>
        <v>6351.4604051273782</v>
      </c>
      <c r="M85" s="862"/>
      <c r="N85" s="51"/>
    </row>
    <row r="86" spans="1:14" ht="15.75" thickBot="1">
      <c r="B86" s="91" t="s">
        <v>974</v>
      </c>
      <c r="C86" s="92"/>
      <c r="D86" s="92"/>
      <c r="E86" s="92"/>
      <c r="F86" s="92"/>
      <c r="G86" s="92"/>
      <c r="H86" s="92"/>
      <c r="I86" s="93"/>
      <c r="J86" s="94"/>
      <c r="K86" s="305">
        <v>0.05</v>
      </c>
      <c r="L86" s="863">
        <f>N79*K86</f>
        <v>6351.4604051273782</v>
      </c>
      <c r="M86" s="864"/>
      <c r="N86" s="51"/>
    </row>
    <row r="87" spans="1:14" ht="15.75" thickBot="1">
      <c r="B87" s="827" t="s">
        <v>953</v>
      </c>
      <c r="C87" s="828"/>
      <c r="D87" s="828"/>
      <c r="E87" s="828"/>
      <c r="F87" s="828"/>
      <c r="G87" s="828"/>
      <c r="H87" s="828"/>
      <c r="I87" s="828"/>
      <c r="J87" s="828"/>
      <c r="K87" s="828"/>
      <c r="L87" s="828"/>
      <c r="M87" s="829"/>
      <c r="N87" s="52">
        <f>L84+L85+L86</f>
        <v>38108.762430764269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165137.97053331183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36.087333333333333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58311.547120999436</v>
      </c>
      <c r="N48" s="272">
        <f>K48*M48</f>
        <v>58311.547120999436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58311.547120999436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3608.7333333333331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61956.367787666102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12391.273557533221</v>
      </c>
      <c r="M84" s="862"/>
      <c r="N84" s="51"/>
    </row>
    <row r="85" spans="1:14">
      <c r="B85" s="89" t="s">
        <v>973</v>
      </c>
      <c r="C85" s="90"/>
      <c r="D85" s="90"/>
      <c r="E85" s="90"/>
      <c r="F85" s="90"/>
      <c r="G85" s="90"/>
      <c r="H85" s="90"/>
      <c r="I85" s="87"/>
      <c r="J85" s="88"/>
      <c r="K85" s="304">
        <v>0.05</v>
      </c>
      <c r="L85" s="861">
        <f>N79*K85</f>
        <v>3097.8183893833052</v>
      </c>
      <c r="M85" s="862"/>
      <c r="N85" s="51"/>
    </row>
    <row r="86" spans="1:14" ht="15.75" thickBot="1">
      <c r="B86" s="91" t="s">
        <v>974</v>
      </c>
      <c r="C86" s="92"/>
      <c r="D86" s="92"/>
      <c r="E86" s="92"/>
      <c r="F86" s="92"/>
      <c r="G86" s="92"/>
      <c r="H86" s="92"/>
      <c r="I86" s="93"/>
      <c r="J86" s="94"/>
      <c r="K86" s="305">
        <v>0.05</v>
      </c>
      <c r="L86" s="863">
        <f>N79*K86</f>
        <v>3097.8183893833052</v>
      </c>
      <c r="M86" s="864"/>
      <c r="N86" s="51"/>
    </row>
    <row r="87" spans="1:14" ht="15.75" thickBot="1">
      <c r="B87" s="827" t="s">
        <v>953</v>
      </c>
      <c r="C87" s="828"/>
      <c r="D87" s="828"/>
      <c r="E87" s="828"/>
      <c r="F87" s="828"/>
      <c r="G87" s="828"/>
      <c r="H87" s="828"/>
      <c r="I87" s="828"/>
      <c r="J87" s="828"/>
      <c r="K87" s="828"/>
      <c r="L87" s="828"/>
      <c r="M87" s="829"/>
      <c r="N87" s="52">
        <f>L84+L85+L86</f>
        <v>18586.910336299832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80543.278123965938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57728.431649789447</v>
      </c>
      <c r="N48" s="272">
        <f>K48*M48</f>
        <v>57728.431649789447</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57728.431649789447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61498.935787720482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12299.787157544097</v>
      </c>
      <c r="M84" s="862"/>
      <c r="N84" s="51"/>
    </row>
    <row r="85" spans="1:14">
      <c r="B85" s="89" t="s">
        <v>973</v>
      </c>
      <c r="C85" s="90"/>
      <c r="D85" s="90"/>
      <c r="E85" s="90"/>
      <c r="F85" s="90"/>
      <c r="G85" s="90"/>
      <c r="H85" s="90"/>
      <c r="I85" s="87"/>
      <c r="J85" s="88"/>
      <c r="K85" s="304">
        <v>0.05</v>
      </c>
      <c r="L85" s="861">
        <f>N79*K85</f>
        <v>3074.9467893860242</v>
      </c>
      <c r="M85" s="862"/>
      <c r="N85" s="51"/>
    </row>
    <row r="86" spans="1:14" ht="15.75" thickBot="1">
      <c r="B86" s="91" t="s">
        <v>974</v>
      </c>
      <c r="C86" s="92"/>
      <c r="D86" s="92"/>
      <c r="E86" s="92"/>
      <c r="F86" s="92"/>
      <c r="G86" s="92"/>
      <c r="H86" s="92"/>
      <c r="I86" s="93"/>
      <c r="J86" s="94"/>
      <c r="K86" s="305">
        <v>0.05</v>
      </c>
      <c r="L86" s="863">
        <f>N79*K86</f>
        <v>3074.9467893860242</v>
      </c>
      <c r="M86" s="864"/>
      <c r="N86" s="51"/>
    </row>
    <row r="87" spans="1:14" ht="15.75" thickBot="1">
      <c r="B87" s="827" t="s">
        <v>953</v>
      </c>
      <c r="C87" s="828"/>
      <c r="D87" s="828"/>
      <c r="E87" s="828"/>
      <c r="F87" s="828"/>
      <c r="G87" s="828"/>
      <c r="H87" s="828"/>
      <c r="I87" s="828"/>
      <c r="J87" s="828"/>
      <c r="K87" s="828"/>
      <c r="L87" s="828"/>
      <c r="M87" s="829"/>
      <c r="N87" s="52">
        <f>L84+L85+L86</f>
        <v>18449.680736316146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79948.616524036624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53521.474243485201</v>
      </c>
      <c r="N48" s="272">
        <f>K48*M48</f>
        <v>53521.474243485201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53521.474243485201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57291.978381416237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11458.395676283248</v>
      </c>
      <c r="M84" s="862"/>
      <c r="N84" s="51"/>
    </row>
    <row r="85" spans="1:14">
      <c r="B85" s="89" t="s">
        <v>973</v>
      </c>
      <c r="C85" s="90"/>
      <c r="D85" s="90"/>
      <c r="E85" s="90"/>
      <c r="F85" s="90"/>
      <c r="G85" s="90"/>
      <c r="H85" s="90"/>
      <c r="I85" s="87"/>
      <c r="J85" s="88"/>
      <c r="K85" s="304">
        <v>0.05</v>
      </c>
      <c r="L85" s="861">
        <f>N79*K85</f>
        <v>2864.5989190708119</v>
      </c>
      <c r="M85" s="862"/>
      <c r="N85" s="51"/>
    </row>
    <row r="86" spans="1:14" ht="15.75" thickBot="1">
      <c r="B86" s="91" t="s">
        <v>974</v>
      </c>
      <c r="C86" s="92"/>
      <c r="D86" s="92"/>
      <c r="E86" s="92"/>
      <c r="F86" s="92"/>
      <c r="G86" s="92"/>
      <c r="H86" s="92"/>
      <c r="I86" s="93"/>
      <c r="J86" s="94"/>
      <c r="K86" s="305">
        <v>0.05</v>
      </c>
      <c r="L86" s="863">
        <f>N79*K86</f>
        <v>2864.5989190708119</v>
      </c>
      <c r="M86" s="864"/>
      <c r="N86" s="51"/>
    </row>
    <row r="87" spans="1:14" ht="15.75" thickBot="1">
      <c r="B87" s="827" t="s">
        <v>953</v>
      </c>
      <c r="C87" s="828"/>
      <c r="D87" s="828"/>
      <c r="E87" s="828"/>
      <c r="F87" s="828"/>
      <c r="G87" s="828"/>
      <c r="H87" s="828"/>
      <c r="I87" s="828"/>
      <c r="J87" s="828"/>
      <c r="K87" s="828"/>
      <c r="L87" s="828"/>
      <c r="M87" s="829"/>
      <c r="N87" s="52">
        <f>L84+L85+L86</f>
        <v>17187.593514424872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74479.571895841102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4923.3084969018928</v>
      </c>
      <c r="L36" s="270"/>
      <c r="M36" s="336">
        <v>1.25</v>
      </c>
      <c r="N36" s="272">
        <f>K36/M36</f>
        <v>3938.6467975215141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N77*M41</f>
        <v>538.15848722881594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4476.8052847503304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2941.6092967289896</v>
      </c>
      <c r="N48" s="272">
        <f>K48*M48</f>
        <v>28239.449248598299</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406431.48343336611</v>
      </c>
      <c r="N49" s="272">
        <f>K49*M49</f>
        <v>48771.778012003932</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9271.5359922389107</v>
      </c>
      <c r="N50" s="272">
        <f>K50*M50</f>
        <v>4635.7679961194553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81646.995256721682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113031.7249029128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22606.344980582562</v>
      </c>
      <c r="M84" s="862"/>
      <c r="N84" s="51"/>
    </row>
    <row r="85" spans="1:14">
      <c r="B85" s="89" t="s">
        <v>973</v>
      </c>
      <c r="C85" s="90"/>
      <c r="D85" s="90"/>
      <c r="E85" s="90"/>
      <c r="F85" s="90"/>
      <c r="G85" s="90"/>
      <c r="H85" s="90"/>
      <c r="I85" s="87"/>
      <c r="J85" s="88"/>
      <c r="K85" s="304">
        <v>0.05</v>
      </c>
      <c r="L85" s="861">
        <f>N79*K85</f>
        <v>5651.5862451456405</v>
      </c>
      <c r="M85" s="862"/>
      <c r="N85" s="51"/>
    </row>
    <row r="86" spans="1:14" ht="15.75" thickBot="1">
      <c r="B86" s="91" t="s">
        <v>974</v>
      </c>
      <c r="C86" s="92"/>
      <c r="D86" s="92"/>
      <c r="E86" s="92"/>
      <c r="F86" s="92"/>
      <c r="G86" s="92"/>
      <c r="H86" s="92"/>
      <c r="I86" s="93"/>
      <c r="J86" s="94"/>
      <c r="K86" s="305">
        <v>0.05</v>
      </c>
      <c r="L86" s="863">
        <f>N79*K86</f>
        <v>5651.5862451456405</v>
      </c>
      <c r="M86" s="864"/>
      <c r="N86" s="51"/>
    </row>
    <row r="87" spans="1:14" ht="15.75" thickBot="1">
      <c r="B87" s="827" t="s">
        <v>953</v>
      </c>
      <c r="C87" s="828"/>
      <c r="D87" s="828"/>
      <c r="E87" s="828"/>
      <c r="F87" s="828"/>
      <c r="G87" s="828"/>
      <c r="H87" s="828"/>
      <c r="I87" s="828"/>
      <c r="J87" s="828"/>
      <c r="K87" s="828"/>
      <c r="L87" s="828"/>
      <c r="M87" s="829"/>
      <c r="N87" s="52">
        <f>L84+L85+L86</f>
        <v>33909.517470873841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146941.24237378663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7.7329999999999997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11662.309424199888</v>
      </c>
      <c r="N48" s="272">
        <f>K48*M48</f>
        <v>11662.309424199888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11662.309424199888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773.3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12443.342424199887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2488.6684848399777</v>
      </c>
      <c r="M84" s="862"/>
      <c r="N84" s="51"/>
    </row>
    <row r="85" spans="1:14">
      <c r="B85" s="89" t="s">
        <v>973</v>
      </c>
      <c r="C85" s="90"/>
      <c r="D85" s="90"/>
      <c r="E85" s="90"/>
      <c r="F85" s="90"/>
      <c r="G85" s="90"/>
      <c r="H85" s="90"/>
      <c r="I85" s="87"/>
      <c r="J85" s="88"/>
      <c r="K85" s="304">
        <v>0.05</v>
      </c>
      <c r="L85" s="861">
        <f>N79*K85</f>
        <v>622.16712120999443</v>
      </c>
      <c r="M85" s="862"/>
      <c r="N85" s="51"/>
    </row>
    <row r="86" spans="1:14" ht="15.75" thickBot="1">
      <c r="B86" s="91" t="s">
        <v>974</v>
      </c>
      <c r="C86" s="92"/>
      <c r="D86" s="92"/>
      <c r="E86" s="92"/>
      <c r="F86" s="92"/>
      <c r="G86" s="92"/>
      <c r="H86" s="92"/>
      <c r="I86" s="93"/>
      <c r="J86" s="94"/>
      <c r="K86" s="305">
        <v>0.05</v>
      </c>
      <c r="L86" s="863">
        <f>N79*K86</f>
        <v>622.16712120999443</v>
      </c>
      <c r="M86" s="864"/>
      <c r="N86" s="51"/>
    </row>
    <row r="87" spans="1:14" ht="15.75" thickBot="1">
      <c r="B87" s="827" t="s">
        <v>953</v>
      </c>
      <c r="C87" s="828"/>
      <c r="D87" s="828"/>
      <c r="E87" s="828"/>
      <c r="F87" s="828"/>
      <c r="G87" s="828"/>
      <c r="H87" s="828"/>
      <c r="I87" s="828"/>
      <c r="J87" s="828"/>
      <c r="K87" s="828"/>
      <c r="L87" s="828"/>
      <c r="M87" s="829"/>
      <c r="N87" s="52">
        <f>L84+L85+L86</f>
        <v>3733.0027272599668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16176.345151459855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160</v>
      </c>
      <c r="N36" s="272">
        <f>K36/M36</f>
        <v>286.09101544497054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20.102155451800996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306.19317089677156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227415.03377189781</v>
      </c>
      <c r="N48" s="272">
        <f>K48*M48</f>
        <v>227415.03377189781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377931.71477797761</v>
      </c>
      <c r="N49" s="272">
        <f>K49*M49</f>
        <v>11337.951443339329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238752.98521523713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2010.2155451800998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241069.393931314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48213.878786262801</v>
      </c>
      <c r="M84" s="862"/>
      <c r="N84" s="51"/>
    </row>
    <row r="85" spans="1:14">
      <c r="B85" s="89" t="s">
        <v>973</v>
      </c>
      <c r="C85" s="90"/>
      <c r="D85" s="90"/>
      <c r="E85" s="90"/>
      <c r="F85" s="90"/>
      <c r="G85" s="90"/>
      <c r="H85" s="90"/>
      <c r="I85" s="87"/>
      <c r="J85" s="88"/>
      <c r="K85" s="304">
        <v>0.05</v>
      </c>
      <c r="L85" s="861">
        <f>N79*K85</f>
        <v>12053.4696965657</v>
      </c>
      <c r="M85" s="862"/>
      <c r="N85" s="51"/>
    </row>
    <row r="86" spans="1:14" ht="15.75" thickBot="1">
      <c r="B86" s="91" t="s">
        <v>974</v>
      </c>
      <c r="C86" s="92"/>
      <c r="D86" s="92"/>
      <c r="E86" s="92"/>
      <c r="F86" s="92"/>
      <c r="G86" s="92"/>
      <c r="H86" s="92"/>
      <c r="I86" s="93"/>
      <c r="J86" s="94"/>
      <c r="K86" s="305">
        <v>0.05</v>
      </c>
      <c r="L86" s="863">
        <f>N79*K86</f>
        <v>12053.4696965657</v>
      </c>
      <c r="M86" s="864"/>
      <c r="N86" s="51"/>
    </row>
    <row r="87" spans="1:14" ht="15.75" thickBot="1">
      <c r="B87" s="827" t="s">
        <v>953</v>
      </c>
      <c r="C87" s="828"/>
      <c r="D87" s="828"/>
      <c r="E87" s="828"/>
      <c r="F87" s="828"/>
      <c r="G87" s="828"/>
      <c r="H87" s="828"/>
      <c r="I87" s="828"/>
      <c r="J87" s="828"/>
      <c r="K87" s="828"/>
      <c r="L87" s="828"/>
      <c r="M87" s="829"/>
      <c r="N87" s="52">
        <f>L84+L85+L86</f>
        <v>72320.818179394206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313390.21211070823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6183.6271888938427</v>
      </c>
      <c r="N48" s="272">
        <f>K48*M48</f>
        <v>247.34508755575371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20825.552543214086</v>
      </c>
      <c r="N49" s="272">
        <f>K49*M49</f>
        <v>8330.2210172856339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460.20008502101012</v>
      </c>
      <c r="N50" s="272">
        <f>K50*M50</f>
        <v>1380.6002550630303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9958.1663599044186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10752.08769323775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2150.4175386475504</v>
      </c>
      <c r="M84" s="862"/>
      <c r="N84" s="51"/>
    </row>
    <row r="85" spans="1:14">
      <c r="B85" s="89" t="s">
        <v>973</v>
      </c>
      <c r="C85" s="90"/>
      <c r="D85" s="90"/>
      <c r="E85" s="90"/>
      <c r="F85" s="90"/>
      <c r="G85" s="90"/>
      <c r="H85" s="90"/>
      <c r="I85" s="87"/>
      <c r="J85" s="88"/>
      <c r="K85" s="304">
        <v>0.05</v>
      </c>
      <c r="L85" s="861">
        <f>N79*K85</f>
        <v>537.60438466188759</v>
      </c>
      <c r="M85" s="862"/>
      <c r="N85" s="51"/>
    </row>
    <row r="86" spans="1:14" ht="15.75" thickBot="1">
      <c r="B86" s="91" t="s">
        <v>974</v>
      </c>
      <c r="C86" s="92"/>
      <c r="D86" s="92"/>
      <c r="E86" s="92"/>
      <c r="F86" s="92"/>
      <c r="G86" s="92"/>
      <c r="H86" s="92"/>
      <c r="I86" s="93"/>
      <c r="J86" s="94"/>
      <c r="K86" s="305">
        <v>0.05</v>
      </c>
      <c r="L86" s="863">
        <f>N79*K86</f>
        <v>537.60438466188759</v>
      </c>
      <c r="M86" s="864"/>
      <c r="N86" s="51"/>
    </row>
    <row r="87" spans="1:14" ht="15.75" thickBot="1">
      <c r="B87" s="827" t="s">
        <v>953</v>
      </c>
      <c r="C87" s="828"/>
      <c r="D87" s="828"/>
      <c r="E87" s="828"/>
      <c r="F87" s="828"/>
      <c r="G87" s="828"/>
      <c r="H87" s="828"/>
      <c r="I87" s="828"/>
      <c r="J87" s="828"/>
      <c r="K87" s="828"/>
      <c r="L87" s="828"/>
      <c r="M87" s="829"/>
      <c r="N87" s="52">
        <f>L84+L85+L86</f>
        <v>3225.6263079713258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13977.714001209077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40016.550855447946</v>
      </c>
      <c r="N48" s="272">
        <f>K48*M48</f>
        <v>16006.62034217918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460.20008502101012</v>
      </c>
      <c r="N49" s="272">
        <f>K49*M49</f>
        <v>1380.6002550630303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17387.220597242209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18181.141930575541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3636.2283861151082</v>
      </c>
      <c r="M84" s="862"/>
      <c r="N84" s="51"/>
    </row>
    <row r="85" spans="1:14">
      <c r="B85" s="89" t="s">
        <v>973</v>
      </c>
      <c r="C85" s="90"/>
      <c r="D85" s="90"/>
      <c r="E85" s="90"/>
      <c r="F85" s="90"/>
      <c r="G85" s="90"/>
      <c r="H85" s="90"/>
      <c r="I85" s="87"/>
      <c r="J85" s="88"/>
      <c r="K85" s="304">
        <v>0.05</v>
      </c>
      <c r="L85" s="861">
        <f>N79*K85</f>
        <v>909.05709652877704</v>
      </c>
      <c r="M85" s="862"/>
      <c r="N85" s="51"/>
    </row>
    <row r="86" spans="1:14" ht="15.75" thickBot="1">
      <c r="B86" s="91" t="s">
        <v>974</v>
      </c>
      <c r="C86" s="92"/>
      <c r="D86" s="92"/>
      <c r="E86" s="92"/>
      <c r="F86" s="92"/>
      <c r="G86" s="92"/>
      <c r="H86" s="92"/>
      <c r="I86" s="93"/>
      <c r="J86" s="94"/>
      <c r="K86" s="305">
        <v>0.05</v>
      </c>
      <c r="L86" s="863">
        <f>N79*K86</f>
        <v>909.05709652877704</v>
      </c>
      <c r="M86" s="864"/>
      <c r="N86" s="51"/>
    </row>
    <row r="87" spans="1:14" ht="15.75" thickBot="1">
      <c r="B87" s="827" t="s">
        <v>953</v>
      </c>
      <c r="C87" s="828"/>
      <c r="D87" s="828"/>
      <c r="E87" s="828"/>
      <c r="F87" s="828"/>
      <c r="G87" s="828"/>
      <c r="H87" s="828"/>
      <c r="I87" s="828"/>
      <c r="J87" s="828"/>
      <c r="K87" s="828"/>
      <c r="L87" s="828"/>
      <c r="M87" s="829"/>
      <c r="N87" s="52">
        <f>L84+L85+L86</f>
        <v>5454.3425791726622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23635.484509748203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6183.6271888938427</v>
      </c>
      <c r="N48" s="272">
        <f>K48*M48</f>
        <v>494.69017511150741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20825.552543214086</v>
      </c>
      <c r="N49" s="272">
        <f>K49*M49</f>
        <v>8330.2210172856339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460.20008502101012</v>
      </c>
      <c r="N50" s="272">
        <f>K50*M50</f>
        <v>1380.6002550630303</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14786.142305682</v>
      </c>
      <c r="N51" s="272">
        <f>K51*M51</f>
        <v>22179.213458523001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32384.724905983174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35537.299145661156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7107.4598291322318</v>
      </c>
      <c r="M84" s="862"/>
      <c r="N84" s="51"/>
    </row>
    <row r="85" spans="1:14">
      <c r="B85" s="89" t="s">
        <v>973</v>
      </c>
      <c r="C85" s="90"/>
      <c r="D85" s="90"/>
      <c r="E85" s="90"/>
      <c r="F85" s="90"/>
      <c r="G85" s="90"/>
      <c r="H85" s="90"/>
      <c r="I85" s="87"/>
      <c r="J85" s="88"/>
      <c r="K85" s="304">
        <v>0.05</v>
      </c>
      <c r="L85" s="861">
        <f>N79*K85</f>
        <v>1776.8649572830579</v>
      </c>
      <c r="M85" s="862"/>
      <c r="N85" s="51"/>
    </row>
    <row r="86" spans="1:14" ht="15.75" thickBot="1">
      <c r="B86" s="91" t="s">
        <v>974</v>
      </c>
      <c r="C86" s="92"/>
      <c r="D86" s="92"/>
      <c r="E86" s="92"/>
      <c r="F86" s="92"/>
      <c r="G86" s="92"/>
      <c r="H86" s="92"/>
      <c r="I86" s="93"/>
      <c r="J86" s="94"/>
      <c r="K86" s="305">
        <v>0.05</v>
      </c>
      <c r="L86" s="863">
        <f>N79*K86</f>
        <v>1776.8649572830579</v>
      </c>
      <c r="M86" s="864"/>
      <c r="N86" s="51"/>
    </row>
    <row r="87" spans="1:14" ht="15.75" thickBot="1">
      <c r="B87" s="827" t="s">
        <v>953</v>
      </c>
      <c r="C87" s="828"/>
      <c r="D87" s="828"/>
      <c r="E87" s="828"/>
      <c r="F87" s="828"/>
      <c r="G87" s="828"/>
      <c r="H87" s="828"/>
      <c r="I87" s="828"/>
      <c r="J87" s="828"/>
      <c r="K87" s="828"/>
      <c r="L87" s="828"/>
      <c r="M87" s="829"/>
      <c r="N87" s="52">
        <f>L84+L85+L86</f>
        <v>10661.189743698347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46198.488889359505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40016.550855447946</v>
      </c>
      <c r="N48" s="272">
        <f>K48*M48</f>
        <v>16006.62034217918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460.20008502101012</v>
      </c>
      <c r="N49" s="272">
        <f>K49*M49</f>
        <v>1380.6002550630303</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14786.142305682</v>
      </c>
      <c r="N50" s="272">
        <f>K50*M50</f>
        <v>22179.213458523001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39566.43405576521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42719.0082954432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8543.80165908864</v>
      </c>
      <c r="M84" s="862"/>
      <c r="N84" s="51"/>
    </row>
    <row r="85" spans="1:14">
      <c r="B85" s="89" t="s">
        <v>973</v>
      </c>
      <c r="C85" s="90"/>
      <c r="D85" s="90"/>
      <c r="E85" s="90"/>
      <c r="F85" s="90"/>
      <c r="G85" s="90"/>
      <c r="H85" s="90"/>
      <c r="I85" s="87"/>
      <c r="J85" s="88"/>
      <c r="K85" s="304">
        <v>0.05</v>
      </c>
      <c r="L85" s="861">
        <f>N79*K85</f>
        <v>2135.95041477216</v>
      </c>
      <c r="M85" s="862"/>
      <c r="N85" s="51"/>
    </row>
    <row r="86" spans="1:14" ht="15.75" thickBot="1">
      <c r="B86" s="91" t="s">
        <v>974</v>
      </c>
      <c r="C86" s="92"/>
      <c r="D86" s="92"/>
      <c r="E86" s="92"/>
      <c r="F86" s="92"/>
      <c r="G86" s="92"/>
      <c r="H86" s="92"/>
      <c r="I86" s="93"/>
      <c r="J86" s="94"/>
      <c r="K86" s="305">
        <v>0.05</v>
      </c>
      <c r="L86" s="863">
        <f>N79*K86</f>
        <v>2135.95041477216</v>
      </c>
      <c r="M86" s="864"/>
      <c r="N86" s="51"/>
    </row>
    <row r="87" spans="1:14" ht="15.75" thickBot="1">
      <c r="B87" s="827" t="s">
        <v>953</v>
      </c>
      <c r="C87" s="828"/>
      <c r="D87" s="828"/>
      <c r="E87" s="828"/>
      <c r="F87" s="828"/>
      <c r="G87" s="828"/>
      <c r="H87" s="828"/>
      <c r="I87" s="828"/>
      <c r="J87" s="828"/>
      <c r="K87" s="828"/>
      <c r="L87" s="828"/>
      <c r="M87" s="829"/>
      <c r="N87" s="52">
        <f>L84+L85+L86</f>
        <v>12815.70248863296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55534.71078407616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241</v>
      </c>
      <c r="B36" s="840" t="str">
        <f>VLOOKUP(A36,EQUIPOS!A6:D154,3,FALSE)</f>
        <v>Grúa (capacidad 15 ton)</v>
      </c>
      <c r="C36" s="841"/>
      <c r="D36" s="841"/>
      <c r="E36" s="841"/>
      <c r="F36" s="841"/>
      <c r="G36" s="841"/>
      <c r="H36" s="842"/>
      <c r="I36" s="267"/>
      <c r="J36" s="268"/>
      <c r="K36" s="269">
        <f>VLOOKUP(A36,EQUIPOS!A6:D163,4,FALSE)</f>
        <v>215586.10090943641</v>
      </c>
      <c r="L36" s="270"/>
      <c r="M36" s="336">
        <v>0.75</v>
      </c>
      <c r="N36" s="272">
        <f>K36/M36</f>
        <v>287448.13454591524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8969.3081204802675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296417.44266639551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36444.71695062465</v>
      </c>
      <c r="N48" s="272">
        <f>K48*M48</f>
        <v>36444.71695062465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36444.71695062465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44846.540602401335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377708.70021942153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75541.740043884303</v>
      </c>
      <c r="M84" s="862"/>
      <c r="N84" s="51"/>
    </row>
    <row r="85" spans="1:14">
      <c r="B85" s="89" t="s">
        <v>973</v>
      </c>
      <c r="C85" s="90"/>
      <c r="D85" s="90"/>
      <c r="E85" s="90"/>
      <c r="F85" s="90"/>
      <c r="G85" s="90"/>
      <c r="H85" s="90"/>
      <c r="I85" s="87"/>
      <c r="J85" s="88"/>
      <c r="K85" s="304">
        <v>0.05</v>
      </c>
      <c r="L85" s="861">
        <f>N79*K85</f>
        <v>18885.435010971076</v>
      </c>
      <c r="M85" s="862"/>
      <c r="N85" s="51"/>
    </row>
    <row r="86" spans="1:14" ht="15.75" thickBot="1">
      <c r="B86" s="91" t="s">
        <v>974</v>
      </c>
      <c r="C86" s="92"/>
      <c r="D86" s="92"/>
      <c r="E86" s="92"/>
      <c r="F86" s="92"/>
      <c r="G86" s="92"/>
      <c r="H86" s="92"/>
      <c r="I86" s="93"/>
      <c r="J86" s="94"/>
      <c r="K86" s="305">
        <v>0.05</v>
      </c>
      <c r="L86" s="863">
        <f>N79*K86</f>
        <v>18885.435010971076</v>
      </c>
      <c r="M86" s="864"/>
      <c r="N86" s="51"/>
    </row>
    <row r="87" spans="1:14" ht="15.75" thickBot="1">
      <c r="B87" s="827" t="s">
        <v>953</v>
      </c>
      <c r="C87" s="828"/>
      <c r="D87" s="828"/>
      <c r="E87" s="828"/>
      <c r="F87" s="828"/>
      <c r="G87" s="828"/>
      <c r="H87" s="828"/>
      <c r="I87" s="828"/>
      <c r="J87" s="828"/>
      <c r="K87" s="828"/>
      <c r="L87" s="828"/>
      <c r="M87" s="829"/>
      <c r="N87" s="52">
        <f>L84+L85+L86</f>
        <v>113312.61006582646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491021.31028524798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6726.9810903601992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36444.71695062465</v>
      </c>
      <c r="N48" s="272">
        <f>K48*M48</f>
        <v>36444.71695062465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36444.71695062465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76806.603492785842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15361.320698557169</v>
      </c>
      <c r="M84" s="862"/>
      <c r="N84" s="51"/>
    </row>
    <row r="85" spans="1:14">
      <c r="B85" s="89" t="s">
        <v>973</v>
      </c>
      <c r="C85" s="90"/>
      <c r="D85" s="90"/>
      <c r="E85" s="90"/>
      <c r="F85" s="90"/>
      <c r="G85" s="90"/>
      <c r="H85" s="90"/>
      <c r="I85" s="87"/>
      <c r="J85" s="88"/>
      <c r="K85" s="304">
        <v>0.05</v>
      </c>
      <c r="L85" s="861">
        <f>N79*K85</f>
        <v>3840.3301746392922</v>
      </c>
      <c r="M85" s="862"/>
      <c r="N85" s="51"/>
    </row>
    <row r="86" spans="1:14" ht="15.75" thickBot="1">
      <c r="B86" s="91" t="s">
        <v>974</v>
      </c>
      <c r="C86" s="92"/>
      <c r="D86" s="92"/>
      <c r="E86" s="92"/>
      <c r="F86" s="92"/>
      <c r="G86" s="92"/>
      <c r="H86" s="92"/>
      <c r="I86" s="93"/>
      <c r="J86" s="94"/>
      <c r="K86" s="305">
        <v>0.05</v>
      </c>
      <c r="L86" s="863">
        <f>N79*K86</f>
        <v>3840.3301746392922</v>
      </c>
      <c r="M86" s="864"/>
      <c r="N86" s="51"/>
    </row>
    <row r="87" spans="1:14" ht="15.75" thickBot="1">
      <c r="B87" s="827" t="s">
        <v>953</v>
      </c>
      <c r="C87" s="828"/>
      <c r="D87" s="828"/>
      <c r="E87" s="828"/>
      <c r="F87" s="828"/>
      <c r="G87" s="828"/>
      <c r="H87" s="828"/>
      <c r="I87" s="828"/>
      <c r="J87" s="828"/>
      <c r="K87" s="828"/>
      <c r="L87" s="828"/>
      <c r="M87" s="829"/>
      <c r="N87" s="52">
        <f>L84+L85+L86</f>
        <v>23041.981047835754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99848.584540621596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36444.71695062465</v>
      </c>
      <c r="N48" s="272">
        <f>K48*M48</f>
        <v>36444.71695062465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36444.71695062465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17912.353634534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57043.923630338744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11408.78472606775</v>
      </c>
      <c r="M84" s="862"/>
      <c r="N84" s="51"/>
    </row>
    <row r="85" spans="1:14">
      <c r="B85" s="89" t="s">
        <v>973</v>
      </c>
      <c r="C85" s="90"/>
      <c r="D85" s="90"/>
      <c r="E85" s="90"/>
      <c r="F85" s="90"/>
      <c r="G85" s="90"/>
      <c r="H85" s="90"/>
      <c r="I85" s="87"/>
      <c r="J85" s="88"/>
      <c r="K85" s="304">
        <v>0.05</v>
      </c>
      <c r="L85" s="861">
        <f>N79*K85</f>
        <v>2852.1961815169375</v>
      </c>
      <c r="M85" s="862"/>
      <c r="N85" s="51"/>
    </row>
    <row r="86" spans="1:14" ht="15.75" thickBot="1">
      <c r="B86" s="91" t="s">
        <v>974</v>
      </c>
      <c r="C86" s="92"/>
      <c r="D86" s="92"/>
      <c r="E86" s="92"/>
      <c r="F86" s="92"/>
      <c r="G86" s="92"/>
      <c r="H86" s="92"/>
      <c r="I86" s="93"/>
      <c r="J86" s="94"/>
      <c r="K86" s="305">
        <v>0.05</v>
      </c>
      <c r="L86" s="863">
        <f>N79*K86</f>
        <v>2852.1961815169375</v>
      </c>
      <c r="M86" s="864"/>
      <c r="N86" s="51"/>
    </row>
    <row r="87" spans="1:14" ht="15.75" thickBot="1">
      <c r="B87" s="827" t="s">
        <v>953</v>
      </c>
      <c r="C87" s="828"/>
      <c r="D87" s="828"/>
      <c r="E87" s="828"/>
      <c r="F87" s="828"/>
      <c r="G87" s="828"/>
      <c r="H87" s="828"/>
      <c r="I87" s="828"/>
      <c r="J87" s="828"/>
      <c r="K87" s="828"/>
      <c r="L87" s="828"/>
      <c r="M87" s="829"/>
      <c r="N87" s="52">
        <f>L84+L85+L86</f>
        <v>17113.177089101624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74157.100719440365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2015.1397838850748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36444.71695062465</v>
      </c>
      <c r="N48" s="272">
        <f>K48*M48</f>
        <v>36444.71695062465</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36444.71695062465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13434.265225900499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51894.121960410223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10378.824392082046</v>
      </c>
      <c r="M84" s="862"/>
      <c r="N84" s="51"/>
    </row>
    <row r="85" spans="1:14">
      <c r="B85" s="89" t="s">
        <v>973</v>
      </c>
      <c r="C85" s="90"/>
      <c r="D85" s="90"/>
      <c r="E85" s="90"/>
      <c r="F85" s="90"/>
      <c r="G85" s="90"/>
      <c r="H85" s="90"/>
      <c r="I85" s="87"/>
      <c r="J85" s="88"/>
      <c r="K85" s="304">
        <v>0.05</v>
      </c>
      <c r="L85" s="861">
        <f>N79*K85</f>
        <v>2594.7060980205115</v>
      </c>
      <c r="M85" s="862"/>
      <c r="N85" s="51"/>
    </row>
    <row r="86" spans="1:14" ht="15.75" thickBot="1">
      <c r="B86" s="91" t="s">
        <v>974</v>
      </c>
      <c r="C86" s="92"/>
      <c r="D86" s="92"/>
      <c r="E86" s="92"/>
      <c r="F86" s="92"/>
      <c r="G86" s="92"/>
      <c r="H86" s="92"/>
      <c r="I86" s="93"/>
      <c r="J86" s="94"/>
      <c r="K86" s="305">
        <v>0.05</v>
      </c>
      <c r="L86" s="863">
        <f>N79*K86</f>
        <v>2594.7060980205115</v>
      </c>
      <c r="M86" s="864"/>
      <c r="N86" s="51"/>
    </row>
    <row r="87" spans="1:14" ht="15.75" thickBot="1">
      <c r="B87" s="827" t="s">
        <v>953</v>
      </c>
      <c r="C87" s="828"/>
      <c r="D87" s="828"/>
      <c r="E87" s="828"/>
      <c r="F87" s="828"/>
      <c r="G87" s="828"/>
      <c r="H87" s="828"/>
      <c r="I87" s="828"/>
      <c r="J87" s="828"/>
      <c r="K87" s="828"/>
      <c r="L87" s="828"/>
      <c r="M87" s="829"/>
      <c r="N87" s="52">
        <f>L84+L85+L86</f>
        <v>15568.236588123069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67462.358548533288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46857.493222231693</v>
      </c>
      <c r="N48" s="272">
        <f>K48*M48</f>
        <v>98400.735766686557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36444.71695062465</v>
      </c>
      <c r="N49" s="272">
        <f>K49*M49</f>
        <v>36444.71695062465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134845.45271731121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221523.64043623817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44304.72808724764</v>
      </c>
      <c r="M84" s="862"/>
      <c r="N84" s="51"/>
    </row>
    <row r="85" spans="1:14">
      <c r="B85" s="89" t="s">
        <v>973</v>
      </c>
      <c r="C85" s="90"/>
      <c r="D85" s="90"/>
      <c r="E85" s="90"/>
      <c r="F85" s="90"/>
      <c r="G85" s="90"/>
      <c r="H85" s="90"/>
      <c r="I85" s="87"/>
      <c r="J85" s="88"/>
      <c r="K85" s="304">
        <v>0.05</v>
      </c>
      <c r="L85" s="861">
        <f>N79*K85</f>
        <v>11076.18202181191</v>
      </c>
      <c r="M85" s="862"/>
      <c r="N85" s="51"/>
    </row>
    <row r="86" spans="1:14" ht="15.75" thickBot="1">
      <c r="B86" s="91" t="s">
        <v>974</v>
      </c>
      <c r="C86" s="92"/>
      <c r="D86" s="92"/>
      <c r="E86" s="92"/>
      <c r="F86" s="92"/>
      <c r="G86" s="92"/>
      <c r="H86" s="92"/>
      <c r="I86" s="93"/>
      <c r="J86" s="94"/>
      <c r="K86" s="305">
        <v>0.05</v>
      </c>
      <c r="L86" s="863">
        <f>N79*K86</f>
        <v>11076.18202181191</v>
      </c>
      <c r="M86" s="864"/>
      <c r="N86" s="51"/>
    </row>
    <row r="87" spans="1:14" ht="15.75" thickBot="1">
      <c r="B87" s="827" t="s">
        <v>953</v>
      </c>
      <c r="C87" s="828"/>
      <c r="D87" s="828"/>
      <c r="E87" s="828"/>
      <c r="F87" s="828"/>
      <c r="G87" s="828"/>
      <c r="H87" s="828"/>
      <c r="I87" s="828"/>
      <c r="J87" s="828"/>
      <c r="K87" s="828"/>
      <c r="L87" s="828"/>
      <c r="M87" s="829"/>
      <c r="N87" s="52">
        <f>L84+L85+L86</f>
        <v>66457.092130871461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287980.73256710963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46857.493222231693</v>
      </c>
      <c r="N48" s="272">
        <f>K48*M48</f>
        <v>93714.986444463386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36444.71695062465</v>
      </c>
      <c r="N49" s="272">
        <f>K49*M49</f>
        <v>36444.71695062465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130159.70339508803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216837.89111401499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43367.578222803</v>
      </c>
      <c r="M84" s="862"/>
      <c r="N84" s="51"/>
    </row>
    <row r="85" spans="1:14">
      <c r="B85" s="89" t="s">
        <v>973</v>
      </c>
      <c r="C85" s="90"/>
      <c r="D85" s="90"/>
      <c r="E85" s="90"/>
      <c r="F85" s="90"/>
      <c r="G85" s="90"/>
      <c r="H85" s="90"/>
      <c r="I85" s="87"/>
      <c r="J85" s="88"/>
      <c r="K85" s="304">
        <v>0.05</v>
      </c>
      <c r="L85" s="861">
        <f>N79*K85</f>
        <v>10841.89455570075</v>
      </c>
      <c r="M85" s="862"/>
      <c r="N85" s="51"/>
    </row>
    <row r="86" spans="1:14" ht="15.75" thickBot="1">
      <c r="B86" s="91" t="s">
        <v>974</v>
      </c>
      <c r="C86" s="92"/>
      <c r="D86" s="92"/>
      <c r="E86" s="92"/>
      <c r="F86" s="92"/>
      <c r="G86" s="92"/>
      <c r="H86" s="92"/>
      <c r="I86" s="93"/>
      <c r="J86" s="94"/>
      <c r="K86" s="305">
        <v>0.05</v>
      </c>
      <c r="L86" s="863">
        <f>N79*K86</f>
        <v>10841.89455570075</v>
      </c>
      <c r="M86" s="864"/>
      <c r="N86" s="51"/>
    </row>
    <row r="87" spans="1:14" ht="15.75" thickBot="1">
      <c r="B87" s="827" t="s">
        <v>953</v>
      </c>
      <c r="C87" s="828"/>
      <c r="D87" s="828"/>
      <c r="E87" s="828"/>
      <c r="F87" s="828"/>
      <c r="G87" s="828"/>
      <c r="H87" s="828"/>
      <c r="I87" s="828"/>
      <c r="J87" s="828"/>
      <c r="K87" s="828"/>
      <c r="L87" s="828"/>
      <c r="M87" s="829"/>
      <c r="N87" s="52">
        <f>L84+L85+L86</f>
        <v>65051.367334204508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281889.25844821951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4720.6884844632978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46857.493222231693</v>
      </c>
      <c r="N48" s="272">
        <f>K48*M48</f>
        <v>61383.31612112352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36444.71695062465</v>
      </c>
      <c r="N49" s="272">
        <f>K49*M49</f>
        <v>36444.71695062465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97828.03307174817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47206.884844632979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149755.60640084447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29951.121280168896</v>
      </c>
      <c r="M84" s="862"/>
      <c r="N84" s="51"/>
    </row>
    <row r="85" spans="1:14">
      <c r="B85" s="89" t="s">
        <v>973</v>
      </c>
      <c r="C85" s="90"/>
      <c r="D85" s="90"/>
      <c r="E85" s="90"/>
      <c r="F85" s="90"/>
      <c r="G85" s="90"/>
      <c r="H85" s="90"/>
      <c r="I85" s="87"/>
      <c r="J85" s="88"/>
      <c r="K85" s="304">
        <v>0.05</v>
      </c>
      <c r="L85" s="861">
        <f>N79*K85</f>
        <v>7487.780320042224</v>
      </c>
      <c r="M85" s="862"/>
      <c r="N85" s="51"/>
    </row>
    <row r="86" spans="1:14" ht="15.75" thickBot="1">
      <c r="B86" s="91" t="s">
        <v>974</v>
      </c>
      <c r="C86" s="92"/>
      <c r="D86" s="92"/>
      <c r="E86" s="92"/>
      <c r="F86" s="92"/>
      <c r="G86" s="92"/>
      <c r="H86" s="92"/>
      <c r="I86" s="93"/>
      <c r="J86" s="94"/>
      <c r="K86" s="305">
        <v>0.05</v>
      </c>
      <c r="L86" s="863">
        <f>N79*K86</f>
        <v>7487.780320042224</v>
      </c>
      <c r="M86" s="864"/>
      <c r="N86" s="51"/>
    </row>
    <row r="87" spans="1:14" ht="15.75" thickBot="1">
      <c r="B87" s="827" t="s">
        <v>953</v>
      </c>
      <c r="C87" s="828"/>
      <c r="D87" s="828"/>
      <c r="E87" s="828"/>
      <c r="F87" s="828"/>
      <c r="G87" s="828"/>
      <c r="H87" s="828"/>
      <c r="I87" s="828"/>
      <c r="J87" s="828"/>
      <c r="K87" s="828"/>
      <c r="L87" s="828"/>
      <c r="M87" s="829"/>
      <c r="N87" s="52">
        <f>L84+L85+L86</f>
        <v>44926.681920253337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194682.28832109779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3957.0477002118823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46857.493222231693</v>
      </c>
      <c r="N48" s="272">
        <f>K48*M48</f>
        <v>51543.242544454864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36444.71695062465</v>
      </c>
      <c r="N49" s="272">
        <f>K49*M49</f>
        <v>36444.71695062465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87987.959495079514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39570.477002118823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131515.48419741023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26303.096839482048</v>
      </c>
      <c r="M84" s="862"/>
      <c r="N84" s="51"/>
    </row>
    <row r="85" spans="1:14">
      <c r="B85" s="89" t="s">
        <v>973</v>
      </c>
      <c r="C85" s="90"/>
      <c r="D85" s="90"/>
      <c r="E85" s="90"/>
      <c r="F85" s="90"/>
      <c r="G85" s="90"/>
      <c r="H85" s="90"/>
      <c r="I85" s="87"/>
      <c r="J85" s="88"/>
      <c r="K85" s="304">
        <v>0.05</v>
      </c>
      <c r="L85" s="861">
        <f>N79*K85</f>
        <v>6575.7742098705121</v>
      </c>
      <c r="M85" s="862"/>
      <c r="N85" s="51"/>
    </row>
    <row r="86" spans="1:14" ht="15.75" thickBot="1">
      <c r="B86" s="91" t="s">
        <v>974</v>
      </c>
      <c r="C86" s="92"/>
      <c r="D86" s="92"/>
      <c r="E86" s="92"/>
      <c r="F86" s="92"/>
      <c r="G86" s="92"/>
      <c r="H86" s="92"/>
      <c r="I86" s="93"/>
      <c r="J86" s="94"/>
      <c r="K86" s="305">
        <v>0.05</v>
      </c>
      <c r="L86" s="863">
        <f>N79*K86</f>
        <v>6575.7742098705121</v>
      </c>
      <c r="M86" s="864"/>
      <c r="N86" s="51"/>
    </row>
    <row r="87" spans="1:14" ht="15.75" thickBot="1">
      <c r="B87" s="827" t="s">
        <v>953</v>
      </c>
      <c r="C87" s="828"/>
      <c r="D87" s="828"/>
      <c r="E87" s="828"/>
      <c r="F87" s="828"/>
      <c r="G87" s="828"/>
      <c r="H87" s="828"/>
      <c r="I87" s="828"/>
      <c r="J87" s="828"/>
      <c r="K87" s="828"/>
      <c r="L87" s="828"/>
      <c r="M87" s="829"/>
      <c r="N87" s="52">
        <f>L84+L85+L86</f>
        <v>39454.645259223071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170970.12945663329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269.07924361440803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46857.493222231693</v>
      </c>
      <c r="N48" s="272">
        <f>K48*M48</f>
        <v>2342.8746611115848</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1.3536609153089156</v>
      </c>
      <c r="N49" s="272">
        <f>K49*M49</f>
        <v>6.768304576544578</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4165.110508642817</v>
      </c>
      <c r="N50" s="272">
        <f>K50*M50</f>
        <v>4165.110508642817</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6514.7534743309461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9474.6251540894336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1894.9250308178869</v>
      </c>
      <c r="M84" s="862"/>
      <c r="N84" s="51"/>
    </row>
    <row r="85" spans="1:14">
      <c r="B85" s="89" t="s">
        <v>973</v>
      </c>
      <c r="C85" s="90"/>
      <c r="D85" s="90"/>
      <c r="E85" s="90"/>
      <c r="F85" s="90"/>
      <c r="G85" s="90"/>
      <c r="H85" s="90"/>
      <c r="I85" s="87"/>
      <c r="J85" s="88"/>
      <c r="K85" s="304">
        <v>0.05</v>
      </c>
      <c r="L85" s="861">
        <f>N79*K85</f>
        <v>473.73125770447172</v>
      </c>
      <c r="M85" s="862"/>
      <c r="N85" s="51"/>
    </row>
    <row r="86" spans="1:14" ht="15.75" thickBot="1">
      <c r="B86" s="91" t="s">
        <v>974</v>
      </c>
      <c r="C86" s="92"/>
      <c r="D86" s="92"/>
      <c r="E86" s="92"/>
      <c r="F86" s="92"/>
      <c r="G86" s="92"/>
      <c r="H86" s="92"/>
      <c r="I86" s="93"/>
      <c r="J86" s="94"/>
      <c r="K86" s="305">
        <v>0.05</v>
      </c>
      <c r="L86" s="863">
        <f>N79*K86</f>
        <v>473.73125770447172</v>
      </c>
      <c r="M86" s="864"/>
      <c r="N86" s="51"/>
    </row>
    <row r="87" spans="1:14" ht="15.75" thickBot="1">
      <c r="B87" s="827" t="s">
        <v>953</v>
      </c>
      <c r="C87" s="828"/>
      <c r="D87" s="828"/>
      <c r="E87" s="828"/>
      <c r="F87" s="828"/>
      <c r="G87" s="828"/>
      <c r="H87" s="828"/>
      <c r="I87" s="828"/>
      <c r="J87" s="828"/>
      <c r="K87" s="828"/>
      <c r="L87" s="828"/>
      <c r="M87" s="829"/>
      <c r="N87" s="52">
        <f>L84+L85+L86</f>
        <v>2842.3875462268302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12317.012700316263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108.262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1434.8805702274506</v>
      </c>
      <c r="N48" s="272">
        <f>K48*M48</f>
        <v>1434.8805702274506</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15619.164407410564</v>
      </c>
      <c r="N49" s="272">
        <f>K49*M49</f>
        <v>780.95822037052824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46857.493222231693</v>
      </c>
      <c r="N50" s="272">
        <f>K50*M50</f>
        <v>3514.3119916673768</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1.3536609153089156</v>
      </c>
      <c r="N51" s="272">
        <f>K51*M51</f>
        <v>6.768304576544578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5736.9190868419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1082.6199999999999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6927.8010868418996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1385.5602173683801</v>
      </c>
      <c r="M84" s="862"/>
      <c r="N84" s="51"/>
    </row>
    <row r="85" spans="1:14">
      <c r="B85" s="89" t="s">
        <v>973</v>
      </c>
      <c r="C85" s="90"/>
      <c r="D85" s="90"/>
      <c r="E85" s="90"/>
      <c r="F85" s="90"/>
      <c r="G85" s="90"/>
      <c r="H85" s="90"/>
      <c r="I85" s="87"/>
      <c r="J85" s="88"/>
      <c r="K85" s="304">
        <v>0.05</v>
      </c>
      <c r="L85" s="861">
        <f>N79*K85</f>
        <v>346.39005434209503</v>
      </c>
      <c r="M85" s="862"/>
      <c r="N85" s="51"/>
    </row>
    <row r="86" spans="1:14" ht="15.75" thickBot="1">
      <c r="B86" s="91" t="s">
        <v>974</v>
      </c>
      <c r="C86" s="92"/>
      <c r="D86" s="92"/>
      <c r="E86" s="92"/>
      <c r="F86" s="92"/>
      <c r="G86" s="92"/>
      <c r="H86" s="92"/>
      <c r="I86" s="93"/>
      <c r="J86" s="94"/>
      <c r="K86" s="305">
        <v>0.05</v>
      </c>
      <c r="L86" s="863">
        <f>N79*K86</f>
        <v>346.39005434209503</v>
      </c>
      <c r="M86" s="864"/>
      <c r="N86" s="51"/>
    </row>
    <row r="87" spans="1:14" ht="15.75" thickBot="1">
      <c r="B87" s="827" t="s">
        <v>953</v>
      </c>
      <c r="C87" s="828"/>
      <c r="D87" s="828"/>
      <c r="E87" s="828"/>
      <c r="F87" s="828"/>
      <c r="G87" s="828"/>
      <c r="H87" s="828"/>
      <c r="I87" s="828"/>
      <c r="J87" s="828"/>
      <c r="K87" s="828"/>
      <c r="L87" s="828"/>
      <c r="M87" s="829"/>
      <c r="N87" s="52">
        <f>L84+L85+L86</f>
        <v>2078.3403260525702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9006.1414128944707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253</v>
      </c>
      <c r="B36" s="840" t="str">
        <f>VLOOKUP(A36,EQUIPOS!A6:D154,3,FALSE)</f>
        <v>Máquina hidrosembradora</v>
      </c>
      <c r="C36" s="841"/>
      <c r="D36" s="841"/>
      <c r="E36" s="841"/>
      <c r="F36" s="841"/>
      <c r="G36" s="841"/>
      <c r="H36" s="842"/>
      <c r="I36" s="267"/>
      <c r="J36" s="268"/>
      <c r="K36" s="269">
        <f>VLOOKUP(A36,EQUIPOS!A6:D163,4,FALSE)</f>
        <v>29925.256082049527</v>
      </c>
      <c r="L36" s="270"/>
      <c r="M36" s="336">
        <v>350</v>
      </c>
      <c r="N36" s="272">
        <f>K36/M36</f>
        <v>85.500731662998646</v>
      </c>
    </row>
    <row r="37" spans="1:14">
      <c r="A37" s="113" t="s">
        <v>138</v>
      </c>
      <c r="B37" s="840" t="str">
        <f>VLOOKUP(A37,EQUIPOS!A7:D154,3,FALSE)</f>
        <v>Camioneta D-300</v>
      </c>
      <c r="C37" s="841"/>
      <c r="D37" s="841"/>
      <c r="E37" s="841"/>
      <c r="F37" s="841"/>
      <c r="G37" s="841"/>
      <c r="H37" s="842"/>
      <c r="I37" s="421"/>
      <c r="J37" s="422"/>
      <c r="K37" s="269">
        <f>VLOOKUP(A37,EQUIPOS!A7:D164,4,FALSE)</f>
        <v>45774.562471195284</v>
      </c>
      <c r="L37" s="335"/>
      <c r="M37" s="336">
        <v>350</v>
      </c>
      <c r="N37" s="272">
        <f>K37/M37</f>
        <v>130.7844642034151</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4.8049864931144288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221.09018235952817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1434.8805702274506</v>
      </c>
      <c r="N48" s="272">
        <f>K48*M48</f>
        <v>1434.8805702274506</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3135.6015213354967</v>
      </c>
      <c r="N49" s="272">
        <f>K49*M49</f>
        <v>1254.2406085341988</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1.3536609153089156</v>
      </c>
      <c r="N50" s="272">
        <f>K50*M50</f>
        <v>6.768304576544578</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15619.164407410564</v>
      </c>
      <c r="N51" s="272">
        <f>K51*M51</f>
        <v>780.95822037052824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3476.8477037087223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96.099729862288569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3794.0376159305392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758.80752318610791</v>
      </c>
      <c r="M84" s="862"/>
      <c r="N84" s="51"/>
    </row>
    <row r="85" spans="1:14">
      <c r="B85" s="89" t="s">
        <v>973</v>
      </c>
      <c r="C85" s="90"/>
      <c r="D85" s="90"/>
      <c r="E85" s="90"/>
      <c r="F85" s="90"/>
      <c r="G85" s="90"/>
      <c r="H85" s="90"/>
      <c r="I85" s="87"/>
      <c r="J85" s="88"/>
      <c r="K85" s="304">
        <v>0.05</v>
      </c>
      <c r="L85" s="861">
        <f>N79*K85</f>
        <v>189.70188079652698</v>
      </c>
      <c r="M85" s="862"/>
      <c r="N85" s="51"/>
    </row>
    <row r="86" spans="1:14" ht="15.75" thickBot="1">
      <c r="B86" s="91" t="s">
        <v>974</v>
      </c>
      <c r="C86" s="92"/>
      <c r="D86" s="92"/>
      <c r="E86" s="92"/>
      <c r="F86" s="92"/>
      <c r="G86" s="92"/>
      <c r="H86" s="92"/>
      <c r="I86" s="93"/>
      <c r="J86" s="94"/>
      <c r="K86" s="305">
        <v>0.05</v>
      </c>
      <c r="L86" s="863">
        <f>N79*K86</f>
        <v>189.70188079652698</v>
      </c>
      <c r="M86" s="864"/>
      <c r="N86" s="51"/>
    </row>
    <row r="87" spans="1:14" ht="15.75" thickBot="1">
      <c r="B87" s="827" t="s">
        <v>953</v>
      </c>
      <c r="C87" s="828"/>
      <c r="D87" s="828"/>
      <c r="E87" s="828"/>
      <c r="F87" s="828"/>
      <c r="G87" s="828"/>
      <c r="H87" s="828"/>
      <c r="I87" s="828"/>
      <c r="J87" s="828"/>
      <c r="K87" s="828"/>
      <c r="L87" s="828"/>
      <c r="M87" s="829"/>
      <c r="N87" s="52">
        <f>L84+L85+L86</f>
        <v>1138.2112847791618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4932.248900709701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8000</v>
      </c>
      <c r="N36" s="272">
        <f>K36/M36</f>
        <v>5.7218203088994102</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32.629744670340216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7288.9433901249295</v>
      </c>
      <c r="N48" s="272">
        <f>K48*M48</f>
        <v>7653.3905596311761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22922.328362866392</v>
      </c>
      <c r="N49" s="272">
        <f>K49*M49</f>
        <v>22922.328362866392</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820.00613138905464</v>
      </c>
      <c r="N50" s="272">
        <f>K50*M50</f>
        <v>1640.0122627781093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32215.731185275676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34939.153366090097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6987.8306732180199</v>
      </c>
      <c r="M84" s="862"/>
      <c r="N84" s="51"/>
    </row>
    <row r="85" spans="1:14">
      <c r="B85" s="89" t="s">
        <v>973</v>
      </c>
      <c r="C85" s="90"/>
      <c r="D85" s="90"/>
      <c r="E85" s="90"/>
      <c r="F85" s="90"/>
      <c r="G85" s="90"/>
      <c r="H85" s="90"/>
      <c r="I85" s="87"/>
      <c r="J85" s="88"/>
      <c r="K85" s="304">
        <v>0.05</v>
      </c>
      <c r="L85" s="861">
        <f>N79*K85</f>
        <v>1746.957668304505</v>
      </c>
      <c r="M85" s="862"/>
      <c r="N85" s="51"/>
    </row>
    <row r="86" spans="1:14" ht="15.75" thickBot="1">
      <c r="B86" s="91" t="s">
        <v>974</v>
      </c>
      <c r="C86" s="92"/>
      <c r="D86" s="92"/>
      <c r="E86" s="92"/>
      <c r="F86" s="92"/>
      <c r="G86" s="92"/>
      <c r="H86" s="92"/>
      <c r="I86" s="93"/>
      <c r="J86" s="94"/>
      <c r="K86" s="305">
        <v>0.05</v>
      </c>
      <c r="L86" s="863">
        <f>N79*K86</f>
        <v>1746.957668304505</v>
      </c>
      <c r="M86" s="864"/>
      <c r="N86" s="51"/>
    </row>
    <row r="87" spans="1:14" ht="15.75" thickBot="1">
      <c r="B87" s="827" t="s">
        <v>953</v>
      </c>
      <c r="C87" s="828"/>
      <c r="D87" s="828"/>
      <c r="E87" s="828"/>
      <c r="F87" s="828"/>
      <c r="G87" s="828"/>
      <c r="H87" s="828"/>
      <c r="I87" s="828"/>
      <c r="J87" s="828"/>
      <c r="K87" s="828"/>
      <c r="L87" s="828"/>
      <c r="M87" s="829"/>
      <c r="N87" s="52">
        <f>L84+L85+L86</f>
        <v>10481.746009827029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45420.899375917128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45774.562471195284</v>
      </c>
      <c r="L36" s="270"/>
      <c r="M36" s="336">
        <v>8000</v>
      </c>
      <c r="N36" s="272">
        <f>K36/M36</f>
        <v>5.7218203088994102</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32.629744670340216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7288.9433901249295</v>
      </c>
      <c r="N48" s="272">
        <f>K48*M48</f>
        <v>7653.3905596311761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22922.328362866392</v>
      </c>
      <c r="N49" s="272">
        <f>K49*M49</f>
        <v>22922.328362866392</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820.00613138905464</v>
      </c>
      <c r="N50" s="272">
        <f>K50*M50</f>
        <v>1640.0122627781093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32215.731185275676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34939.153366090097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6987.8306732180199</v>
      </c>
      <c r="M84" s="862"/>
      <c r="N84" s="51"/>
    </row>
    <row r="85" spans="1:14">
      <c r="B85" s="89" t="s">
        <v>973</v>
      </c>
      <c r="C85" s="90"/>
      <c r="D85" s="90"/>
      <c r="E85" s="90"/>
      <c r="F85" s="90"/>
      <c r="G85" s="90"/>
      <c r="H85" s="90"/>
      <c r="I85" s="87"/>
      <c r="J85" s="88"/>
      <c r="K85" s="304">
        <v>0.05</v>
      </c>
      <c r="L85" s="861">
        <f>N79*K85</f>
        <v>1746.957668304505</v>
      </c>
      <c r="M85" s="862"/>
      <c r="N85" s="51"/>
    </row>
    <row r="86" spans="1:14" ht="15.75" thickBot="1">
      <c r="B86" s="91" t="s">
        <v>974</v>
      </c>
      <c r="C86" s="92"/>
      <c r="D86" s="92"/>
      <c r="E86" s="92"/>
      <c r="F86" s="92"/>
      <c r="G86" s="92"/>
      <c r="H86" s="92"/>
      <c r="I86" s="93"/>
      <c r="J86" s="94"/>
      <c r="K86" s="305">
        <v>0.05</v>
      </c>
      <c r="L86" s="863">
        <f>N79*K86</f>
        <v>1746.957668304505</v>
      </c>
      <c r="M86" s="864"/>
      <c r="N86" s="51"/>
    </row>
    <row r="87" spans="1:14" ht="15.75" thickBot="1">
      <c r="B87" s="827" t="s">
        <v>953</v>
      </c>
      <c r="C87" s="828"/>
      <c r="D87" s="828"/>
      <c r="E87" s="828"/>
      <c r="F87" s="828"/>
      <c r="G87" s="828"/>
      <c r="H87" s="828"/>
      <c r="I87" s="828"/>
      <c r="J87" s="828"/>
      <c r="K87" s="828"/>
      <c r="L87" s="828"/>
      <c r="M87" s="829"/>
      <c r="N87" s="52">
        <f>L84+L85+L86</f>
        <v>10481.746009827029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45420.899375917128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119</v>
      </c>
      <c r="B36" s="840" t="str">
        <f>VLOOKUP(A36,EQUIPOS!A6:D154,3,FALSE)</f>
        <v xml:space="preserve">Bomba de concreto, Producción: 30 m3/h, POTENCIA: 67 HP, MAX PRESION DE CONCRETO: 1150 PSI
</v>
      </c>
      <c r="C36" s="841"/>
      <c r="D36" s="841"/>
      <c r="E36" s="841"/>
      <c r="F36" s="841"/>
      <c r="G36" s="841"/>
      <c r="H36" s="842"/>
      <c r="I36" s="267"/>
      <c r="J36" s="268"/>
      <c r="K36" s="269">
        <f>VLOOKUP(A36,EQUIPOS!A6:D163,4,FALSE)</f>
        <v>54983.775015807274</v>
      </c>
      <c r="L36" s="270"/>
      <c r="M36" s="336">
        <v>100</v>
      </c>
      <c r="N36" s="272">
        <f>K36/M36</f>
        <v>549.83775015807271</v>
      </c>
    </row>
    <row r="37" spans="1:14">
      <c r="A37" s="113" t="s">
        <v>138</v>
      </c>
      <c r="B37" s="840" t="str">
        <f>VLOOKUP(A37,EQUIPOS!A7:D154,3,FALSE)</f>
        <v>Camioneta D-300</v>
      </c>
      <c r="C37" s="841"/>
      <c r="D37" s="841"/>
      <c r="E37" s="841"/>
      <c r="F37" s="841"/>
      <c r="G37" s="841"/>
      <c r="H37" s="842"/>
      <c r="I37" s="421"/>
      <c r="J37" s="422"/>
      <c r="K37" s="269">
        <f>VLOOKUP(A37,EQUIPOS!A7:D164,4,FALSE)</f>
        <v>45774.562471195284</v>
      </c>
      <c r="L37" s="335"/>
      <c r="M37" s="336">
        <v>1000</v>
      </c>
      <c r="N37" s="272">
        <f>K37/M37</f>
        <v>45.774562471195281</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4.0401280451800998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599.65244067444814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396058.90940179053</v>
      </c>
      <c r="N48" s="272">
        <f>K48*M48</f>
        <v>39605.890940179059</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2912.4535231684899</v>
      </c>
      <c r="N49" s="272">
        <f>K49*M49</f>
        <v>3203.6988754853392</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21548.069902998319</v>
      </c>
      <c r="N50" s="272">
        <f>K50*M50</f>
        <v>21548.069902998319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64357.659718662719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404.01280451800994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65361.324963855179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13072.264992771037</v>
      </c>
      <c r="M84" s="862"/>
      <c r="N84" s="51"/>
    </row>
    <row r="85" spans="1:14">
      <c r="B85" s="89" t="s">
        <v>973</v>
      </c>
      <c r="C85" s="90"/>
      <c r="D85" s="90"/>
      <c r="E85" s="90"/>
      <c r="F85" s="90"/>
      <c r="G85" s="90"/>
      <c r="H85" s="90"/>
      <c r="I85" s="87"/>
      <c r="J85" s="88"/>
      <c r="K85" s="304">
        <v>0.05</v>
      </c>
      <c r="L85" s="861">
        <f>N79*K85</f>
        <v>3268.0662481927593</v>
      </c>
      <c r="M85" s="862"/>
      <c r="N85" s="51"/>
    </row>
    <row r="86" spans="1:14" ht="15.75" thickBot="1">
      <c r="B86" s="91" t="s">
        <v>974</v>
      </c>
      <c r="C86" s="92"/>
      <c r="D86" s="92"/>
      <c r="E86" s="92"/>
      <c r="F86" s="92"/>
      <c r="G86" s="92"/>
      <c r="H86" s="92"/>
      <c r="I86" s="93"/>
      <c r="J86" s="94"/>
      <c r="K86" s="305">
        <v>0.05</v>
      </c>
      <c r="L86" s="863">
        <f>N79*K86</f>
        <v>3268.0662481927593</v>
      </c>
      <c r="M86" s="864"/>
      <c r="N86" s="51"/>
    </row>
    <row r="87" spans="1:14" ht="15.75" thickBot="1">
      <c r="B87" s="827" t="s">
        <v>953</v>
      </c>
      <c r="C87" s="828"/>
      <c r="D87" s="828"/>
      <c r="E87" s="828"/>
      <c r="F87" s="828"/>
      <c r="G87" s="828"/>
      <c r="H87" s="828"/>
      <c r="I87" s="828"/>
      <c r="J87" s="828"/>
      <c r="K87" s="828"/>
      <c r="L87" s="828"/>
      <c r="M87" s="829"/>
      <c r="N87" s="52">
        <f>L84+L85+L86</f>
        <v>19608.397489156556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84969.722453011738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270.65500000000003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46857.493222231693</v>
      </c>
      <c r="N48" s="272">
        <f>K48*M48</f>
        <v>23428.746611115846</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5206.3881358035214</v>
      </c>
      <c r="N49" s="272">
        <f>K49*M49</f>
        <v>5206.3881358035214</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28635.134746919368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34318.889746919369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6863.7779493838743</v>
      </c>
      <c r="M84" s="862"/>
      <c r="N84" s="51"/>
    </row>
    <row r="85" spans="1:14">
      <c r="B85" s="89" t="s">
        <v>973</v>
      </c>
      <c r="C85" s="90"/>
      <c r="D85" s="90"/>
      <c r="E85" s="90"/>
      <c r="F85" s="90"/>
      <c r="G85" s="90"/>
      <c r="H85" s="90"/>
      <c r="I85" s="87"/>
      <c r="J85" s="88"/>
      <c r="K85" s="304">
        <v>0.05</v>
      </c>
      <c r="L85" s="861">
        <f>N79*K85</f>
        <v>1715.9444873459686</v>
      </c>
      <c r="M85" s="862"/>
      <c r="N85" s="51"/>
    </row>
    <row r="86" spans="1:14" ht="15.75" thickBot="1">
      <c r="B86" s="91" t="s">
        <v>974</v>
      </c>
      <c r="C86" s="92"/>
      <c r="D86" s="92"/>
      <c r="E86" s="92"/>
      <c r="F86" s="92"/>
      <c r="G86" s="92"/>
      <c r="H86" s="92"/>
      <c r="I86" s="93"/>
      <c r="J86" s="94"/>
      <c r="K86" s="305">
        <v>0.05</v>
      </c>
      <c r="L86" s="863">
        <f>N79*K86</f>
        <v>1715.9444873459686</v>
      </c>
      <c r="M86" s="864"/>
      <c r="N86" s="51"/>
    </row>
    <row r="87" spans="1:14" ht="15.75" thickBot="1">
      <c r="B87" s="827" t="s">
        <v>953</v>
      </c>
      <c r="C87" s="828"/>
      <c r="D87" s="828"/>
      <c r="E87" s="828"/>
      <c r="F87" s="828"/>
      <c r="G87" s="828"/>
      <c r="H87" s="828"/>
      <c r="I87" s="828"/>
      <c r="J87" s="828"/>
      <c r="K87" s="828"/>
      <c r="L87" s="828"/>
      <c r="M87" s="829"/>
      <c r="N87" s="52">
        <f>L84+L85+L86</f>
        <v>10295.666924075811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44614.556670995182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N76*M41</f>
        <v>90218.333333333343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3123.832881482113</v>
      </c>
      <c r="N48" s="272">
        <f>K48*M48</f>
        <v>3436216.1696303245</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7" t="s">
        <v>953</v>
      </c>
      <c r="C54" s="828"/>
      <c r="D54" s="828"/>
      <c r="E54" s="828"/>
      <c r="F54" s="828"/>
      <c r="G54" s="828"/>
      <c r="H54" s="828"/>
      <c r="I54" s="828"/>
      <c r="J54" s="828"/>
      <c r="K54" s="828"/>
      <c r="L54" s="828"/>
      <c r="M54" s="829"/>
      <c r="N54" s="394">
        <f>SUM(N48:N53)</f>
        <v>3436216.1696303245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9"/>
      <c r="M64" s="1000"/>
      <c r="N64" s="485"/>
    </row>
    <row r="65" spans="1:15" ht="15.75" thickBot="1">
      <c r="B65" s="827" t="s">
        <v>953</v>
      </c>
      <c r="C65" s="828"/>
      <c r="D65" s="828"/>
      <c r="E65" s="828"/>
      <c r="F65" s="828"/>
      <c r="G65" s="828"/>
      <c r="H65" s="828"/>
      <c r="I65" s="828"/>
      <c r="J65" s="828"/>
      <c r="K65" s="828"/>
      <c r="L65" s="828"/>
      <c r="M65" s="829"/>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979"/>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7" t="s">
        <v>953</v>
      </c>
      <c r="C76" s="828"/>
      <c r="D76" s="828"/>
      <c r="E76" s="828"/>
      <c r="F76" s="828"/>
      <c r="G76" s="828"/>
      <c r="H76" s="828"/>
      <c r="I76" s="828"/>
      <c r="J76" s="828"/>
      <c r="K76" s="828"/>
      <c r="L76" s="828"/>
      <c r="M76" s="829"/>
      <c r="N76" s="301">
        <f>SUM(N70:N75)</f>
        <v>1804366.6666666667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5330801.1696303245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1066160.233926065</v>
      </c>
      <c r="M83" s="862"/>
      <c r="N83" s="51"/>
    </row>
    <row r="84" spans="1:14">
      <c r="B84" s="89" t="s">
        <v>973</v>
      </c>
      <c r="C84" s="90"/>
      <c r="D84" s="90"/>
      <c r="E84" s="90"/>
      <c r="F84" s="90"/>
      <c r="G84" s="90"/>
      <c r="H84" s="90"/>
      <c r="I84" s="87"/>
      <c r="J84" s="88"/>
      <c r="K84" s="304">
        <v>0.05</v>
      </c>
      <c r="L84" s="861">
        <f>N78*K84</f>
        <v>266540.05848151626</v>
      </c>
      <c r="M84" s="862"/>
      <c r="N84" s="51"/>
    </row>
    <row r="85" spans="1:14" ht="15.75" thickBot="1">
      <c r="B85" s="91" t="s">
        <v>974</v>
      </c>
      <c r="C85" s="92"/>
      <c r="D85" s="92"/>
      <c r="E85" s="92"/>
      <c r="F85" s="92"/>
      <c r="G85" s="92"/>
      <c r="H85" s="92"/>
      <c r="I85" s="93"/>
      <c r="J85" s="94"/>
      <c r="K85" s="305">
        <v>0.05</v>
      </c>
      <c r="L85" s="863">
        <f>N78*K85</f>
        <v>266540.05848151626</v>
      </c>
      <c r="M85" s="864"/>
      <c r="N85" s="51"/>
    </row>
    <row r="86" spans="1:14" ht="15.75" thickBot="1">
      <c r="B86" s="827" t="s">
        <v>953</v>
      </c>
      <c r="C86" s="828"/>
      <c r="D86" s="828"/>
      <c r="E86" s="828"/>
      <c r="F86" s="828"/>
      <c r="G86" s="828"/>
      <c r="H86" s="828"/>
      <c r="I86" s="828"/>
      <c r="J86" s="828"/>
      <c r="K86" s="828"/>
      <c r="L86" s="828"/>
      <c r="M86" s="829"/>
      <c r="N86" s="52">
        <f>L83+L84+L85</f>
        <v>1599240.3508890977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6930041.5205194224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71" t="s">
        <v>373</v>
      </c>
      <c r="B36" s="840" t="str">
        <f>VLOOKUP(A36,EQUIPOS!A6:D154,3,FALSE)</f>
        <v>Volqueta 6 m3</v>
      </c>
      <c r="C36" s="841"/>
      <c r="D36" s="841"/>
      <c r="E36" s="841"/>
      <c r="F36" s="841"/>
      <c r="G36" s="841"/>
      <c r="H36" s="842"/>
      <c r="I36" s="267"/>
      <c r="J36" s="268"/>
      <c r="K36" s="269">
        <f>VLOOKUP(A36,EQUIPOS!A6:D161,4,FALSE)</f>
        <v>81376.999948791621</v>
      </c>
      <c r="L36" s="270"/>
      <c r="M36" s="455">
        <v>81</v>
      </c>
      <c r="N36" s="272">
        <f>K36/M36</f>
        <v>1004.6543203554521</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1004.6543203554521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1004.6543203554521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200.93086407109044</v>
      </c>
      <c r="M83" s="862"/>
      <c r="N83" s="51"/>
    </row>
    <row r="84" spans="1:14">
      <c r="B84" s="89" t="s">
        <v>973</v>
      </c>
      <c r="C84" s="90"/>
      <c r="D84" s="90"/>
      <c r="E84" s="90"/>
      <c r="F84" s="90"/>
      <c r="G84" s="90"/>
      <c r="H84" s="90"/>
      <c r="I84" s="87"/>
      <c r="J84" s="88"/>
      <c r="K84" s="304">
        <v>0.05</v>
      </c>
      <c r="L84" s="861">
        <f>N78*K84</f>
        <v>50.23271601777261</v>
      </c>
      <c r="M84" s="862"/>
      <c r="N84" s="51"/>
    </row>
    <row r="85" spans="1:14" ht="15.75" thickBot="1">
      <c r="B85" s="91" t="s">
        <v>974</v>
      </c>
      <c r="C85" s="92"/>
      <c r="D85" s="92"/>
      <c r="E85" s="92"/>
      <c r="F85" s="92"/>
      <c r="G85" s="92"/>
      <c r="H85" s="92"/>
      <c r="I85" s="93"/>
      <c r="J85" s="94"/>
      <c r="K85" s="305">
        <v>0.05</v>
      </c>
      <c r="L85" s="863">
        <f>N78*K85</f>
        <v>50.23271601777261</v>
      </c>
      <c r="M85" s="864"/>
      <c r="N85" s="51"/>
    </row>
    <row r="86" spans="1:14" ht="15.75" thickBot="1">
      <c r="B86" s="827" t="s">
        <v>953</v>
      </c>
      <c r="C86" s="828"/>
      <c r="D86" s="828"/>
      <c r="E86" s="828"/>
      <c r="F86" s="828"/>
      <c r="G86" s="828"/>
      <c r="H86" s="828"/>
      <c r="I86" s="828"/>
      <c r="J86" s="828"/>
      <c r="K86" s="828"/>
      <c r="L86" s="828"/>
      <c r="M86" s="829"/>
      <c r="N86" s="52">
        <f>L83+L84+L85</f>
        <v>301.39629610663565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1306.0506164620879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81376.999948791621</v>
      </c>
      <c r="L36" s="270"/>
      <c r="M36" s="283">
        <v>66</v>
      </c>
      <c r="N36" s="272">
        <f>K36/M36</f>
        <v>1232.984847708964</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1232.984847708964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1232.984847708964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246.59696954179282</v>
      </c>
      <c r="M83" s="862"/>
      <c r="N83" s="51"/>
    </row>
    <row r="84" spans="1:14">
      <c r="B84" s="89" t="s">
        <v>973</v>
      </c>
      <c r="C84" s="90"/>
      <c r="D84" s="90"/>
      <c r="E84" s="90"/>
      <c r="F84" s="90"/>
      <c r="G84" s="90"/>
      <c r="H84" s="90"/>
      <c r="I84" s="87"/>
      <c r="J84" s="88"/>
      <c r="K84" s="304">
        <v>0.05</v>
      </c>
      <c r="L84" s="861">
        <f>N78*K84</f>
        <v>61.649242385448204</v>
      </c>
      <c r="M84" s="862"/>
      <c r="N84" s="51"/>
    </row>
    <row r="85" spans="1:14" ht="15.75" thickBot="1">
      <c r="B85" s="91" t="s">
        <v>974</v>
      </c>
      <c r="C85" s="92"/>
      <c r="D85" s="92"/>
      <c r="E85" s="92"/>
      <c r="F85" s="92"/>
      <c r="G85" s="92"/>
      <c r="H85" s="92"/>
      <c r="I85" s="93"/>
      <c r="J85" s="94"/>
      <c r="K85" s="305">
        <v>0.05</v>
      </c>
      <c r="L85" s="863">
        <f>N78*K85</f>
        <v>61.649242385448204</v>
      </c>
      <c r="M85" s="864"/>
      <c r="N85" s="51"/>
    </row>
    <row r="86" spans="1:14" ht="15.75" thickBot="1">
      <c r="B86" s="827" t="s">
        <v>953</v>
      </c>
      <c r="C86" s="828"/>
      <c r="D86" s="828"/>
      <c r="E86" s="828"/>
      <c r="F86" s="828"/>
      <c r="G86" s="828"/>
      <c r="H86" s="828"/>
      <c r="I86" s="828"/>
      <c r="J86" s="828"/>
      <c r="K86" s="828"/>
      <c r="L86" s="828"/>
      <c r="M86" s="829"/>
      <c r="N86" s="52">
        <f>L83+L84+L85</f>
        <v>369.8954543126892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1602.8803020216533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2" t="s">
        <v>2215</v>
      </c>
      <c r="L29" s="1008" t="s">
        <v>945</v>
      </c>
      <c r="M29" s="100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81376.999948791621</v>
      </c>
      <c r="L36" s="270"/>
      <c r="M36" s="283">
        <v>66</v>
      </c>
      <c r="N36" s="272">
        <f>K36/M36</f>
        <v>1232.984847708964</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1232.984847708964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1232.984847708964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246.59696954179282</v>
      </c>
      <c r="M83" s="862"/>
      <c r="N83" s="51"/>
    </row>
    <row r="84" spans="1:14">
      <c r="B84" s="89" t="s">
        <v>973</v>
      </c>
      <c r="C84" s="90"/>
      <c r="D84" s="90"/>
      <c r="E84" s="90"/>
      <c r="F84" s="90"/>
      <c r="G84" s="90"/>
      <c r="H84" s="90"/>
      <c r="I84" s="87"/>
      <c r="J84" s="88"/>
      <c r="K84" s="304">
        <v>0.05</v>
      </c>
      <c r="L84" s="861">
        <f>N78*K84</f>
        <v>61.649242385448204</v>
      </c>
      <c r="M84" s="862"/>
      <c r="N84" s="51"/>
    </row>
    <row r="85" spans="1:14" ht="15.75" thickBot="1">
      <c r="B85" s="91" t="s">
        <v>974</v>
      </c>
      <c r="C85" s="92"/>
      <c r="D85" s="92"/>
      <c r="E85" s="92"/>
      <c r="F85" s="92"/>
      <c r="G85" s="92"/>
      <c r="H85" s="92"/>
      <c r="I85" s="93"/>
      <c r="J85" s="94"/>
      <c r="K85" s="305">
        <v>0.05</v>
      </c>
      <c r="L85" s="863">
        <f>N78*K85</f>
        <v>61.649242385448204</v>
      </c>
      <c r="M85" s="864"/>
      <c r="N85" s="51"/>
    </row>
    <row r="86" spans="1:14" ht="15.75" thickBot="1">
      <c r="B86" s="827" t="s">
        <v>953</v>
      </c>
      <c r="C86" s="828"/>
      <c r="D86" s="828"/>
      <c r="E86" s="828"/>
      <c r="F86" s="828"/>
      <c r="G86" s="828"/>
      <c r="H86" s="828"/>
      <c r="I86" s="828"/>
      <c r="J86" s="828"/>
      <c r="K86" s="828"/>
      <c r="L86" s="828"/>
      <c r="M86" s="829"/>
      <c r="N86" s="52">
        <f>L83+L84+L85</f>
        <v>369.8954543126892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1602.8803020216533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2021-04-20T22:03:24Z</dcterms:modified>
</cp:coreProperties>
</file>