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D34FE8B5-60E3-4C34-9E71-4A1D3489CCD2}"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51" i="2"/>
  <c r="D52" i="2" s="1"/>
  <c r="D47" i="2"/>
  <c r="D46" i="2"/>
  <c r="D45" i="2"/>
  <c r="D39" i="2"/>
  <c r="D38" i="2"/>
  <c r="D37" i="2"/>
  <c r="D36" i="2"/>
  <c r="D35" i="2"/>
  <c r="D34" i="2"/>
  <c r="D33" i="2"/>
  <c r="D32" i="2"/>
  <c r="D31" i="2"/>
  <c r="D29" i="2"/>
  <c r="D9" i="2"/>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N78" i="273" s="1"/>
  <c r="N41"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193" l="1"/>
  <c r="N43" i="193" s="1"/>
  <c r="N75" i="293"/>
  <c r="N41" i="293" s="1"/>
  <c r="N43" i="293" s="1"/>
  <c r="N75" i="325"/>
  <c r="N41" i="325" s="1"/>
  <c r="N43" i="325" s="1"/>
  <c r="N77" i="329"/>
  <c r="N41" i="329" s="1"/>
  <c r="N43" i="329" s="1"/>
  <c r="N83" i="221"/>
  <c r="N46" i="221" s="1"/>
  <c r="N72" i="227"/>
  <c r="N41" i="227" s="1"/>
  <c r="N43" i="227" s="1"/>
  <c r="N76" i="242"/>
  <c r="N40" i="242" s="1"/>
  <c r="N42" i="242" s="1"/>
  <c r="N81" i="282"/>
  <c r="N44" i="282" s="1"/>
  <c r="N46" i="282" s="1"/>
  <c r="N75" i="289"/>
  <c r="N41" i="289" s="1"/>
  <c r="N43" i="289" s="1"/>
  <c r="N61" i="221"/>
  <c r="N76" i="95"/>
  <c r="N41" i="95" s="1"/>
  <c r="N76" i="97"/>
  <c r="N41" i="97" s="1"/>
  <c r="N43" i="97" s="1"/>
  <c r="N76" i="99"/>
  <c r="N41" i="99" s="1"/>
  <c r="N76" i="103"/>
  <c r="N41" i="103" s="1"/>
  <c r="N43" i="103" s="1"/>
  <c r="N81" i="154"/>
  <c r="N47" i="154" s="1"/>
  <c r="N49" i="154" s="1"/>
  <c r="N43" i="31"/>
  <c r="N76" i="63"/>
  <c r="N41" i="63" s="1"/>
  <c r="N43" i="63" s="1"/>
  <c r="N76" i="26"/>
  <c r="N42" i="26" s="1"/>
  <c r="N43" i="26" s="1"/>
  <c r="N79" i="50"/>
  <c r="N42" i="50" s="1"/>
  <c r="N43" i="50" s="1"/>
  <c r="N76" i="67"/>
  <c r="N41" i="67" s="1"/>
  <c r="N43" i="67" s="1"/>
  <c r="N78" i="67" s="1"/>
  <c r="L85" i="67" s="1"/>
  <c r="N76" i="68"/>
  <c r="N41" i="68" s="1"/>
  <c r="N75" i="75"/>
  <c r="N41" i="75" s="1"/>
  <c r="N43" i="75" s="1"/>
  <c r="N76" i="80"/>
  <c r="N41" i="80" s="1"/>
  <c r="N43" i="80" s="1"/>
  <c r="N76" i="82"/>
  <c r="N41" i="82" s="1"/>
  <c r="N43" i="82" s="1"/>
  <c r="N76" i="84"/>
  <c r="N41" i="84" s="1"/>
  <c r="N76" i="86"/>
  <c r="N41" i="86" s="1"/>
  <c r="N76" i="88"/>
  <c r="N41" i="88" s="1"/>
  <c r="N76" i="90"/>
  <c r="N41" i="90" s="1"/>
  <c r="N43" i="90" s="1"/>
  <c r="N76" i="94"/>
  <c r="N41" i="94" s="1"/>
  <c r="N76" i="102"/>
  <c r="N41" i="102" s="1"/>
  <c r="N43" i="102" s="1"/>
  <c r="N76" i="105"/>
  <c r="N41" i="105" s="1"/>
  <c r="N43" i="105" s="1"/>
  <c r="N76" i="108"/>
  <c r="N41" i="108" s="1"/>
  <c r="N43" i="108" s="1"/>
  <c r="N80" i="164"/>
  <c r="N46" i="164" s="1"/>
  <c r="N83" i="165"/>
  <c r="N49" i="165" s="1"/>
  <c r="N81" i="170"/>
  <c r="N47" i="170" s="1"/>
  <c r="N49" i="170" s="1"/>
  <c r="N81" i="176"/>
  <c r="N47" i="176" s="1"/>
  <c r="N49" i="176" s="1"/>
  <c r="N81" i="171"/>
  <c r="N47" i="171" s="1"/>
  <c r="N81" i="178"/>
  <c r="N47" i="178" s="1"/>
  <c r="N49" i="178" s="1"/>
  <c r="N80" i="179"/>
  <c r="N46" i="179" s="1"/>
  <c r="N48" i="179" s="1"/>
  <c r="N80" i="180"/>
  <c r="N46" i="180" s="1"/>
  <c r="N48" i="180" s="1"/>
  <c r="N80" i="177"/>
  <c r="N46" i="177" s="1"/>
  <c r="N80" i="181"/>
  <c r="N46" i="181" s="1"/>
  <c r="N48" i="181" s="1"/>
  <c r="N80" i="183"/>
  <c r="N46" i="183" s="1"/>
  <c r="N80" i="184"/>
  <c r="N46" i="184" s="1"/>
  <c r="N48" i="184" s="1"/>
  <c r="N81" i="185"/>
  <c r="N47" i="185" s="1"/>
  <c r="N81" i="186"/>
  <c r="N47" i="186" s="1"/>
  <c r="N49" i="186" s="1"/>
  <c r="N80" i="188"/>
  <c r="N46" i="188" s="1"/>
  <c r="N48" i="188" s="1"/>
  <c r="N81" i="187"/>
  <c r="N47" i="187" s="1"/>
  <c r="N49" i="187" s="1"/>
  <c r="N76" i="231"/>
  <c r="N40" i="231" s="1"/>
  <c r="N77" i="233"/>
  <c r="N41" i="233" s="1"/>
  <c r="N76" i="243"/>
  <c r="N40" i="243" s="1"/>
  <c r="N77" i="259"/>
  <c r="N41" i="259" s="1"/>
  <c r="N43" i="259" s="1"/>
  <c r="N81" i="267"/>
  <c r="N41" i="267" s="1"/>
  <c r="N83" i="279"/>
  <c r="N46" i="279" s="1"/>
  <c r="N48" i="279" s="1"/>
  <c r="N75" i="283"/>
  <c r="N41" i="283" s="1"/>
  <c r="N43" i="283" s="1"/>
  <c r="N75" i="292"/>
  <c r="N41" i="292" s="1"/>
  <c r="N43" i="292" s="1"/>
  <c r="N75" i="302"/>
  <c r="N41" i="302" s="1"/>
  <c r="N43" i="302" s="1"/>
  <c r="N77" i="308"/>
  <c r="N41" i="308" s="1"/>
  <c r="N43" i="308" s="1"/>
  <c r="N79" i="308" s="1"/>
  <c r="N77" i="323"/>
  <c r="N77" i="328"/>
  <c r="N41" i="328" s="1"/>
  <c r="N43" i="328" s="1"/>
  <c r="N77" i="333"/>
  <c r="N41" i="333" s="1"/>
  <c r="N77" i="337"/>
  <c r="N41" i="337" s="1"/>
  <c r="N43" i="337" s="1"/>
  <c r="N77" i="362"/>
  <c r="N41" i="362" s="1"/>
  <c r="N53" i="325"/>
  <c r="N76" i="65"/>
  <c r="N41" i="65" s="1"/>
  <c r="N43" i="65" s="1"/>
  <c r="N76" i="92"/>
  <c r="N41" i="92" s="1"/>
  <c r="N43" i="92" s="1"/>
  <c r="N76" i="96"/>
  <c r="N41" i="96" s="1"/>
  <c r="N76" i="98"/>
  <c r="N41" i="98" s="1"/>
  <c r="N43" i="98" s="1"/>
  <c r="N76" i="101"/>
  <c r="N41" i="101" s="1"/>
  <c r="N76" i="107"/>
  <c r="N41" i="107" s="1"/>
  <c r="N43" i="107" s="1"/>
  <c r="N75" i="133"/>
  <c r="N41" i="133" s="1"/>
  <c r="N43" i="133" s="1"/>
  <c r="N76" i="134"/>
  <c r="N41" i="134" s="1"/>
  <c r="N43" i="134" s="1"/>
  <c r="N76" i="135"/>
  <c r="N41" i="135" s="1"/>
  <c r="N76" i="136"/>
  <c r="N41" i="136" s="1"/>
  <c r="N76" i="137"/>
  <c r="N41" i="137" s="1"/>
  <c r="N76" i="146"/>
  <c r="N41" i="146" s="1"/>
  <c r="N43" i="146" s="1"/>
  <c r="N76" i="144"/>
  <c r="N41" i="144" s="1"/>
  <c r="N84" i="220"/>
  <c r="N46" i="220" s="1"/>
  <c r="N77" i="295"/>
  <c r="N41" i="295" s="1"/>
  <c r="N43" i="295" s="1"/>
  <c r="N76" i="24"/>
  <c r="N42" i="24" s="1"/>
  <c r="N43" i="24" s="1"/>
  <c r="N76" i="25"/>
  <c r="N42" i="25" s="1"/>
  <c r="N76" i="61"/>
  <c r="N42" i="61" s="1"/>
  <c r="N43" i="61" s="1"/>
  <c r="N76" i="64"/>
  <c r="N41" i="64" s="1"/>
  <c r="N43" i="64" s="1"/>
  <c r="N78" i="64" s="1"/>
  <c r="L83" i="64" s="1"/>
  <c r="N75" i="72"/>
  <c r="N41" i="72" s="1"/>
  <c r="N43" i="72" s="1"/>
  <c r="N77" i="72" s="1"/>
  <c r="L84" i="72" s="1"/>
  <c r="N75" i="74"/>
  <c r="N41" i="74" s="1"/>
  <c r="N76" i="79"/>
  <c r="N41" i="79" s="1"/>
  <c r="N43" i="79" s="1"/>
  <c r="N76" i="81"/>
  <c r="N41" i="81" s="1"/>
  <c r="N43" i="81" s="1"/>
  <c r="N76" i="83"/>
  <c r="N41" i="83" s="1"/>
  <c r="N43" i="83" s="1"/>
  <c r="N76" i="85"/>
  <c r="N41" i="85" s="1"/>
  <c r="N76" i="87"/>
  <c r="N41" i="87" s="1"/>
  <c r="N76" i="89"/>
  <c r="N41" i="89" s="1"/>
  <c r="N43" i="89" s="1"/>
  <c r="N76" i="91"/>
  <c r="N41" i="91" s="1"/>
  <c r="N43" i="91" s="1"/>
  <c r="N76" i="100"/>
  <c r="N41" i="100" s="1"/>
  <c r="N76" i="106"/>
  <c r="N41" i="106" s="1"/>
  <c r="N43" i="106" s="1"/>
  <c r="N80" i="160"/>
  <c r="N46" i="160" s="1"/>
  <c r="N48" i="160" s="1"/>
  <c r="N78" i="232"/>
  <c r="N41" i="232" s="1"/>
  <c r="N43" i="232" s="1"/>
  <c r="N76" i="234"/>
  <c r="N40" i="234" s="1"/>
  <c r="N79" i="244"/>
  <c r="N45" i="244" s="1"/>
  <c r="N47" i="244" s="1"/>
  <c r="N87" i="246"/>
  <c r="N45" i="246" s="1"/>
  <c r="N77" i="250"/>
  <c r="N41" i="250" s="1"/>
  <c r="N43" i="250" s="1"/>
  <c r="N79" i="250" s="1"/>
  <c r="N77" i="254"/>
  <c r="N41" i="254" s="1"/>
  <c r="N91" i="260"/>
  <c r="N47" i="260" s="1"/>
  <c r="N49" i="260" s="1"/>
  <c r="N81" i="266"/>
  <c r="N41" i="266" s="1"/>
  <c r="N43" i="266" s="1"/>
  <c r="N43" i="267"/>
  <c r="N78" i="272"/>
  <c r="N41" i="272" s="1"/>
  <c r="N81" i="280"/>
  <c r="N44" i="280" s="1"/>
  <c r="N75" i="290"/>
  <c r="N41" i="290" s="1"/>
  <c r="N43" i="290" s="1"/>
  <c r="N77" i="294"/>
  <c r="N41" i="294" s="1"/>
  <c r="N43" i="294" s="1"/>
  <c r="N75" i="299"/>
  <c r="N41" i="299" s="1"/>
  <c r="N43" i="299" s="1"/>
  <c r="N77" i="321"/>
  <c r="N79" i="321" s="1"/>
  <c r="L85" i="321" s="1"/>
  <c r="N77" i="342"/>
  <c r="N41" i="342" s="1"/>
  <c r="N43" i="342" s="1"/>
  <c r="N77" i="347"/>
  <c r="N41" i="347" s="1"/>
  <c r="N43" i="347" s="1"/>
  <c r="N77" i="364"/>
  <c r="N41" i="364" s="1"/>
  <c r="N73" i="229"/>
  <c r="N40" i="229" s="1"/>
  <c r="N42" i="229" s="1"/>
  <c r="N77" i="258"/>
  <c r="N41" i="258" s="1"/>
  <c r="N43" i="258" s="1"/>
  <c r="N77" i="262"/>
  <c r="N41" i="262" s="1"/>
  <c r="N43"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43" i="363" s="1"/>
  <c r="N77" i="365"/>
  <c r="N41" i="365" s="1"/>
  <c r="N76" i="56"/>
  <c r="N42" i="56" s="1"/>
  <c r="N43" i="56" s="1"/>
  <c r="N78" i="56" s="1"/>
  <c r="L85" i="56" s="1"/>
  <c r="N43" i="306"/>
  <c r="N76" i="19"/>
  <c r="N42" i="19" s="1"/>
  <c r="N43" i="19" s="1"/>
  <c r="N43" i="22"/>
  <c r="N43" i="29"/>
  <c r="N43" i="236"/>
  <c r="N43" i="238"/>
  <c r="N43" i="27"/>
  <c r="N43" i="30"/>
  <c r="N43" i="235"/>
  <c r="L84" i="11"/>
  <c r="L57" i="227"/>
  <c r="N57" i="227" s="1"/>
  <c r="N62" i="227" s="1"/>
  <c r="L61" i="150"/>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3" i="99"/>
  <c r="N76" i="18"/>
  <c r="N42" i="18" s="1"/>
  <c r="N43" i="18" s="1"/>
  <c r="N78" i="18" s="1"/>
  <c r="L84" i="18" s="1"/>
  <c r="N43" i="25"/>
  <c r="N43" i="23"/>
  <c r="I70" i="21"/>
  <c r="I71" i="21"/>
  <c r="I70" i="25"/>
  <c r="I71" i="25"/>
  <c r="I70" i="41"/>
  <c r="I70" i="43"/>
  <c r="N43" i="47"/>
  <c r="N78" i="47" s="1"/>
  <c r="L84" i="47" s="1"/>
  <c r="I70" i="47"/>
  <c r="I70" i="52"/>
  <c r="I70" i="64"/>
  <c r="I71" i="64"/>
  <c r="I70" i="65"/>
  <c r="I71" i="65"/>
  <c r="I70" i="67"/>
  <c r="I71" i="67"/>
  <c r="N43" i="68"/>
  <c r="N43" i="74"/>
  <c r="N77" i="74" s="1"/>
  <c r="L84" i="74" s="1"/>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N43" i="86"/>
  <c r="I70" i="86"/>
  <c r="I71" i="86"/>
  <c r="I70" i="90"/>
  <c r="I71" i="90"/>
  <c r="N43" i="94"/>
  <c r="N43" i="96"/>
  <c r="I70" i="96"/>
  <c r="I71" i="96"/>
  <c r="N43" i="100"/>
  <c r="I70" i="106"/>
  <c r="I71" i="106"/>
  <c r="I70" i="107"/>
  <c r="I71" i="107"/>
  <c r="I70" i="108"/>
  <c r="I71" i="108"/>
  <c r="N43" i="136"/>
  <c r="I69" i="149"/>
  <c r="I70" i="149"/>
  <c r="I70" i="148"/>
  <c r="I71" i="148"/>
  <c r="I69" i="145"/>
  <c r="I70" i="145"/>
  <c r="I69" i="144"/>
  <c r="I70" i="144"/>
  <c r="N61" i="150"/>
  <c r="I75" i="154"/>
  <c r="I76" i="154"/>
  <c r="I77" i="154"/>
  <c r="N77" i="157"/>
  <c r="N81" i="157" s="1"/>
  <c r="N47" i="157" s="1"/>
  <c r="N49" i="157" s="1"/>
  <c r="I77" i="157"/>
  <c r="N49" i="171"/>
  <c r="N48" i="177"/>
  <c r="N75" i="182"/>
  <c r="I75" i="182"/>
  <c r="N76" i="182"/>
  <c r="I76" i="182"/>
  <c r="N77" i="182"/>
  <c r="I77" i="182"/>
  <c r="N48" i="164"/>
  <c r="I74" i="164"/>
  <c r="I75" i="164"/>
  <c r="I76" i="164"/>
  <c r="N65" i="170"/>
  <c r="I75" i="170"/>
  <c r="I76" i="170"/>
  <c r="I77" i="170"/>
  <c r="I74" i="188"/>
  <c r="I75" i="188"/>
  <c r="I76" i="188"/>
  <c r="N76" i="212"/>
  <c r="N42" i="212" s="1"/>
  <c r="N44" i="212" s="1"/>
  <c r="I71" i="212"/>
  <c r="I70" i="216"/>
  <c r="I71" i="216"/>
  <c r="I78" i="220"/>
  <c r="I79" i="220"/>
  <c r="N48" i="221"/>
  <c r="N55" i="233"/>
  <c r="I71" i="233"/>
  <c r="I72" i="233"/>
  <c r="I70" i="234"/>
  <c r="I71" i="234"/>
  <c r="I71" i="236"/>
  <c r="I71" i="238"/>
  <c r="I71" i="240"/>
  <c r="N42" i="243"/>
  <c r="N59" i="243"/>
  <c r="N65" i="243" s="1"/>
  <c r="I70" i="243"/>
  <c r="I71" i="243"/>
  <c r="I72" i="243"/>
  <c r="N69" i="246"/>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4"/>
  <c r="I71" i="348"/>
  <c r="I72" i="348"/>
  <c r="I71" i="354"/>
  <c r="I72" i="354"/>
  <c r="I71" i="362"/>
  <c r="I72" i="362"/>
  <c r="I71" i="363"/>
  <c r="I72" i="363"/>
  <c r="I71" i="364"/>
  <c r="I72" i="364"/>
  <c r="I71" i="365"/>
  <c r="I72" i="365"/>
  <c r="N43" i="9"/>
  <c r="N43" i="16"/>
  <c r="N78" i="16" s="1"/>
  <c r="L84" i="16" s="1"/>
  <c r="N43" i="41"/>
  <c r="N43" i="42"/>
  <c r="N43" i="43"/>
  <c r="N43" i="44"/>
  <c r="N43" i="84"/>
  <c r="N43" i="85"/>
  <c r="N43" i="88"/>
  <c r="N43" i="95"/>
  <c r="N43" i="101"/>
  <c r="N43" i="135"/>
  <c r="N78" i="65"/>
  <c r="L85" i="65" s="1"/>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8" i="183"/>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2" i="231"/>
  <c r="N43" i="233"/>
  <c r="N42" i="234"/>
  <c r="N41" i="239"/>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81" i="268"/>
  <c r="N41" i="268" s="1"/>
  <c r="N43" i="268" s="1"/>
  <c r="N43" i="272"/>
  <c r="N46" i="280"/>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79" i="356" s="1"/>
  <c r="L84" i="356" s="1"/>
  <c r="N55" i="357"/>
  <c r="N55" i="366"/>
  <c r="N55" i="228"/>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3" i="78"/>
  <c r="L85" i="77"/>
  <c r="L83" i="77"/>
  <c r="L84" i="77"/>
  <c r="N78" i="76"/>
  <c r="L85" i="76" s="1"/>
  <c r="N78" i="73"/>
  <c r="L85" i="73" s="1"/>
  <c r="N78" i="70"/>
  <c r="L85" i="70" s="1"/>
  <c r="I70" i="38"/>
  <c r="N43" i="38"/>
  <c r="L84" i="28"/>
  <c r="L83" i="28"/>
  <c r="L85" i="28"/>
  <c r="I70" i="15"/>
  <c r="N76" i="12"/>
  <c r="N42" i="12" s="1"/>
  <c r="N43" i="12" s="1"/>
  <c r="I70" i="12"/>
  <c r="N79" i="347" l="1"/>
  <c r="L84" i="347" s="1"/>
  <c r="N79" i="328"/>
  <c r="L84" i="328" s="1"/>
  <c r="N79" i="348"/>
  <c r="L85" i="348" s="1"/>
  <c r="N78" i="42"/>
  <c r="L85" i="42" s="1"/>
  <c r="N78" i="22"/>
  <c r="L83" i="22" s="1"/>
  <c r="N78" i="31"/>
  <c r="L83" i="31" s="1"/>
  <c r="L83" i="47"/>
  <c r="L86" i="323"/>
  <c r="L84" i="67"/>
  <c r="N79" i="333"/>
  <c r="L84" i="333" s="1"/>
  <c r="N78" i="37"/>
  <c r="L85" i="37" s="1"/>
  <c r="N81" i="248"/>
  <c r="N43" i="248" s="1"/>
  <c r="N45" i="248" s="1"/>
  <c r="N83" i="248" s="1"/>
  <c r="L88" i="248" s="1"/>
  <c r="L83" i="7"/>
  <c r="L85" i="51"/>
  <c r="N78" i="39"/>
  <c r="L85" i="39" s="1"/>
  <c r="L83" i="51"/>
  <c r="N93" i="260"/>
  <c r="L99" i="260" s="1"/>
  <c r="N79" i="306"/>
  <c r="L86" i="306" s="1"/>
  <c r="L86" i="356"/>
  <c r="L83" i="67"/>
  <c r="N78" i="25"/>
  <c r="L85" i="25" s="1"/>
  <c r="L84" i="65"/>
  <c r="L82" i="74"/>
  <c r="L84" i="78"/>
  <c r="L82" i="289"/>
  <c r="L84" i="226"/>
  <c r="L84" i="208"/>
  <c r="N78" i="43"/>
  <c r="L85" i="43" s="1"/>
  <c r="N78" i="34"/>
  <c r="L83" i="34" s="1"/>
  <c r="N81" i="50"/>
  <c r="L87" i="50" s="1"/>
  <c r="L84" i="63"/>
  <c r="N78" i="21"/>
  <c r="L85" i="21" s="1"/>
  <c r="L86" i="253"/>
  <c r="L84" i="253"/>
  <c r="L83" i="65"/>
  <c r="L83" i="74"/>
  <c r="N79" i="364"/>
  <c r="L86" i="364" s="1"/>
  <c r="L83" i="289"/>
  <c r="N80" i="275"/>
  <c r="L85" i="275" s="1"/>
  <c r="L85" i="46"/>
  <c r="L83" i="46"/>
  <c r="N78" i="38"/>
  <c r="L85" i="38" s="1"/>
  <c r="L85" i="63"/>
  <c r="L82" i="72"/>
  <c r="N79" i="363"/>
  <c r="L86" i="363" s="1"/>
  <c r="L86" i="340"/>
  <c r="L86" i="327"/>
  <c r="L84" i="303"/>
  <c r="N77" i="75"/>
  <c r="L83"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N78" i="95" s="1"/>
  <c r="L59" i="94"/>
  <c r="N59" i="94" s="1"/>
  <c r="N65" i="94" s="1"/>
  <c r="L59" i="92"/>
  <c r="N59" i="92" s="1"/>
  <c r="N65" i="92" s="1"/>
  <c r="N78"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N70" i="187" s="1"/>
  <c r="N83" i="187" s="1"/>
  <c r="L88" i="187" s="1"/>
  <c r="L63" i="188"/>
  <c r="N63"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L58" i="301"/>
  <c r="N58" i="301" s="1"/>
  <c r="N64" i="301" s="1"/>
  <c r="N77" i="301" s="1"/>
  <c r="L82" i="301" s="1"/>
  <c r="L60" i="295"/>
  <c r="N60" i="295" s="1"/>
  <c r="N66" i="295" s="1"/>
  <c r="N79" i="295" s="1"/>
  <c r="L86" i="295" s="1"/>
  <c r="L61" i="271"/>
  <c r="N61" i="271" s="1"/>
  <c r="N67" i="271" s="1"/>
  <c r="L60" i="265"/>
  <c r="N60" i="265" s="1"/>
  <c r="N66" i="265" s="1"/>
  <c r="N79" i="265" s="1"/>
  <c r="L86" i="265" s="1"/>
  <c r="L60" i="264"/>
  <c r="N60" i="264" s="1"/>
  <c r="N66" i="264" s="1"/>
  <c r="L60" i="263"/>
  <c r="N60" i="263" s="1"/>
  <c r="N66" i="263" s="1"/>
  <c r="N79" i="263" s="1"/>
  <c r="L85" i="263" s="1"/>
  <c r="L60" i="258"/>
  <c r="N60" i="258" s="1"/>
  <c r="N66" i="258" s="1"/>
  <c r="N79" i="258" s="1"/>
  <c r="L86" i="258" s="1"/>
  <c r="L60" i="257"/>
  <c r="N60" i="257" s="1"/>
  <c r="N6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L85" i="360"/>
  <c r="N79" i="336"/>
  <c r="L86" i="336" s="1"/>
  <c r="L85" i="347"/>
  <c r="L88" i="219"/>
  <c r="L89" i="219"/>
  <c r="L87" i="219"/>
  <c r="L83" i="21"/>
  <c r="L85" i="7"/>
  <c r="L84" i="46"/>
  <c r="L84" i="339"/>
  <c r="N83" i="282"/>
  <c r="L89" i="282" s="1"/>
  <c r="N79" i="256"/>
  <c r="L84" i="256" s="1"/>
  <c r="N78" i="35"/>
  <c r="N77" i="284"/>
  <c r="L84" i="284" s="1"/>
  <c r="L88" i="218"/>
  <c r="L85" i="253"/>
  <c r="N78" i="33"/>
  <c r="L83" i="33" s="1"/>
  <c r="L84" i="64"/>
  <c r="N78" i="53"/>
  <c r="L85" i="53" s="1"/>
  <c r="L84" i="348"/>
  <c r="L86" i="328"/>
  <c r="N80" i="272"/>
  <c r="L85" i="272" s="1"/>
  <c r="N79" i="257"/>
  <c r="L86" i="257" s="1"/>
  <c r="L85" i="32"/>
  <c r="L84" i="31"/>
  <c r="L84" i="32"/>
  <c r="L83" i="30"/>
  <c r="L85" i="31"/>
  <c r="N79" i="264"/>
  <c r="L86" i="264" s="1"/>
  <c r="N74" i="227"/>
  <c r="L79" i="227" s="1"/>
  <c r="N70" i="266"/>
  <c r="N83" i="266" s="1"/>
  <c r="N69" i="188"/>
  <c r="N82" i="188" s="1"/>
  <c r="L87" i="188" s="1"/>
  <c r="N70" i="186"/>
  <c r="N83" i="186" s="1"/>
  <c r="L88" i="186" s="1"/>
  <c r="N69" i="160"/>
  <c r="N82" i="160" s="1"/>
  <c r="N79" i="261"/>
  <c r="L84" i="261" s="1"/>
  <c r="L82" i="305"/>
  <c r="L83" i="305"/>
  <c r="L87" i="281"/>
  <c r="N78" i="243"/>
  <c r="L83" i="243" s="1"/>
  <c r="N78" i="94"/>
  <c r="L85" i="94" s="1"/>
  <c r="L85" i="128"/>
  <c r="L84" i="92"/>
  <c r="L85" i="92"/>
  <c r="N78" i="231"/>
  <c r="L84" i="231" s="1"/>
  <c r="L84" i="29"/>
  <c r="N79" i="332"/>
  <c r="L84" i="332" s="1"/>
  <c r="N78" i="9"/>
  <c r="L84" i="9" s="1"/>
  <c r="N80" i="273"/>
  <c r="L86" i="273" s="1"/>
  <c r="N78" i="19"/>
  <c r="L85" i="19" s="1"/>
  <c r="N79" i="334"/>
  <c r="L84" i="334" s="1"/>
  <c r="L83" i="132"/>
  <c r="L85" i="132"/>
  <c r="L84" i="127"/>
  <c r="L82" i="127"/>
  <c r="L83" i="130"/>
  <c r="L85" i="130"/>
  <c r="L85" i="58"/>
  <c r="L84" i="58"/>
  <c r="L85" i="47"/>
  <c r="N86" i="47" s="1"/>
  <c r="N88" i="47" s="1"/>
  <c r="D39" i="5" s="1"/>
  <c r="L83" i="72"/>
  <c r="L83" i="92"/>
  <c r="L86" i="360"/>
  <c r="L86" i="348"/>
  <c r="L85" i="131"/>
  <c r="N78" i="79"/>
  <c r="L83" i="79" s="1"/>
  <c r="N78" i="68"/>
  <c r="L84" i="130"/>
  <c r="L85" i="208"/>
  <c r="N79" i="342"/>
  <c r="L85" i="342" s="1"/>
  <c r="L100" i="260"/>
  <c r="N78" i="40"/>
  <c r="L84" i="40" s="1"/>
  <c r="L85" i="105"/>
  <c r="L83" i="105"/>
  <c r="L83" i="26"/>
  <c r="N77" i="309"/>
  <c r="L84" i="309" s="1"/>
  <c r="L87" i="277"/>
  <c r="L86" i="277"/>
  <c r="L85" i="250"/>
  <c r="L84" i="250"/>
  <c r="N78" i="45"/>
  <c r="L85" i="45" s="1"/>
  <c r="N78" i="36"/>
  <c r="N80" i="274"/>
  <c r="L86" i="274" s="1"/>
  <c r="N79" i="259"/>
  <c r="L84" i="259" s="1"/>
  <c r="N78" i="143"/>
  <c r="L84" i="143" s="1"/>
  <c r="N77" i="283"/>
  <c r="N85" i="279"/>
  <c r="N81" i="244"/>
  <c r="L88" i="244" s="1"/>
  <c r="N79" i="346"/>
  <c r="L86" i="346" s="1"/>
  <c r="N78" i="17"/>
  <c r="N78" i="23"/>
  <c r="L85" i="367"/>
  <c r="L83" i="367"/>
  <c r="L84" i="367"/>
  <c r="N78" i="20"/>
  <c r="L83" i="20" s="1"/>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0" i="271"/>
  <c r="L87" i="271" s="1"/>
  <c r="N88" i="252"/>
  <c r="L93" i="252" s="1"/>
  <c r="L83" i="42"/>
  <c r="L84" i="57"/>
  <c r="L86" i="347"/>
  <c r="L85" i="371"/>
  <c r="L86" i="343"/>
  <c r="L86" i="321"/>
  <c r="L85" i="328"/>
  <c r="L84" i="323"/>
  <c r="L86" i="250"/>
  <c r="L85" i="224"/>
  <c r="L84" i="132"/>
  <c r="L83" i="131"/>
  <c r="L83" i="127"/>
  <c r="L83" i="129"/>
  <c r="L84" i="129"/>
  <c r="L85" i="129"/>
  <c r="L84" i="52"/>
  <c r="L85" i="52"/>
  <c r="L83" i="52"/>
  <c r="N79" i="337"/>
  <c r="L84" i="26"/>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9"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N87" i="343" s="1"/>
  <c r="N89" i="343" s="1"/>
  <c r="D296" i="5" s="1"/>
  <c r="L84" i="322"/>
  <c r="L85" i="322"/>
  <c r="L84" i="321"/>
  <c r="L85" i="281"/>
  <c r="L83" i="225"/>
  <c r="L85" i="225"/>
  <c r="N79" i="193"/>
  <c r="L85" i="193" s="1"/>
  <c r="L84" i="216"/>
  <c r="L83" i="216"/>
  <c r="L83" i="128"/>
  <c r="L83" i="125"/>
  <c r="L84" i="125"/>
  <c r="L84" i="124"/>
  <c r="L85" i="110"/>
  <c r="L85" i="354"/>
  <c r="L86" i="354"/>
  <c r="L84" i="354"/>
  <c r="D234" i="5"/>
  <c r="N86" i="126"/>
  <c r="N88" i="126" s="1"/>
  <c r="D116" i="5" s="1"/>
  <c r="N86" i="123"/>
  <c r="N88" i="123" s="1"/>
  <c r="D114"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L83" i="56"/>
  <c r="L84" i="56"/>
  <c r="N86" i="28"/>
  <c r="N88" i="28" s="1"/>
  <c r="D20" i="5" s="1"/>
  <c r="L85" i="18"/>
  <c r="L83" i="18"/>
  <c r="L85" i="15"/>
  <c r="L83" i="15"/>
  <c r="N78" i="12"/>
  <c r="L85" i="12" s="1"/>
  <c r="N70" i="267" l="1"/>
  <c r="N83" i="267" s="1"/>
  <c r="L88" i="267" s="1"/>
  <c r="N87" i="323"/>
  <c r="N89" i="323" s="1"/>
  <c r="D279" i="5" s="1"/>
  <c r="L84" i="42"/>
  <c r="L84" i="21"/>
  <c r="N86" i="67"/>
  <c r="N88" i="67" s="1"/>
  <c r="D58" i="5" s="1"/>
  <c r="N69" i="172"/>
  <c r="L85" i="22"/>
  <c r="L84" i="22"/>
  <c r="N69" i="180"/>
  <c r="N82" i="180" s="1"/>
  <c r="L88" i="180" s="1"/>
  <c r="N87" i="356"/>
  <c r="N89" i="356" s="1"/>
  <c r="D308" i="5" s="1"/>
  <c r="N86" i="226"/>
  <c r="N88" i="226" s="1"/>
  <c r="D187" i="5" s="1"/>
  <c r="L86" i="333"/>
  <c r="N86" i="121"/>
  <c r="N88" i="121" s="1"/>
  <c r="D111" i="5" s="1"/>
  <c r="N87" i="327"/>
  <c r="N89" i="327" s="1"/>
  <c r="D281" i="5" s="1"/>
  <c r="N86" i="64"/>
  <c r="N88" i="64" s="1"/>
  <c r="D55" i="5" s="1"/>
  <c r="N87" i="333"/>
  <c r="N89" i="333" s="1"/>
  <c r="D287" i="5" s="1"/>
  <c r="N87" i="340"/>
  <c r="N89" i="340" s="1"/>
  <c r="D294" i="5" s="1"/>
  <c r="L87" i="232"/>
  <c r="L86" i="232"/>
  <c r="N70" i="168"/>
  <c r="N79" i="313"/>
  <c r="L85" i="313" s="1"/>
  <c r="N64" i="297"/>
  <c r="N77" i="297" s="1"/>
  <c r="L82" i="297" s="1"/>
  <c r="N69" i="164"/>
  <c r="N82" i="164" s="1"/>
  <c r="L87" i="164" s="1"/>
  <c r="N70" i="178"/>
  <c r="N83" i="178" s="1"/>
  <c r="L90" i="178" s="1"/>
  <c r="N70" i="176"/>
  <c r="N83" i="176" s="1"/>
  <c r="L88" i="176" s="1"/>
  <c r="N79" i="316"/>
  <c r="L83" i="286"/>
  <c r="L83" i="38"/>
  <c r="L84" i="38"/>
  <c r="N86" i="38" s="1"/>
  <c r="N88" i="38" s="1"/>
  <c r="D29" i="5" s="1"/>
  <c r="L84" i="37"/>
  <c r="L83" i="37"/>
  <c r="N86" i="51"/>
  <c r="N88" i="51" s="1"/>
  <c r="D43" i="5" s="1"/>
  <c r="N85" i="74"/>
  <c r="N87" i="74" s="1"/>
  <c r="D65" i="5" s="1"/>
  <c r="L88" i="50"/>
  <c r="L84" i="39"/>
  <c r="L83" i="39"/>
  <c r="L86" i="50"/>
  <c r="L85" i="241"/>
  <c r="N83" i="155"/>
  <c r="L88" i="155" s="1"/>
  <c r="N86" i="224"/>
  <c r="N88" i="224" s="1"/>
  <c r="D185" i="5" s="1"/>
  <c r="N87" i="328"/>
  <c r="N89" i="328" s="1"/>
  <c r="D282" i="5" s="1"/>
  <c r="L84" i="135"/>
  <c r="L85" i="336"/>
  <c r="L84" i="364"/>
  <c r="L92" i="221"/>
  <c r="N85" i="72"/>
  <c r="N87" i="72" s="1"/>
  <c r="D63" i="5" s="1"/>
  <c r="N86" i="7"/>
  <c r="N88" i="7" s="1"/>
  <c r="D3" i="5" s="1"/>
  <c r="L86" i="256"/>
  <c r="L86" i="254"/>
  <c r="L85" i="254"/>
  <c r="L84" i="43"/>
  <c r="L91" i="221"/>
  <c r="L83" i="43"/>
  <c r="N87" i="371"/>
  <c r="N89" i="371" s="1"/>
  <c r="D293" i="5" s="1"/>
  <c r="L84" i="306"/>
  <c r="L84" i="102"/>
  <c r="N90" i="218"/>
  <c r="N92" i="218" s="1"/>
  <c r="D180" i="5" s="1"/>
  <c r="L82" i="75"/>
  <c r="L84" i="75"/>
  <c r="L82" i="302"/>
  <c r="L83" i="302"/>
  <c r="L83" i="102"/>
  <c r="N86" i="65"/>
  <c r="N88" i="65" s="1"/>
  <c r="D56" i="5" s="1"/>
  <c r="L85" i="306"/>
  <c r="L82" i="286"/>
  <c r="N85" i="286" s="1"/>
  <c r="N87" i="286" s="1"/>
  <c r="D243" i="5" s="1"/>
  <c r="L90" i="282"/>
  <c r="L86" i="241"/>
  <c r="N86" i="21"/>
  <c r="N88" i="21" s="1"/>
  <c r="D13" i="5" s="1"/>
  <c r="N85" i="303"/>
  <c r="N87" i="303" s="1"/>
  <c r="D259" i="5" s="1"/>
  <c r="N87" i="321"/>
  <c r="N89" i="321" s="1"/>
  <c r="D277" i="5" s="1"/>
  <c r="N86" i="58"/>
  <c r="N88" i="58" s="1"/>
  <c r="D49" i="5" s="1"/>
  <c r="L87" i="274"/>
  <c r="L85" i="41"/>
  <c r="N79" i="311"/>
  <c r="L84" i="311" s="1"/>
  <c r="L86" i="332"/>
  <c r="L84" i="342"/>
  <c r="N86" i="131"/>
  <c r="N88" i="131" s="1"/>
  <c r="D122" i="5" s="1"/>
  <c r="L83" i="59"/>
  <c r="L85" i="332"/>
  <c r="N87" i="339"/>
  <c r="N89" i="339" s="1"/>
  <c r="D292" i="5" s="1"/>
  <c r="N86" i="63"/>
  <c r="N88" i="63" s="1"/>
  <c r="D54" i="5" s="1"/>
  <c r="N85" i="289"/>
  <c r="N87" i="289" s="1"/>
  <c r="D245" i="5" s="1"/>
  <c r="L83" i="298"/>
  <c r="L84" i="298"/>
  <c r="L83" i="103"/>
  <c r="L84" i="103"/>
  <c r="N86" i="130"/>
  <c r="N88" i="130" s="1"/>
  <c r="D121" i="5" s="1"/>
  <c r="N72" i="165"/>
  <c r="N85" i="165" s="1"/>
  <c r="L91" i="165" s="1"/>
  <c r="N70" i="171"/>
  <c r="N83" i="171" s="1"/>
  <c r="L90" i="171" s="1"/>
  <c r="N86" i="46"/>
  <c r="N88" i="46" s="1"/>
  <c r="D38" i="5" s="1"/>
  <c r="L84" i="363"/>
  <c r="L85" i="138"/>
  <c r="L82" i="284"/>
  <c r="N86" i="208"/>
  <c r="N88" i="208" s="1"/>
  <c r="D119" i="5" s="1"/>
  <c r="L83" i="284"/>
  <c r="L84" i="25"/>
  <c r="L85" i="240"/>
  <c r="L83" i="25"/>
  <c r="N90" i="219"/>
  <c r="N92" i="219" s="1"/>
  <c r="D181" i="5" s="1"/>
  <c r="L84" i="24"/>
  <c r="L85" i="69"/>
  <c r="N86" i="124"/>
  <c r="N88" i="124" s="1"/>
  <c r="D113" i="5" s="1"/>
  <c r="L85" i="147"/>
  <c r="L86" i="251"/>
  <c r="L85" i="215"/>
  <c r="L84" i="346"/>
  <c r="N79" i="314"/>
  <c r="L84" i="314" s="1"/>
  <c r="N79" i="318"/>
  <c r="N77" i="287"/>
  <c r="L83" i="287" s="1"/>
  <c r="L84" i="34"/>
  <c r="L84" i="30"/>
  <c r="N86" i="30" s="1"/>
  <c r="N88" i="30" s="1"/>
  <c r="D22" i="5" s="1"/>
  <c r="L84" i="27"/>
  <c r="L85" i="34"/>
  <c r="N69" i="179"/>
  <c r="N82" i="179" s="1"/>
  <c r="L87" i="179" s="1"/>
  <c r="N69" i="177"/>
  <c r="N82" i="177" s="1"/>
  <c r="L89" i="177" s="1"/>
  <c r="N70" i="268"/>
  <c r="N83" i="268" s="1"/>
  <c r="L90" i="268" s="1"/>
  <c r="L84" i="100"/>
  <c r="L83" i="142"/>
  <c r="L84" i="142"/>
  <c r="L85" i="142"/>
  <c r="L84" i="262"/>
  <c r="L86" i="262"/>
  <c r="L85" i="262"/>
  <c r="L83" i="24"/>
  <c r="L88" i="282"/>
  <c r="L85" i="363"/>
  <c r="L85" i="364"/>
  <c r="L85" i="232"/>
  <c r="N88" i="232" s="1"/>
  <c r="N90" i="232" s="1"/>
  <c r="D192" i="5" s="1"/>
  <c r="L85" i="213"/>
  <c r="L84" i="147"/>
  <c r="L83" i="215"/>
  <c r="L84" i="19"/>
  <c r="L83" i="19"/>
  <c r="N86" i="19" s="1"/>
  <c r="N88" i="19" s="1"/>
  <c r="D11" i="5" s="1"/>
  <c r="N79" i="239"/>
  <c r="L86" i="239" s="1"/>
  <c r="N77" i="285"/>
  <c r="L83" i="285" s="1"/>
  <c r="L84" i="365"/>
  <c r="N86" i="132"/>
  <c r="N88" i="132" s="1"/>
  <c r="D123" i="5" s="1"/>
  <c r="L86" i="240"/>
  <c r="L86" i="365"/>
  <c r="L85" i="135"/>
  <c r="L82" i="298"/>
  <c r="L84" i="251"/>
  <c r="L85" i="27"/>
  <c r="N87" i="253"/>
  <c r="N89" i="253" s="1"/>
  <c r="D213" i="5" s="1"/>
  <c r="N66" i="294"/>
  <c r="N79" i="294" s="1"/>
  <c r="L85" i="294" s="1"/>
  <c r="N70" i="157"/>
  <c r="N83" i="157" s="1"/>
  <c r="L90" i="157" s="1"/>
  <c r="L82" i="325"/>
  <c r="L87" i="275"/>
  <c r="L86" i="27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3" i="297"/>
  <c r="L84" i="243"/>
  <c r="N82" i="172"/>
  <c r="L88" i="172" s="1"/>
  <c r="L84" i="94"/>
  <c r="L84" i="85"/>
  <c r="L83" i="290"/>
  <c r="L84" i="98"/>
  <c r="L87" i="244"/>
  <c r="L84" i="139"/>
  <c r="L85" i="85"/>
  <c r="L82" i="290"/>
  <c r="L85" i="295"/>
  <c r="L85" i="79"/>
  <c r="L88" i="217"/>
  <c r="L83" i="291"/>
  <c r="L82" i="190"/>
  <c r="N83" i="182"/>
  <c r="L89" i="182" s="1"/>
  <c r="L84" i="209"/>
  <c r="L85" i="84"/>
  <c r="L85" i="265"/>
  <c r="N86" i="92"/>
  <c r="N88" i="92" s="1"/>
  <c r="D83" i="5" s="1"/>
  <c r="L85" i="87"/>
  <c r="L83" i="106"/>
  <c r="L87" i="273"/>
  <c r="L84" i="312"/>
  <c r="L84" i="83"/>
  <c r="L82" i="292"/>
  <c r="L85" i="139"/>
  <c r="L82" i="299"/>
  <c r="L90" i="154"/>
  <c r="L85" i="233"/>
  <c r="N86" i="105"/>
  <c r="N88" i="105" s="1"/>
  <c r="D95" i="5" s="1"/>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4" i="297"/>
  <c r="L85" i="264"/>
  <c r="L84" i="264"/>
  <c r="L86" i="261"/>
  <c r="L84" i="257"/>
  <c r="L85" i="257"/>
  <c r="L83" i="136"/>
  <c r="L82" i="293"/>
  <c r="L83" i="99"/>
  <c r="N86" i="26"/>
  <c r="N88" i="26" s="1"/>
  <c r="D18" i="5" s="1"/>
  <c r="N85" i="305"/>
  <c r="N87" i="305" s="1"/>
  <c r="D261" i="5" s="1"/>
  <c r="L89" i="180"/>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9" i="170"/>
  <c r="L88" i="170"/>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N87" i="342"/>
  <c r="N89" i="342" s="1"/>
  <c r="D295"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6" i="318"/>
  <c r="L84" i="318"/>
  <c r="L85" i="48"/>
  <c r="L87" i="48"/>
  <c r="L86" i="48"/>
  <c r="L83" i="60"/>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239"/>
  <c r="L84" i="351"/>
  <c r="L86" i="351"/>
  <c r="L85" i="351"/>
  <c r="L86" i="317"/>
  <c r="L85" i="317"/>
  <c r="L84" i="317"/>
  <c r="L86" i="320"/>
  <c r="L85" i="320"/>
  <c r="L84" i="320"/>
  <c r="L84" i="350"/>
  <c r="L86" i="350"/>
  <c r="L85" i="350"/>
  <c r="L85" i="330"/>
  <c r="L86" i="330"/>
  <c r="N86" i="18"/>
  <c r="N88" i="18" s="1"/>
  <c r="D10" i="5" s="1"/>
  <c r="N86" i="110"/>
  <c r="N88" i="110" s="1"/>
  <c r="D100" i="5" s="1"/>
  <c r="L85" i="318"/>
  <c r="L88" i="181"/>
  <c r="L84" i="145"/>
  <c r="L89" i="186"/>
  <c r="L83" i="192"/>
  <c r="L89" i="187"/>
  <c r="L84" i="330"/>
  <c r="L84" i="353"/>
  <c r="L84" i="366"/>
  <c r="L86" i="366"/>
  <c r="L84" i="307"/>
  <c r="L86" i="307"/>
  <c r="L85" i="307"/>
  <c r="L82" i="300"/>
  <c r="L84" i="300"/>
  <c r="L83" i="300"/>
  <c r="L85" i="315"/>
  <c r="L86" i="315"/>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24"/>
  <c r="N88" i="24" s="1"/>
  <c r="D16" i="5" s="1"/>
  <c r="N86" i="15"/>
  <c r="N88" i="15" s="1"/>
  <c r="D7" i="5" s="1"/>
  <c r="L83" i="12"/>
  <c r="L84" i="12"/>
  <c r="N86" i="34" l="1"/>
  <c r="N88" i="34" s="1"/>
  <c r="D26" i="5" s="1"/>
  <c r="N87" i="241"/>
  <c r="N89" i="241" s="1"/>
  <c r="D201" i="5" s="1"/>
  <c r="N86" i="138"/>
  <c r="N88" i="138" s="1"/>
  <c r="D129" i="5" s="1"/>
  <c r="L89" i="268"/>
  <c r="N87" i="364"/>
  <c r="N89" i="364" s="1"/>
  <c r="D314" i="5" s="1"/>
  <c r="L84" i="313"/>
  <c r="L86" i="313"/>
  <c r="N87" i="313" s="1"/>
  <c r="N89" i="313" s="1"/>
  <c r="D269" i="5" s="1"/>
  <c r="L87" i="180"/>
  <c r="N90" i="180" s="1"/>
  <c r="N92" i="180" s="1"/>
  <c r="D159" i="5" s="1"/>
  <c r="N85" i="75"/>
  <c r="N87" i="75" s="1"/>
  <c r="D66" i="5" s="1"/>
  <c r="L88" i="178"/>
  <c r="L88" i="268"/>
  <c r="N86" i="59"/>
  <c r="N88" i="59" s="1"/>
  <c r="D50" i="5" s="1"/>
  <c r="N86" i="37"/>
  <c r="N88" i="37" s="1"/>
  <c r="D28" i="5" s="1"/>
  <c r="L82" i="285"/>
  <c r="N85" i="302"/>
  <c r="N87" i="302" s="1"/>
  <c r="L88" i="164"/>
  <c r="L89" i="164"/>
  <c r="N86" i="39"/>
  <c r="N88" i="39" s="1"/>
  <c r="D30" i="5" s="1"/>
  <c r="L89" i="178"/>
  <c r="N86" i="27"/>
  <c r="N88" i="27" s="1"/>
  <c r="D19" i="5" s="1"/>
  <c r="L90" i="176"/>
  <c r="L89" i="176"/>
  <c r="N86" i="25"/>
  <c r="N88" i="25" s="1"/>
  <c r="D17" i="5" s="1"/>
  <c r="N87" i="254"/>
  <c r="N89" i="254" s="1"/>
  <c r="D214" i="5" s="1"/>
  <c r="N87" i="336"/>
  <c r="N89" i="336" s="1"/>
  <c r="D290" i="5" s="1"/>
  <c r="N87" i="365"/>
  <c r="N89" i="365" s="1"/>
  <c r="D315" i="5" s="1"/>
  <c r="L85" i="311"/>
  <c r="L88" i="179"/>
  <c r="L86" i="311"/>
  <c r="L89" i="179"/>
  <c r="N91" i="282"/>
  <c r="N93" i="282" s="1"/>
  <c r="D239" i="5" s="1"/>
  <c r="N93" i="221"/>
  <c r="N95" i="221" s="1"/>
  <c r="D184" i="5" s="1"/>
  <c r="N89" i="50"/>
  <c r="N91" i="50" s="1"/>
  <c r="D42" i="5" s="1"/>
  <c r="N86" i="96"/>
  <c r="N88" i="96" s="1"/>
  <c r="D86" i="5" s="1"/>
  <c r="N86" i="135"/>
  <c r="N88" i="135" s="1"/>
  <c r="D126" i="5" s="1"/>
  <c r="L84" i="285"/>
  <c r="L89" i="155"/>
  <c r="N87" i="306"/>
  <c r="N89" i="306" s="1"/>
  <c r="D262" i="5" s="1"/>
  <c r="N86" i="102"/>
  <c r="N88" i="102" s="1"/>
  <c r="D92" i="5" s="1"/>
  <c r="N87" i="256"/>
  <c r="N89" i="256" s="1"/>
  <c r="D215" i="5" s="1"/>
  <c r="N87" i="235"/>
  <c r="N89" i="235" s="1"/>
  <c r="D195" i="5" s="1"/>
  <c r="L90" i="155"/>
  <c r="N87" i="251"/>
  <c r="N89" i="251" s="1"/>
  <c r="D211" i="5" s="1"/>
  <c r="L92" i="165"/>
  <c r="N88" i="274"/>
  <c r="N90" i="274" s="1"/>
  <c r="D232" i="5" s="1"/>
  <c r="N86" i="213"/>
  <c r="N88" i="213" s="1"/>
  <c r="D175" i="5" s="1"/>
  <c r="N86" i="100"/>
  <c r="N88" i="100" s="1"/>
  <c r="D90" i="5" s="1"/>
  <c r="L90" i="165"/>
  <c r="L88" i="157"/>
  <c r="N86" i="99"/>
  <c r="N88" i="99" s="1"/>
  <c r="D89" i="5" s="1"/>
  <c r="L82" i="287"/>
  <c r="N85" i="325"/>
  <c r="N87" i="325" s="1"/>
  <c r="D280" i="5" s="1"/>
  <c r="N86" i="149"/>
  <c r="N88" i="149" s="1"/>
  <c r="D135" i="5" s="1"/>
  <c r="L84" i="287"/>
  <c r="L89" i="189"/>
  <c r="L89" i="157"/>
  <c r="L87" i="189"/>
  <c r="N87" i="363"/>
  <c r="N89" i="363" s="1"/>
  <c r="D313" i="5" s="1"/>
  <c r="N87" i="332"/>
  <c r="N89" i="332" s="1"/>
  <c r="D286" i="5" s="1"/>
  <c r="N86" i="43"/>
  <c r="N88" i="43" s="1"/>
  <c r="D34" i="5" s="1"/>
  <c r="N87" i="240"/>
  <c r="N89" i="240" s="1"/>
  <c r="D200" i="5" s="1"/>
  <c r="N86" i="147"/>
  <c r="N88" i="147" s="1"/>
  <c r="D137" i="5" s="1"/>
  <c r="N86" i="69"/>
  <c r="N88" i="69" s="1"/>
  <c r="D60" i="5" s="1"/>
  <c r="N86" i="209"/>
  <c r="N88" i="209" s="1"/>
  <c r="D131" i="5" s="1"/>
  <c r="N86" i="215"/>
  <c r="N88" i="215" s="1"/>
  <c r="D177" i="5" s="1"/>
  <c r="N91" i="249"/>
  <c r="N93" i="249" s="1"/>
  <c r="D209" i="5" s="1"/>
  <c r="N86" i="142"/>
  <c r="N88" i="142" s="1"/>
  <c r="D134" i="5" s="1"/>
  <c r="L88" i="171"/>
  <c r="N86" i="41"/>
  <c r="N88" i="41" s="1"/>
  <c r="D32" i="5" s="1"/>
  <c r="L89" i="171"/>
  <c r="N87" i="346"/>
  <c r="N89" i="346" s="1"/>
  <c r="D299" i="5" s="1"/>
  <c r="L87" i="177"/>
  <c r="N85" i="298"/>
  <c r="N87" i="298" s="1"/>
  <c r="D254" i="5" s="1"/>
  <c r="N86" i="140"/>
  <c r="N88" i="140" s="1"/>
  <c r="D132" i="5" s="1"/>
  <c r="N86" i="88"/>
  <c r="N88" i="88" s="1"/>
  <c r="D79" i="5" s="1"/>
  <c r="N86" i="80"/>
  <c r="N88" i="80" s="1"/>
  <c r="D71" i="5" s="1"/>
  <c r="N82" i="227"/>
  <c r="N84" i="227" s="1"/>
  <c r="D188" i="5" s="1"/>
  <c r="N90" i="217"/>
  <c r="N92" i="217" s="1"/>
  <c r="D179" i="5" s="1"/>
  <c r="N86" i="33"/>
  <c r="N88" i="33" s="1"/>
  <c r="D25" i="5" s="1"/>
  <c r="N86" i="83"/>
  <c r="N88" i="83" s="1"/>
  <c r="D74" i="5" s="1"/>
  <c r="N87" i="264"/>
  <c r="N89" i="264" s="1"/>
  <c r="D223" i="5" s="1"/>
  <c r="N87" i="262"/>
  <c r="N89" i="262" s="1"/>
  <c r="D221" i="5" s="1"/>
  <c r="N85" i="284"/>
  <c r="N87" i="284" s="1"/>
  <c r="D241" i="5" s="1"/>
  <c r="N86" i="103"/>
  <c r="N88" i="103" s="1"/>
  <c r="D93" i="5" s="1"/>
  <c r="N87" i="238"/>
  <c r="N89" i="238" s="1"/>
  <c r="D198" i="5" s="1"/>
  <c r="N91" i="268"/>
  <c r="N93" i="268" s="1"/>
  <c r="D227" i="5" s="1"/>
  <c r="L85" i="314"/>
  <c r="L88" i="177"/>
  <c r="L86" i="314"/>
  <c r="L84" i="294"/>
  <c r="L85" i="239"/>
  <c r="N86" i="53"/>
  <c r="N88" i="53" s="1"/>
  <c r="D45" i="5" s="1"/>
  <c r="N86" i="231"/>
  <c r="N88" i="231" s="1"/>
  <c r="D191" i="5" s="1"/>
  <c r="L86" i="294"/>
  <c r="N87" i="295"/>
  <c r="N89" i="295" s="1"/>
  <c r="D251" i="5" s="1"/>
  <c r="N86" i="29"/>
  <c r="N88" i="29" s="1"/>
  <c r="D21" i="5" s="1"/>
  <c r="N86" i="214"/>
  <c r="N88" i="214" s="1"/>
  <c r="D176" i="5" s="1"/>
  <c r="N86" i="9"/>
  <c r="N88" i="9" s="1"/>
  <c r="D4" i="5" s="1"/>
  <c r="N88" i="275"/>
  <c r="N90" i="275" s="1"/>
  <c r="D233" i="5" s="1"/>
  <c r="N87" i="353"/>
  <c r="N89" i="353" s="1"/>
  <c r="D305" i="5" s="1"/>
  <c r="L85" i="60"/>
  <c r="N86" i="60" s="1"/>
  <c r="N88" i="60" s="1"/>
  <c r="D51" i="5" s="1"/>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7" i="318"/>
  <c r="N89" i="318" s="1"/>
  <c r="D274"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0" i="164" l="1"/>
  <c r="N92" i="164" s="1"/>
  <c r="D149" i="5" s="1"/>
  <c r="N91" i="178"/>
  <c r="N93" i="178" s="1"/>
  <c r="D157" i="5" s="1"/>
  <c r="N85" i="285"/>
  <c r="N87" i="285" s="1"/>
  <c r="D242" i="5" s="1"/>
  <c r="N90" i="179"/>
  <c r="N92" i="179" s="1"/>
  <c r="D158" i="5" s="1"/>
  <c r="N91" i="176"/>
  <c r="N93" i="176" s="1"/>
  <c r="D155" i="5" s="1"/>
  <c r="N91" i="155"/>
  <c r="N93" i="155" s="1"/>
  <c r="D144" i="5" s="1"/>
  <c r="N90" i="189"/>
  <c r="N92" i="189" s="1"/>
  <c r="D169" i="5" s="1"/>
  <c r="N91" i="171"/>
  <c r="N93" i="171" s="1"/>
  <c r="D156" i="5" s="1"/>
  <c r="N87" i="311"/>
  <c r="N89" i="311" s="1"/>
  <c r="D267" i="5" s="1"/>
  <c r="N85" i="287"/>
  <c r="N87" i="287" s="1"/>
  <c r="D244" i="5" s="1"/>
  <c r="N93" i="165"/>
  <c r="N95" i="165" s="1"/>
  <c r="D150" i="5" s="1"/>
  <c r="N91" i="157"/>
  <c r="N93" i="157" s="1"/>
  <c r="D145" i="5" s="1"/>
  <c r="N90" i="177"/>
  <c r="N92" i="177" s="1"/>
  <c r="N87" i="314"/>
  <c r="N89" i="314" s="1"/>
  <c r="D270" i="5" s="1"/>
  <c r="N91" i="158"/>
  <c r="N93" i="158" s="1"/>
  <c r="D146" i="5" s="1"/>
  <c r="N87" i="294"/>
  <c r="N89" i="294" s="1"/>
  <c r="D250" i="5" s="1"/>
  <c r="N90" i="172"/>
  <c r="N92" i="172" s="1"/>
  <c r="D153"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<sst xmlns="http://schemas.openxmlformats.org/spreadsheetml/2006/main" count="38539" uniqueCount="2344">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</sst>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7">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protection locked="0"/>
    </xf>
    <xf numFmtId="164" fontId="0" fillId="0" borderId="15" xfId="11" applyFont="1" applyFill="1" applyBorder="1" applyProtection="1">
      <protection locked="0"/>
    </xf>
    <xf numFmtId="164" fontId="3" fillId="5" borderId="4" xfId="11" applyFont="1" applyFill="1" applyBorder="1" applyProtection="1">
      <protection locked="0"/>
    </xf>
    <xf numFmtId="164" fontId="3" fillId="16" borderId="63" xfId="11" applyFont="1" applyFill="1" applyBorder="1" applyProtection="1">
      <protection locked="0"/>
    </xf>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NORTE DE SANTANDER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8" sqref="B58"/>
    </sheetView>
  </sheetViews>
  <sheetFormatPr baseColWidth="10" defaultRowHeight="15"/>
  <cols>
    <col min="8" max="8" width="83" customWidth="1"/>
    <col min="26" max="26" width="10"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6"/>
      <c r="B32" s="666"/>
      <c r="C32" s="666"/>
      <c r="D32" s="666"/>
      <c r="E32" s="666"/>
      <c r="F32" s="666"/>
      <c r="G32" s="666"/>
      <c r="H32" s="666"/>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6"/>
      <c r="B33" s="666"/>
      <c r="C33" s="666"/>
      <c r="D33" s="666"/>
      <c r="E33" s="666"/>
      <c r="F33" s="666"/>
      <c r="G33" s="666"/>
      <c r="H33" s="666"/>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6"/>
      <c r="B34" s="666"/>
      <c r="C34" s="666"/>
      <c r="D34" s="666"/>
      <c r="E34" s="666"/>
      <c r="F34" s="666"/>
      <c r="G34" s="666"/>
      <c r="H34" s="666"/>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6"/>
      <c r="B35" s="666"/>
      <c r="C35" s="666"/>
      <c r="D35" s="666"/>
      <c r="E35" s="666"/>
      <c r="F35" s="666"/>
      <c r="G35" s="666"/>
      <c r="H35" s="666"/>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6"/>
      <c r="B36" s="666"/>
      <c r="C36" s="666"/>
      <c r="D36" s="666"/>
      <c r="E36" s="666"/>
      <c r="F36" s="666"/>
      <c r="G36" s="666"/>
      <c r="H36" s="666"/>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6"/>
      <c r="B37" s="666"/>
      <c r="C37" s="666"/>
      <c r="D37" s="666"/>
      <c r="E37" s="666"/>
      <c r="F37" s="666"/>
      <c r="G37" s="666"/>
      <c r="H37" s="666"/>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6"/>
      <c r="B38" s="666"/>
      <c r="C38" s="666"/>
      <c r="D38" s="666"/>
      <c r="E38" s="666"/>
      <c r="F38" s="666"/>
      <c r="G38" s="666"/>
      <c r="H38" s="666"/>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activeCell="E3" sqref="E3"/>
    </sheetView>
  </sheetViews>
  <sheetFormatPr baseColWidth="10" defaultRowHeight="52.5"/>
  <cols>
    <col min="1" max="1" width="16.7109375" style="111" customWidth="1"/>
    <col min="2" max="2" width="108.28515625" style="110" customWidth="1"/>
    <col min="3" max="3" width="15.42578125" style="141" customWidth="1"/>
    <col min="4" max="4" width="24.42578125" style="181" customWidth="1"/>
    <col min="5" max="5" width="30" style="202" customWidth="1"/>
    <col min="6" max="7" width="11.42578125" customWidth="1"/>
    <col min="8" max="8" width="1.28515625" customWidth="1"/>
    <col min="10" max="10" width="34.42578125" customWidth="1"/>
  </cols>
  <sheetData>
    <row r="1" spans="1:10" ht="96" customHeight="1" thickTop="1" thickBot="1">
      <c r="A1" s="667" t="s">
        <v>1849</v>
      </c>
      <c r="B1" s="668"/>
      <c r="C1" s="668"/>
      <c r="D1" s="669"/>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3109017.0026384383</v>
      </c>
      <c r="G3" t="s">
        <v>980</v>
      </c>
      <c r="J3" s="1"/>
    </row>
    <row r="4" spans="1:10" ht="54" thickTop="1" thickBot="1">
      <c r="A4" s="131" t="s">
        <v>985</v>
      </c>
      <c r="B4" s="132" t="s">
        <v>1169</v>
      </c>
      <c r="C4" s="130" t="s">
        <v>984</v>
      </c>
      <c r="D4" s="177">
        <f>VLOOKUP('200.2'!A88,'200.2'!A37:N108,14,FALSE)</f>
        <v>216074.0334672764</v>
      </c>
      <c r="J4" s="1"/>
    </row>
    <row r="5" spans="1:10" ht="54" thickTop="1" thickBot="1">
      <c r="A5" s="131" t="s">
        <v>986</v>
      </c>
      <c r="B5" s="132" t="s">
        <v>1170</v>
      </c>
      <c r="C5" s="133" t="s">
        <v>987</v>
      </c>
      <c r="D5" s="177">
        <f>VLOOKUP('201.1'!A88,'201.1'!A38:N109,14,FALSE)</f>
        <v>151660.83426598454</v>
      </c>
    </row>
    <row r="6" spans="1:10" ht="54" thickTop="1" thickBot="1">
      <c r="A6" s="131" t="s">
        <v>988</v>
      </c>
      <c r="B6" s="132" t="s">
        <v>1171</v>
      </c>
      <c r="C6" s="133" t="s">
        <v>987</v>
      </c>
      <c r="D6" s="177">
        <f>VLOOKUP('201.2'!A88,'201.2'!A39:N110,14,FALSE)</f>
        <v>162891.66541106682</v>
      </c>
    </row>
    <row r="7" spans="1:10" ht="70.5" customHeight="1" thickTop="1" thickBot="1">
      <c r="A7" s="131" t="s">
        <v>989</v>
      </c>
      <c r="B7" s="132" t="s">
        <v>1172</v>
      </c>
      <c r="C7" s="133" t="s">
        <v>987</v>
      </c>
      <c r="D7" s="177">
        <f>VLOOKUP('201.3'!A88,'201.3'!A40:N111,14,FALSE)</f>
        <v>36278.0985953946</v>
      </c>
    </row>
    <row r="8" spans="1:10" ht="54" thickTop="1" thickBot="1">
      <c r="A8" s="131" t="s">
        <v>990</v>
      </c>
      <c r="B8" s="132" t="s">
        <v>1173</v>
      </c>
      <c r="C8" s="133" t="s">
        <v>987</v>
      </c>
      <c r="D8" s="178">
        <f>VLOOKUP('201.4'!A88,'201.4'!A41:N112,14,FALSE)</f>
        <v>50608.611761972141</v>
      </c>
    </row>
    <row r="9" spans="1:10" ht="54" thickTop="1" thickBot="1">
      <c r="A9" s="131" t="s">
        <v>991</v>
      </c>
      <c r="B9" s="132" t="s">
        <v>1170</v>
      </c>
      <c r="C9" s="133" t="s">
        <v>1845</v>
      </c>
      <c r="D9" s="178">
        <f>VLOOKUP('201.5'!A88,'201.5'!A42:N113,14,FALSE)</f>
        <v>151660.83426598454</v>
      </c>
    </row>
    <row r="10" spans="1:10" ht="54" thickTop="1" thickBot="1">
      <c r="A10" s="131" t="s">
        <v>992</v>
      </c>
      <c r="B10" s="132" t="s">
        <v>1171</v>
      </c>
      <c r="C10" s="133" t="s">
        <v>1845</v>
      </c>
      <c r="D10" s="178">
        <f>VLOOKUP('201.6'!A88,'201.6'!A43:N114,14,FALSE)</f>
        <v>162891.66541106682</v>
      </c>
    </row>
    <row r="11" spans="1:10" ht="54" thickTop="1" thickBot="1">
      <c r="A11" s="131" t="s">
        <v>993</v>
      </c>
      <c r="B11" s="132" t="s">
        <v>1171</v>
      </c>
      <c r="C11" s="133" t="s">
        <v>387</v>
      </c>
      <c r="D11" s="178">
        <f>VLOOKUP('201.7'!A88,'201.7'!A44:N115,14,FALSE)</f>
        <v>159712.21768034773</v>
      </c>
    </row>
    <row r="12" spans="1:10" ht="54" thickTop="1" thickBot="1">
      <c r="A12" s="131" t="s">
        <v>994</v>
      </c>
      <c r="B12" s="132" t="s">
        <v>1174</v>
      </c>
      <c r="C12" s="133" t="s">
        <v>233</v>
      </c>
      <c r="D12" s="178">
        <f>VLOOKUP('201.8'!A88,'201.8'!A45:N116,14,FALSE)</f>
        <v>15252.826184916734</v>
      </c>
    </row>
    <row r="13" spans="1:10" ht="54" thickTop="1" thickBot="1">
      <c r="A13" s="131" t="s">
        <v>995</v>
      </c>
      <c r="B13" s="132" t="s">
        <v>1175</v>
      </c>
      <c r="C13" s="133" t="s">
        <v>233</v>
      </c>
      <c r="D13" s="178">
        <f>VLOOKUP('201.9'!A88,'201.9'!A46:N117,14,FALSE)</f>
        <v>15037.871461044244</v>
      </c>
    </row>
    <row r="14" spans="1:10" ht="54" thickTop="1" thickBot="1">
      <c r="A14" s="131" t="s">
        <v>996</v>
      </c>
      <c r="B14" s="132" t="s">
        <v>1176</v>
      </c>
      <c r="C14" s="133" t="s">
        <v>144</v>
      </c>
      <c r="D14" s="178">
        <f>VLOOKUP('201.10'!A88,'201.10'!A47:N118,14,FALSE)</f>
        <v>5312.4231187024134</v>
      </c>
    </row>
    <row r="15" spans="1:10" ht="54" thickTop="1" thickBot="1">
      <c r="A15" s="131" t="s">
        <v>997</v>
      </c>
      <c r="B15" s="132" t="s">
        <v>1177</v>
      </c>
      <c r="C15" s="133" t="s">
        <v>998</v>
      </c>
      <c r="D15" s="178">
        <f>VLOOKUP('201.11'!A88,'201.11'!A48:N119,14,FALSE)</f>
        <v>1432.0326953022159</v>
      </c>
    </row>
    <row r="16" spans="1:10" ht="54" thickTop="1" thickBot="1">
      <c r="A16" s="131" t="s">
        <v>999</v>
      </c>
      <c r="B16" s="132" t="s">
        <v>1178</v>
      </c>
      <c r="C16" s="133" t="s">
        <v>1845</v>
      </c>
      <c r="D16" s="178">
        <f>VLOOKUP('201.12'!A88,'201.12'!A49:N120,14,FALSE)</f>
        <v>114522.6480852575</v>
      </c>
    </row>
    <row r="17" spans="1:4" ht="64.5" thickTop="1" thickBot="1">
      <c r="A17" s="134" t="s">
        <v>1000</v>
      </c>
      <c r="B17" s="135" t="s">
        <v>1179</v>
      </c>
      <c r="C17" s="133" t="s">
        <v>1845</v>
      </c>
      <c r="D17" s="178">
        <f>VLOOKUP('201.13'!A88,'201.13'!A50:N121,14,FALSE)</f>
        <v>98604.651336397888</v>
      </c>
    </row>
    <row r="18" spans="1:4" ht="54" thickTop="1" thickBot="1">
      <c r="A18" s="131" t="s">
        <v>1001</v>
      </c>
      <c r="B18" s="132" t="s">
        <v>1180</v>
      </c>
      <c r="C18" s="133" t="s">
        <v>144</v>
      </c>
      <c r="D18" s="178">
        <f>VLOOKUP('201.14'!A88,'201.14'!A51:N122,14,FALSE)</f>
        <v>40329.242019959653</v>
      </c>
    </row>
    <row r="19" spans="1:4" ht="54" thickTop="1" thickBot="1">
      <c r="A19" s="131" t="s">
        <v>1002</v>
      </c>
      <c r="B19" s="132" t="s">
        <v>1181</v>
      </c>
      <c r="C19" s="133" t="s">
        <v>144</v>
      </c>
      <c r="D19" s="178">
        <f>VLOOKUP('201.15'!A88,'201.15'!A52:N123,14,FALSE)</f>
        <v>48795.016366081676</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94797.31754954216</v>
      </c>
    </row>
    <row r="22" spans="1:4" ht="54" thickTop="1" thickBot="1">
      <c r="A22" s="131" t="s">
        <v>1005</v>
      </c>
      <c r="B22" s="132" t="s">
        <v>1184</v>
      </c>
      <c r="C22" s="133" t="s">
        <v>1845</v>
      </c>
      <c r="D22" s="178">
        <f>VLOOKUP('201.18'!A88,'201.18'!A55:N126,14,FALSE)</f>
        <v>94797.31754954216</v>
      </c>
    </row>
    <row r="23" spans="1:4" ht="54" thickTop="1" thickBot="1">
      <c r="A23" s="131" t="s">
        <v>1006</v>
      </c>
      <c r="B23" s="132" t="s">
        <v>1185</v>
      </c>
      <c r="C23" s="133" t="s">
        <v>144</v>
      </c>
      <c r="D23" s="178">
        <f>VLOOKUP('201.19'!A88,'201.19'!A56:N127,14,FALSE)</f>
        <v>77439.662592704437</v>
      </c>
    </row>
    <row r="24" spans="1:4" ht="54" thickTop="1" thickBot="1">
      <c r="A24" s="131" t="s">
        <v>1007</v>
      </c>
      <c r="B24" s="132" t="s">
        <v>1186</v>
      </c>
      <c r="C24" s="133" t="s">
        <v>144</v>
      </c>
      <c r="D24" s="178">
        <f>VLOOKUP('201.20'!A88,'201.20'!A57:N128,14,FALSE)</f>
        <v>21406.518672156566</v>
      </c>
    </row>
    <row r="25" spans="1:4" ht="54" thickTop="1" thickBot="1">
      <c r="A25" s="131" t="s">
        <v>1008</v>
      </c>
      <c r="B25" s="132" t="s">
        <v>1187</v>
      </c>
      <c r="C25" s="133" t="s">
        <v>144</v>
      </c>
      <c r="D25" s="178">
        <f>VLOOKUP('201.21'!A88,'201.21'!A58:N129,14,FALSE)</f>
        <v>7000.8112705294352</v>
      </c>
    </row>
    <row r="26" spans="1:4" ht="54" thickTop="1" thickBot="1">
      <c r="A26" s="131" t="s">
        <v>1425</v>
      </c>
      <c r="B26" s="132" t="s">
        <v>1413</v>
      </c>
      <c r="C26" s="133" t="s">
        <v>1845</v>
      </c>
      <c r="D26" s="178">
        <f>VLOOKUP('203.1'!A88,'203.1'!A59:N130,14,FALSE)</f>
        <v>820941.096174028</v>
      </c>
    </row>
    <row r="27" spans="1:4" ht="54" thickTop="1" thickBot="1">
      <c r="A27" s="131" t="s">
        <v>1426</v>
      </c>
      <c r="B27" s="132" t="s">
        <v>1417</v>
      </c>
      <c r="C27" s="133" t="s">
        <v>1845</v>
      </c>
      <c r="D27" s="178">
        <f>VLOOKUP('203.2'!A88,'203.2'!A60:N131,14,FALSE)</f>
        <v>995408.35810461082</v>
      </c>
    </row>
    <row r="28" spans="1:4" ht="54" thickTop="1" thickBot="1">
      <c r="A28" s="131" t="s">
        <v>1427</v>
      </c>
      <c r="B28" s="132" t="s">
        <v>1418</v>
      </c>
      <c r="C28" s="133" t="s">
        <v>1845</v>
      </c>
      <c r="D28" s="178">
        <f>VLOOKUP('203.3'!A88,'203.3'!A61:N132,14,FALSE)</f>
        <v>1120027.83091217</v>
      </c>
    </row>
    <row r="29" spans="1:4" ht="54" thickTop="1" thickBot="1">
      <c r="A29" s="131" t="s">
        <v>1428</v>
      </c>
      <c r="B29" s="132" t="s">
        <v>1419</v>
      </c>
      <c r="C29" s="133" t="s">
        <v>1845</v>
      </c>
      <c r="D29" s="178">
        <f>VLOOKUP('203.4'!A88,'203.4'!A62:N133,14,FALSE)</f>
        <v>525808.43195621215</v>
      </c>
    </row>
    <row r="30" spans="1:4" ht="54" thickTop="1" thickBot="1">
      <c r="A30" s="131" t="s">
        <v>1429</v>
      </c>
      <c r="B30" s="132" t="s">
        <v>1420</v>
      </c>
      <c r="C30" s="133" t="s">
        <v>1845</v>
      </c>
      <c r="D30" s="178">
        <f>VLOOKUP('203.5'!A88,'203.5'!A63:N134,14,FALSE)</f>
        <v>607128.82299458492</v>
      </c>
    </row>
    <row r="31" spans="1:4" ht="54" thickTop="1" thickBot="1">
      <c r="A31" s="131" t="s">
        <v>1430</v>
      </c>
      <c r="B31" s="132" t="s">
        <v>1421</v>
      </c>
      <c r="C31" s="133" t="s">
        <v>1845</v>
      </c>
      <c r="D31" s="178">
        <f>VLOOKUP('203.6'!A88,'203.6'!A64:N135,14,FALSE)</f>
        <v>658878.16274627671</v>
      </c>
    </row>
    <row r="32" spans="1:4" ht="54" thickTop="1" thickBot="1">
      <c r="A32" s="131" t="s">
        <v>1431</v>
      </c>
      <c r="B32" s="132" t="s">
        <v>1422</v>
      </c>
      <c r="C32" s="133" t="s">
        <v>1845</v>
      </c>
      <c r="D32" s="178">
        <f>VLOOKUP('203.7'!A88,'203.7'!A65:N136,14,FALSE)</f>
        <v>214079.23383051198</v>
      </c>
    </row>
    <row r="33" spans="1:4" ht="54" thickTop="1" thickBot="1">
      <c r="A33" s="131" t="s">
        <v>1432</v>
      </c>
      <c r="B33" s="132" t="s">
        <v>1871</v>
      </c>
      <c r="C33" s="133" t="s">
        <v>1845</v>
      </c>
      <c r="D33" s="178">
        <f>VLOOKUP('203.8'!A88,'203.8'!A66:N137,14,FALSE)</f>
        <v>303660.5762749319</v>
      </c>
    </row>
    <row r="34" spans="1:4" ht="54" thickTop="1" thickBot="1">
      <c r="A34" s="131" t="s">
        <v>1433</v>
      </c>
      <c r="B34" s="132" t="s">
        <v>1424</v>
      </c>
      <c r="C34" s="133" t="s">
        <v>1845</v>
      </c>
      <c r="D34" s="178">
        <f>VLOOKUP('203.9'!A88,'203.9'!A67:N138,14,FALSE)</f>
        <v>321378.8756448623</v>
      </c>
    </row>
    <row r="35" spans="1:4" ht="54" thickTop="1" thickBot="1">
      <c r="A35" s="131" t="s">
        <v>1434</v>
      </c>
      <c r="B35" s="132" t="s">
        <v>1414</v>
      </c>
      <c r="C35" s="133" t="s">
        <v>1845</v>
      </c>
      <c r="D35" s="178">
        <f>VLOOKUP('203.10'!A88,'203.10'!A68:N139,14,FALSE)</f>
        <v>170030.94680437792</v>
      </c>
    </row>
    <row r="36" spans="1:4" ht="54" thickTop="1" thickBot="1">
      <c r="A36" s="131" t="s">
        <v>1435</v>
      </c>
      <c r="B36" s="132" t="s">
        <v>1415</v>
      </c>
      <c r="C36" s="133" t="s">
        <v>1845</v>
      </c>
      <c r="D36" s="178">
        <f>VLOOKUP('203.11'!A88,'203.11'!A69:N140,14,FALSE)</f>
        <v>231176.62430703471</v>
      </c>
    </row>
    <row r="37" spans="1:4" ht="54" thickTop="1" thickBot="1">
      <c r="A37" s="131" t="s">
        <v>1436</v>
      </c>
      <c r="B37" s="216" t="s">
        <v>1416</v>
      </c>
      <c r="C37" s="133" t="s">
        <v>1845</v>
      </c>
      <c r="D37" s="178">
        <f>VLOOKUP('203.12'!A88,'203.12'!A70:N141,14,FALSE)</f>
        <v>240380.93566803756</v>
      </c>
    </row>
    <row r="38" spans="1:4" ht="54" thickTop="1" thickBot="1">
      <c r="A38" s="131" t="s">
        <v>1009</v>
      </c>
      <c r="B38" s="132" t="s">
        <v>1188</v>
      </c>
      <c r="C38" s="133" t="s">
        <v>387</v>
      </c>
      <c r="D38" s="178">
        <f>VLOOKUP('210.1.1'!A88,'210.1.1'!A71:N142,14,FALSE)</f>
        <v>11738.310175543695</v>
      </c>
    </row>
    <row r="39" spans="1:4" ht="54" thickTop="1" thickBot="1">
      <c r="A39" s="131" t="s">
        <v>1010</v>
      </c>
      <c r="B39" s="132" t="s">
        <v>1189</v>
      </c>
      <c r="C39" s="133" t="s">
        <v>387</v>
      </c>
      <c r="D39" s="178">
        <f>VLOOKUP('210.1.2'!A88,'210.1.2'!A72:N143,14,FALSE)</f>
        <v>4007.6762225652556</v>
      </c>
    </row>
    <row r="40" spans="1:4" ht="54" thickTop="1" thickBot="1">
      <c r="A40" s="131" t="s">
        <v>1011</v>
      </c>
      <c r="B40" s="132" t="s">
        <v>1190</v>
      </c>
      <c r="C40" s="133" t="s">
        <v>387</v>
      </c>
      <c r="D40" s="178">
        <f>VLOOKUP('210.2.1'!A90,'210.2.1'!A73:N144,14,FALSE)</f>
        <v>376684.80455333507</v>
      </c>
    </row>
    <row r="41" spans="1:4" ht="54" thickTop="1" thickBot="1">
      <c r="A41" s="131" t="s">
        <v>1012</v>
      </c>
      <c r="B41" s="132" t="s">
        <v>1191</v>
      </c>
      <c r="C41" s="133" t="s">
        <v>387</v>
      </c>
      <c r="D41" s="178">
        <f>VLOOKUP('210.2.2'!A88,'210.2.2'!A74:N145,14,FALSE)</f>
        <v>11738.310175543695</v>
      </c>
    </row>
    <row r="42" spans="1:4" ht="54" thickTop="1" thickBot="1">
      <c r="A42" s="131" t="s">
        <v>1013</v>
      </c>
      <c r="B42" s="132" t="s">
        <v>1192</v>
      </c>
      <c r="C42" s="133" t="s">
        <v>387</v>
      </c>
      <c r="D42" s="178">
        <f>VLOOKUP('210.2.3'!A91,'210.2.3'!A91:N146,14,FALSE)</f>
        <v>368954.17060035665</v>
      </c>
    </row>
    <row r="43" spans="1:4" ht="54" thickTop="1" thickBot="1">
      <c r="A43" s="131" t="s">
        <v>1014</v>
      </c>
      <c r="B43" s="132" t="s">
        <v>1193</v>
      </c>
      <c r="C43" s="133" t="s">
        <v>387</v>
      </c>
      <c r="D43" s="178">
        <f>VLOOKUP('210.2.4'!A88,'210.2.4'!A88:N147,14,FALSE)</f>
        <v>4007.6762225652556</v>
      </c>
    </row>
    <row r="44" spans="1:4" ht="54" thickTop="1" thickBot="1">
      <c r="A44" s="131" t="s">
        <v>1015</v>
      </c>
      <c r="B44" s="132" t="s">
        <v>1194</v>
      </c>
      <c r="C44" s="133" t="s">
        <v>387</v>
      </c>
      <c r="D44" s="178">
        <f>VLOOKUP('211.1'!A88,'211.1'!A88:N148,14,FALSE)</f>
        <v>9008.2910857138013</v>
      </c>
    </row>
    <row r="45" spans="1:4" ht="54" thickTop="1" thickBot="1">
      <c r="A45" s="131" t="s">
        <v>1016</v>
      </c>
      <c r="B45" s="132" t="s">
        <v>1195</v>
      </c>
      <c r="C45" s="133" t="s">
        <v>387</v>
      </c>
      <c r="D45" s="178">
        <f>VLOOKUP('220.1'!A88,'220.1'!A88:N149,14,FALSE)</f>
        <v>14477.96776629359</v>
      </c>
    </row>
    <row r="46" spans="1:4" ht="54" thickTop="1" thickBot="1">
      <c r="A46" s="131" t="s">
        <v>1017</v>
      </c>
      <c r="B46" s="132" t="s">
        <v>1196</v>
      </c>
      <c r="C46" s="133" t="s">
        <v>387</v>
      </c>
      <c r="D46" s="178">
        <f>VLOOKUP('221.1'!A88,'221.1'!A88:N150,14,FALSE)</f>
        <v>10732.303345321503</v>
      </c>
    </row>
    <row r="47" spans="1:4" ht="54" thickTop="1" thickBot="1">
      <c r="A47" s="131" t="s">
        <v>1018</v>
      </c>
      <c r="B47" s="132" t="s">
        <v>1197</v>
      </c>
      <c r="C47" s="133" t="s">
        <v>387</v>
      </c>
      <c r="D47" s="178">
        <f>VLOOKUP('221.2'!A88,'221.2'!A88:N151,14,FALSE)</f>
        <v>5856.5808725286988</v>
      </c>
    </row>
    <row r="48" spans="1:4" ht="64.5" thickTop="1" thickBot="1">
      <c r="A48" s="131" t="s">
        <v>1441</v>
      </c>
      <c r="B48" s="132" t="s">
        <v>1438</v>
      </c>
      <c r="C48" s="133" t="s">
        <v>233</v>
      </c>
      <c r="D48" s="178">
        <f>VLOOKUP('223.1'!A88,'223.1'!A88:N152,14,FALSE)</f>
        <v>9765.6939164654959</v>
      </c>
    </row>
    <row r="49" spans="1:4" ht="54" thickTop="1" thickBot="1">
      <c r="A49" s="131" t="s">
        <v>1442</v>
      </c>
      <c r="B49" s="132" t="s">
        <v>1439</v>
      </c>
      <c r="C49" s="133" t="s">
        <v>233</v>
      </c>
      <c r="D49" s="178">
        <f>VLOOKUP('223.2'!A88,'223.2'!A88:N153,14,FALSE)</f>
        <v>22516.68714775495</v>
      </c>
    </row>
    <row r="50" spans="1:4" ht="54" thickTop="1" thickBot="1">
      <c r="A50" s="131" t="s">
        <v>1443</v>
      </c>
      <c r="B50" s="132" t="s">
        <v>1440</v>
      </c>
      <c r="C50" s="133" t="s">
        <v>387</v>
      </c>
      <c r="D50" s="178">
        <f>VLOOKUP('223.3.1'!A88,'223.3.1'!A88:N154,14,FALSE)</f>
        <v>58052</v>
      </c>
    </row>
    <row r="51" spans="1:4" ht="64.5" thickTop="1" thickBot="1">
      <c r="A51" s="131" t="s">
        <v>1444</v>
      </c>
      <c r="B51" s="132" t="s">
        <v>1446</v>
      </c>
      <c r="C51" s="133" t="s">
        <v>387</v>
      </c>
      <c r="D51" s="178">
        <f>VLOOKUP('223.3.2'!A88,'223.3.2'!A88:N155,14,FALSE)</f>
        <v>69244.387259391777</v>
      </c>
    </row>
    <row r="52" spans="1:4" ht="54" thickTop="1" thickBot="1">
      <c r="A52" s="131" t="s">
        <v>1445</v>
      </c>
      <c r="B52" s="132" t="s">
        <v>1447</v>
      </c>
      <c r="C52" s="133" t="s">
        <v>387</v>
      </c>
      <c r="D52" s="178">
        <f>VLOOKUP('223.3.3'!A88,'223.3.3'!A88:N156,14,FALSE)</f>
        <v>73018.371387930005</v>
      </c>
    </row>
    <row r="53" spans="1:4" ht="54" thickTop="1" thickBot="1">
      <c r="A53" s="137" t="s">
        <v>1019</v>
      </c>
      <c r="B53" s="138" t="s">
        <v>1956</v>
      </c>
      <c r="C53" s="133" t="s">
        <v>233</v>
      </c>
      <c r="D53" s="178">
        <f>VLOOKUP('230.1'!A88,'230.1'!A88:N157,14,FALSE)</f>
        <v>3146.6402059976153</v>
      </c>
    </row>
    <row r="54" spans="1:4" ht="54" thickTop="1" thickBot="1">
      <c r="A54" s="137" t="s">
        <v>1020</v>
      </c>
      <c r="B54" s="138" t="s">
        <v>1198</v>
      </c>
      <c r="C54" s="133" t="s">
        <v>233</v>
      </c>
      <c r="D54" s="178">
        <f>VLOOKUP('231.1'!A88,'231.1'!A88:N159,14,FALSE)</f>
        <v>11890.154127404099</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11929.722824145498</v>
      </c>
    </row>
    <row r="57" spans="1:4" ht="54" thickTop="1" thickBot="1">
      <c r="A57" s="137" t="s">
        <v>1451</v>
      </c>
      <c r="B57" s="138" t="s">
        <v>1452</v>
      </c>
      <c r="C57" s="133" t="s">
        <v>233</v>
      </c>
      <c r="D57" s="178">
        <f>VLOOKUP('233.10'!A88,'233.10'!A88:N162,14,FALSE)</f>
        <v>25382.270687556662</v>
      </c>
    </row>
    <row r="58" spans="1:4" ht="54" thickTop="1" thickBot="1">
      <c r="A58" s="137" t="s">
        <v>1022</v>
      </c>
      <c r="B58" s="138" t="s">
        <v>1453</v>
      </c>
      <c r="C58" s="133" t="s">
        <v>233</v>
      </c>
      <c r="D58" s="178">
        <f>VLOOKUP('234.1'!A88,'234.1'!A88:N163,14,FALSE)</f>
        <v>1025.3122371402951</v>
      </c>
    </row>
    <row r="59" spans="1:4" ht="54" thickTop="1" thickBot="1">
      <c r="A59" s="137" t="s">
        <v>1456</v>
      </c>
      <c r="B59" s="138" t="s">
        <v>1457</v>
      </c>
      <c r="C59" s="133" t="s">
        <v>387</v>
      </c>
      <c r="D59" s="178">
        <f>VLOOKUP('235.1'!A88,'235.1'!A88:N164,14,FALSE)</f>
        <v>67966.950337383649</v>
      </c>
    </row>
    <row r="60" spans="1:4" ht="54" thickTop="1" thickBot="1">
      <c r="A60" s="139" t="s">
        <v>1458</v>
      </c>
      <c r="B60" s="138" t="s">
        <v>1459</v>
      </c>
      <c r="C60" s="133" t="s">
        <v>387</v>
      </c>
      <c r="D60" s="178">
        <f>VLOOKUP('235.10'!A88,'235.10'!A88:N165,14,FALSE)</f>
        <v>16820.082844235207</v>
      </c>
    </row>
    <row r="61" spans="1:4" ht="54" thickTop="1" thickBot="1">
      <c r="A61" s="139" t="s">
        <v>1460</v>
      </c>
      <c r="B61" s="138" t="s">
        <v>1461</v>
      </c>
      <c r="C61" s="133" t="s">
        <v>377</v>
      </c>
      <c r="D61" s="178">
        <f>VLOOKUP('235.11'!A88,'235.11'!A88:N166,14,FALSE)</f>
        <v>639.33584366435559</v>
      </c>
    </row>
    <row r="62" spans="1:4" ht="54" thickTop="1" thickBot="1">
      <c r="A62" s="139" t="s">
        <v>1462</v>
      </c>
      <c r="B62" s="138" t="s">
        <v>1873</v>
      </c>
      <c r="C62" s="133" t="s">
        <v>387</v>
      </c>
      <c r="D62" s="178">
        <f>VLOOKUP('236.1'!A88,'236.1'!A88:N167,14,FALSE)</f>
        <v>284060.98756761325</v>
      </c>
    </row>
    <row r="63" spans="1:4" ht="54" thickTop="1" thickBot="1">
      <c r="A63" s="139" t="s">
        <v>1465</v>
      </c>
      <c r="B63" s="138" t="s">
        <v>1874</v>
      </c>
      <c r="C63" s="133" t="s">
        <v>387</v>
      </c>
      <c r="D63" s="178">
        <f>VLOOKUP('236.10'!A87,'236.10'!A87:N168,14,FALSE)</f>
        <v>16820.082844235207</v>
      </c>
    </row>
    <row r="64" spans="1:4" ht="54" thickTop="1" thickBot="1">
      <c r="A64" s="139" t="s">
        <v>1466</v>
      </c>
      <c r="B64" s="140" t="s">
        <v>1467</v>
      </c>
      <c r="C64" s="174" t="s">
        <v>377</v>
      </c>
      <c r="D64" s="178">
        <f>VLOOKUP('236.11'!A88,'236.11'!A88:N169,14,FALSE)</f>
        <v>3340.5113090422251</v>
      </c>
    </row>
    <row r="65" spans="1:4" ht="54" thickTop="1" thickBot="1">
      <c r="A65" s="137" t="s">
        <v>1023</v>
      </c>
      <c r="B65" s="138" t="s">
        <v>1199</v>
      </c>
      <c r="C65" s="133" t="s">
        <v>233</v>
      </c>
      <c r="D65" s="178">
        <f>VLOOKUP('310.1'!A87,'310.1'!A87:N170,14,FALSE)</f>
        <v>1092.3647175614392</v>
      </c>
    </row>
    <row r="66" spans="1:4" ht="54" thickTop="1" thickBot="1">
      <c r="A66" s="137" t="s">
        <v>1024</v>
      </c>
      <c r="B66" s="138" t="s">
        <v>1200</v>
      </c>
      <c r="C66" s="133" t="s">
        <v>387</v>
      </c>
      <c r="D66" s="178">
        <f>VLOOKUP('311.1'!A87,'311.1'!A87:N171,14,FALSE)</f>
        <v>49309.764897947221</v>
      </c>
    </row>
    <row r="67" spans="1:4" ht="54" thickTop="1" thickBot="1">
      <c r="A67" s="137" t="s">
        <v>1025</v>
      </c>
      <c r="B67" s="138" t="s">
        <v>1201</v>
      </c>
      <c r="C67" s="133" t="s">
        <v>998</v>
      </c>
      <c r="D67" s="178">
        <f>VLOOKUP('312.1'!A88,'312.1'!A88:N172,14,FALSE)</f>
        <v>7087.8039907778511</v>
      </c>
    </row>
    <row r="68" spans="1:4" ht="54" thickTop="1" thickBot="1">
      <c r="A68" s="137" t="s">
        <v>1026</v>
      </c>
      <c r="B68" s="138" t="s">
        <v>1202</v>
      </c>
      <c r="C68" s="133" t="s">
        <v>998</v>
      </c>
      <c r="D68" s="178">
        <f>VLOOKUP('312.2'!A88,'312.2'!A88:N173,14,FALSE)</f>
        <v>5582.3176665356932</v>
      </c>
    </row>
    <row r="69" spans="1:4" ht="54" thickTop="1" thickBot="1">
      <c r="A69" s="137" t="s">
        <v>1027</v>
      </c>
      <c r="B69" s="138" t="s">
        <v>1203</v>
      </c>
      <c r="C69" s="133" t="s">
        <v>1464</v>
      </c>
      <c r="D69" s="178">
        <f>VLOOKUP('312.3'!A87,'312.3'!A87:N174,14,FALSE)</f>
        <v>2082.1373025306925</v>
      </c>
    </row>
    <row r="70" spans="1:4" ht="54" thickTop="1" thickBot="1">
      <c r="A70" s="137" t="s">
        <v>1028</v>
      </c>
      <c r="B70" s="138" t="s">
        <v>1204</v>
      </c>
      <c r="C70" s="133" t="s">
        <v>387</v>
      </c>
      <c r="D70" s="179">
        <f>VLOOKUP('312.4'!A88,'312.4'!A88:N175,14,FALSE)</f>
        <v>49302.002878038926</v>
      </c>
    </row>
    <row r="71" spans="1:4" ht="54" thickTop="1" thickBot="1">
      <c r="A71" s="137" t="s">
        <v>1029</v>
      </c>
      <c r="B71" s="138" t="s">
        <v>1469</v>
      </c>
      <c r="C71" s="133" t="s">
        <v>387</v>
      </c>
      <c r="D71" s="179">
        <f>VLOOKUP('320.1'!A88,'320.1'!A88:N176,14,FALSE)</f>
        <v>68373.557247451841</v>
      </c>
    </row>
    <row r="72" spans="1:4" ht="54" thickTop="1" thickBot="1">
      <c r="A72" s="137" t="s">
        <v>1030</v>
      </c>
      <c r="B72" s="138" t="s">
        <v>1470</v>
      </c>
      <c r="C72" s="133" t="s">
        <v>387</v>
      </c>
      <c r="D72" s="179">
        <f>VLOOKUP('320.2'!A88,'320.2'!A88:N177,14,FALSE)</f>
        <v>68373.557247451841</v>
      </c>
    </row>
    <row r="73" spans="1:4" ht="54" thickTop="1" thickBot="1">
      <c r="A73" s="137" t="s">
        <v>1473</v>
      </c>
      <c r="B73" s="138" t="s">
        <v>1474</v>
      </c>
      <c r="C73" s="133" t="s">
        <v>387</v>
      </c>
      <c r="D73" s="179">
        <f>VLOOKUP('320.3'!A88,'320.3'!A88:N178,14,FALSE)</f>
        <v>68373.557247451841</v>
      </c>
    </row>
    <row r="74" spans="1:4" ht="54" thickTop="1" thickBot="1">
      <c r="A74" s="137" t="s">
        <v>1475</v>
      </c>
      <c r="B74" s="138" t="s">
        <v>1476</v>
      </c>
      <c r="C74" s="133" t="s">
        <v>387</v>
      </c>
      <c r="D74" s="179">
        <f>VLOOKUP('320.4'!A88,'320.4'!A88:N179,14,FALSE)</f>
        <v>84722.868039946348</v>
      </c>
    </row>
    <row r="75" spans="1:4" ht="54" thickTop="1" thickBot="1">
      <c r="A75" s="137" t="s">
        <v>1477</v>
      </c>
      <c r="B75" s="138" t="s">
        <v>1478</v>
      </c>
      <c r="C75" s="133" t="s">
        <v>387</v>
      </c>
      <c r="D75" s="179">
        <f>VLOOKUP('320.5'!A88,'320.5'!A88:N180,14,FALSE)</f>
        <v>84722.868039946348</v>
      </c>
    </row>
    <row r="76" spans="1:4" ht="54" thickTop="1" thickBot="1">
      <c r="A76" s="137" t="s">
        <v>1479</v>
      </c>
      <c r="B76" s="138" t="s">
        <v>1480</v>
      </c>
      <c r="C76" s="133" t="s">
        <v>387</v>
      </c>
      <c r="D76" s="179">
        <f>VLOOKUP('320.6'!A88,'320.6'!A88:N181,14,FALSE)</f>
        <v>84722.868039946348</v>
      </c>
    </row>
    <row r="77" spans="1:4" ht="54" thickTop="1" thickBot="1">
      <c r="A77" s="137" t="s">
        <v>1031</v>
      </c>
      <c r="B77" s="138" t="s">
        <v>1481</v>
      </c>
      <c r="C77" s="133" t="s">
        <v>387</v>
      </c>
      <c r="D77" s="179">
        <f>VLOOKUP('330.1'!A88,'330.1'!A88:N182,14,FALSE)</f>
        <v>76917.272026724124</v>
      </c>
    </row>
    <row r="78" spans="1:4" ht="54" thickTop="1" thickBot="1">
      <c r="A78" s="139" t="s">
        <v>1032</v>
      </c>
      <c r="B78" s="138" t="s">
        <v>1482</v>
      </c>
      <c r="C78" s="133" t="s">
        <v>387</v>
      </c>
      <c r="D78" s="179">
        <f>VLOOKUP('330.2'!A88,'330.1'!A88:N183,14,FALSE)</f>
        <v>76917.272026724124</v>
      </c>
    </row>
    <row r="79" spans="1:4" ht="54" thickTop="1" thickBot="1">
      <c r="A79" s="139" t="s">
        <v>1483</v>
      </c>
      <c r="B79" s="140" t="s">
        <v>1484</v>
      </c>
      <c r="C79" s="133" t="s">
        <v>387</v>
      </c>
      <c r="D79" s="179">
        <f>VLOOKUP('330.3'!A88,'330.3'!A88:N184,14,FALSE)</f>
        <v>83331.647834061703</v>
      </c>
    </row>
    <row r="80" spans="1:4" ht="54" thickTop="1" thickBot="1">
      <c r="A80" s="139" t="s">
        <v>1485</v>
      </c>
      <c r="B80" s="140" t="s">
        <v>1486</v>
      </c>
      <c r="C80" s="133" t="s">
        <v>387</v>
      </c>
      <c r="D80" s="179">
        <f>VLOOKUP('330.4'!A88,'330.4'!A88:N185,14,FALSE)</f>
        <v>93266.582819218631</v>
      </c>
    </row>
    <row r="81" spans="1:4" ht="54" thickTop="1" thickBot="1">
      <c r="A81" s="139" t="s">
        <v>1487</v>
      </c>
      <c r="B81" s="140" t="s">
        <v>1488</v>
      </c>
      <c r="C81" s="133" t="s">
        <v>387</v>
      </c>
      <c r="D81" s="179">
        <f>VLOOKUP('330.5'!A88,'330.5'!A88:N186,14,FALSE)</f>
        <v>96931.94042341155</v>
      </c>
    </row>
    <row r="82" spans="1:4" ht="54" thickTop="1" thickBot="1">
      <c r="A82" s="139" t="s">
        <v>1489</v>
      </c>
      <c r="B82" s="140" t="s">
        <v>1490</v>
      </c>
      <c r="C82" s="133" t="s">
        <v>387</v>
      </c>
      <c r="D82" s="179">
        <f>VLOOKUP('330.6'!A88,'330.6'!A88:N187,14,FALSE)</f>
        <v>99680.95862655621</v>
      </c>
    </row>
    <row r="83" spans="1:4" ht="54" thickTop="1" thickBot="1">
      <c r="A83" s="137" t="s">
        <v>1033</v>
      </c>
      <c r="B83" s="138" t="s">
        <v>1491</v>
      </c>
      <c r="C83" s="133" t="s">
        <v>387</v>
      </c>
      <c r="D83" s="179">
        <f>VLOOKUP('340.1'!A88,'340.1'!A88:N188,14,FALSE)</f>
        <v>78280.845068523864</v>
      </c>
    </row>
    <row r="84" spans="1:4" ht="54" thickTop="1" thickBot="1">
      <c r="A84" s="137" t="s">
        <v>1034</v>
      </c>
      <c r="B84" s="138" t="s">
        <v>1492</v>
      </c>
      <c r="C84" s="133" t="s">
        <v>387</v>
      </c>
      <c r="D84" s="179">
        <f>VLOOKUP('340.2'!A88,'340.2'!A88:N190,14,FALSE)</f>
        <v>84448.51411404075</v>
      </c>
    </row>
    <row r="85" spans="1:4" ht="54" thickTop="1" thickBot="1">
      <c r="A85" s="137" t="s">
        <v>1035</v>
      </c>
      <c r="B85" s="138" t="s">
        <v>1493</v>
      </c>
      <c r="C85" s="133" t="s">
        <v>387</v>
      </c>
      <c r="D85" s="179">
        <f>VLOOKUP('340.3'!A88,'340.3'!A88:N191,14,FALSE)</f>
        <v>84448.51411404075</v>
      </c>
    </row>
    <row r="86" spans="1:4" ht="54" thickTop="1" thickBot="1">
      <c r="A86" s="137" t="s">
        <v>1494</v>
      </c>
      <c r="B86" s="138" t="s">
        <v>2021</v>
      </c>
      <c r="C86" s="133" t="s">
        <v>387</v>
      </c>
      <c r="D86" s="179">
        <f>VLOOKUP('350.1'!A88,'350.1'!A88:N192,14,FALSE)</f>
        <v>132227.82568509618</v>
      </c>
    </row>
    <row r="87" spans="1:4" ht="54" thickTop="1" thickBot="1">
      <c r="A87" s="195" t="s">
        <v>1495</v>
      </c>
      <c r="B87" s="138" t="s">
        <v>2022</v>
      </c>
      <c r="C87" s="133" t="s">
        <v>387</v>
      </c>
      <c r="D87" s="179">
        <f>VLOOKUP('350.2'!A88,'350.2'!A88:N193,14,FALSE)</f>
        <v>135893.1832892891</v>
      </c>
    </row>
    <row r="88" spans="1:4" ht="54" thickTop="1" thickBot="1">
      <c r="A88" s="139" t="s">
        <v>1496</v>
      </c>
      <c r="B88" s="140" t="s">
        <v>1497</v>
      </c>
      <c r="C88" s="133" t="s">
        <v>387</v>
      </c>
      <c r="D88" s="179">
        <f>VLOOKUP('350.3'!A88,'350.3'!A88:N194,14,FALSE)</f>
        <v>132227.82568509618</v>
      </c>
    </row>
    <row r="89" spans="1:4" ht="54" thickTop="1" thickBot="1">
      <c r="A89" s="137" t="s">
        <v>1498</v>
      </c>
      <c r="B89" s="138" t="s">
        <v>1499</v>
      </c>
      <c r="C89" s="133" t="s">
        <v>387</v>
      </c>
      <c r="D89" s="179">
        <f>VLOOKUP('350.4'!A88,'350.4'!A88:N195,14,FALSE)</f>
        <v>135893.1832892891</v>
      </c>
    </row>
    <row r="90" spans="1:4" ht="54" thickTop="1" thickBot="1">
      <c r="A90" s="139" t="s">
        <v>1500</v>
      </c>
      <c r="B90" s="140" t="s">
        <v>1501</v>
      </c>
      <c r="C90" s="133" t="s">
        <v>387</v>
      </c>
      <c r="D90" s="179">
        <f>VLOOKUP('350.10'!A88,'350.10'!A88:N196,14,FALSE)</f>
        <v>74687.599755304182</v>
      </c>
    </row>
    <row r="91" spans="1:4" ht="54" thickTop="1" thickBot="1">
      <c r="A91" s="139" t="s">
        <v>1502</v>
      </c>
      <c r="B91" s="140" t="s">
        <v>1503</v>
      </c>
      <c r="C91" s="133" t="s">
        <v>387</v>
      </c>
      <c r="D91" s="179">
        <f>VLOOKUP('350.11'!A88,'350.11'!A88:N197,14,FALSE)</f>
        <v>78352.957359497101</v>
      </c>
    </row>
    <row r="92" spans="1:4" ht="54" thickTop="1" thickBot="1">
      <c r="A92" s="139" t="s">
        <v>1504</v>
      </c>
      <c r="B92" s="140" t="s">
        <v>1505</v>
      </c>
      <c r="C92" s="133" t="s">
        <v>387</v>
      </c>
      <c r="D92" s="179">
        <f>VLOOKUP('350.12'!A88,'350.12'!A88:N198,14,FALSE)</f>
        <v>74687.599755304182</v>
      </c>
    </row>
    <row r="93" spans="1:4" ht="54" thickTop="1" thickBot="1">
      <c r="A93" s="139" t="s">
        <v>1506</v>
      </c>
      <c r="B93" s="140" t="s">
        <v>1507</v>
      </c>
      <c r="C93" s="133" t="s">
        <v>387</v>
      </c>
      <c r="D93" s="179">
        <f>VLOOKUP('350.13'!A88,'350.13'!A88:N199,14,FALSE)</f>
        <v>78352.957359497101</v>
      </c>
    </row>
    <row r="94" spans="1:4" ht="54" thickTop="1" thickBot="1">
      <c r="A94" s="137" t="s">
        <v>1508</v>
      </c>
      <c r="B94" s="138" t="s">
        <v>1509</v>
      </c>
      <c r="C94" s="133" t="s">
        <v>998</v>
      </c>
      <c r="D94" s="179">
        <f>VLOOKUP('350.14'!A88,'350.14'!A88:N200,14,FALSE)</f>
        <v>639.33584366435559</v>
      </c>
    </row>
    <row r="95" spans="1:4" ht="54" thickTop="1" thickBot="1">
      <c r="A95" s="139" t="s">
        <v>1510</v>
      </c>
      <c r="B95" s="140" t="s">
        <v>1511</v>
      </c>
      <c r="C95" s="133" t="s">
        <v>387</v>
      </c>
      <c r="D95" s="179">
        <f>VLOOKUP('351.1'!A88,'351.1'!A88:N201,14,FALSE)</f>
        <v>135893.1832892891</v>
      </c>
    </row>
    <row r="96" spans="1:4" ht="54" thickTop="1" thickBot="1">
      <c r="A96" s="139" t="s">
        <v>1512</v>
      </c>
      <c r="B96" s="140" t="s">
        <v>1513</v>
      </c>
      <c r="C96" s="133" t="s">
        <v>387</v>
      </c>
      <c r="D96" s="179">
        <f>VLOOKUP('351.2'!A88,'351.2'!A88:N202,14,FALSE)</f>
        <v>135893.1832892891</v>
      </c>
    </row>
    <row r="97" spans="1:4" ht="54" thickTop="1" thickBot="1">
      <c r="A97" s="139" t="s">
        <v>1514</v>
      </c>
      <c r="B97" s="140" t="s">
        <v>1515</v>
      </c>
      <c r="C97" s="133" t="s">
        <v>387</v>
      </c>
      <c r="D97" s="179">
        <f>VLOOKUP('351.10'!A88,'351.10'!A88:N203,14,FALSE)</f>
        <v>78352.957359497101</v>
      </c>
    </row>
    <row r="98" spans="1:4" ht="54" thickTop="1" thickBot="1">
      <c r="A98" s="139" t="s">
        <v>1516</v>
      </c>
      <c r="B98" s="140" t="s">
        <v>1517</v>
      </c>
      <c r="C98" s="133" t="s">
        <v>387</v>
      </c>
      <c r="D98" s="179">
        <f>VLOOKUP('351.11'!A88,'351.11'!A88:N204,14,FALSE)</f>
        <v>78352.957359497101</v>
      </c>
    </row>
    <row r="99" spans="1:4" ht="54" thickTop="1" thickBot="1">
      <c r="A99" s="139" t="s">
        <v>1518</v>
      </c>
      <c r="B99" s="140" t="s">
        <v>1519</v>
      </c>
      <c r="C99" s="133" t="s">
        <v>998</v>
      </c>
      <c r="D99" s="179">
        <f>VLOOKUP('351.12'!A88,'351.12'!A88:N205,14,FALSE)</f>
        <v>639.33584366435559</v>
      </c>
    </row>
    <row r="100" spans="1:4" ht="54" thickTop="1" thickBot="1">
      <c r="A100" s="139" t="s">
        <v>1522</v>
      </c>
      <c r="B100" s="140" t="s">
        <v>1520</v>
      </c>
      <c r="C100" s="133" t="s">
        <v>998</v>
      </c>
      <c r="D100" s="179">
        <f>VLOOKUP('410.1'!A88,'410.1'!A88:N206,14,FALSE)</f>
        <v>1973.9970288614436</v>
      </c>
    </row>
    <row r="101" spans="1:4" ht="54" thickTop="1" thickBot="1">
      <c r="A101" s="139" t="s">
        <v>1523</v>
      </c>
      <c r="B101" s="140" t="s">
        <v>1521</v>
      </c>
      <c r="C101" s="133" t="s">
        <v>998</v>
      </c>
      <c r="D101" s="179">
        <f>VLOOKUP('410.2'!A88,'410.2'!A88:N207,14,FALSE)</f>
        <v>2193.3750526458794</v>
      </c>
    </row>
    <row r="102" spans="1:4" ht="54" thickTop="1" thickBot="1">
      <c r="A102" s="139" t="s">
        <v>1525</v>
      </c>
      <c r="B102" s="140" t="s">
        <v>1524</v>
      </c>
      <c r="C102" s="133" t="s">
        <v>377</v>
      </c>
      <c r="D102" s="179">
        <f>VLOOKUP('410.3'!A88,'410.3'!A88:N208,14,FALSE)</f>
        <v>2027.1838616072025</v>
      </c>
    </row>
    <row r="103" spans="1:4" ht="54" thickTop="1" thickBot="1">
      <c r="A103" s="139" t="s">
        <v>1527</v>
      </c>
      <c r="B103" s="140" t="s">
        <v>1526</v>
      </c>
      <c r="C103" s="133" t="s">
        <v>1464</v>
      </c>
      <c r="D103" s="179">
        <f>VLOOKUP('411.1'!A88,'411.1'!A88:N209,14,FALSE)</f>
        <v>1959.0378372427931</v>
      </c>
    </row>
    <row r="104" spans="1:4" ht="54" thickTop="1" thickBot="1">
      <c r="A104" s="137" t="s">
        <v>1036</v>
      </c>
      <c r="B104" s="138" t="s">
        <v>1958</v>
      </c>
      <c r="C104" s="133" t="s">
        <v>1464</v>
      </c>
      <c r="D104" s="179">
        <f>VLOOKUP('411.2'!A88,'411.2'!A88:N210,14,FALSE)</f>
        <v>1782.4625814037465</v>
      </c>
    </row>
    <row r="105" spans="1:4" ht="54" thickTop="1" thickBot="1">
      <c r="A105" s="137" t="s">
        <v>1037</v>
      </c>
      <c r="B105" s="138" t="s">
        <v>2054</v>
      </c>
      <c r="C105" s="133" t="s">
        <v>1464</v>
      </c>
      <c r="D105" s="179">
        <f>VLOOKUP('411.3'!A88,'411.3'!A88:N211,14,FALSE)</f>
        <v>2273.65742794792</v>
      </c>
    </row>
    <row r="106" spans="1:4" ht="54" thickTop="1" thickBot="1">
      <c r="A106" s="137" t="s">
        <v>1528</v>
      </c>
      <c r="B106" s="138" t="s">
        <v>2055</v>
      </c>
      <c r="C106" s="133" t="s">
        <v>1464</v>
      </c>
      <c r="D106" s="179">
        <f>VLOOKUP('411.4'!A88,'411.4'!A88:N212,14,FALSE)</f>
        <v>1765.0439339680129</v>
      </c>
    </row>
    <row r="107" spans="1:4" ht="54" thickTop="1" thickBot="1">
      <c r="A107" s="137" t="s">
        <v>1535</v>
      </c>
      <c r="B107" s="191" t="s">
        <v>1606</v>
      </c>
      <c r="C107" s="133" t="s">
        <v>998</v>
      </c>
      <c r="D107" s="179">
        <f>VLOOKUP('413.1'!A88,'413.1'!A88:N213,14,FALSE)</f>
        <v>2823.5349464952187</v>
      </c>
    </row>
    <row r="108" spans="1:4" ht="54" thickTop="1" thickBot="1">
      <c r="A108" s="137" t="s">
        <v>1537</v>
      </c>
      <c r="B108" s="138" t="s">
        <v>1607</v>
      </c>
      <c r="C108" s="133" t="s">
        <v>998</v>
      </c>
      <c r="D108" s="179">
        <f>VLOOKUP('413.2'!A88,'413.2'!A88:N214,14,FALSE)</f>
        <v>2845.0025267182132</v>
      </c>
    </row>
    <row r="109" spans="1:4" ht="54" thickTop="1" thickBot="1">
      <c r="A109" s="137" t="s">
        <v>1539</v>
      </c>
      <c r="B109" s="138" t="s">
        <v>1608</v>
      </c>
      <c r="C109" s="133" t="s">
        <v>998</v>
      </c>
      <c r="D109" s="179">
        <f>VLOOKUP('413.3'!A88,'413.3'!A88:N215,14,FALSE)</f>
        <v>2862.5669105370271</v>
      </c>
    </row>
    <row r="110" spans="1:4" ht="54" thickTop="1" thickBot="1">
      <c r="A110" s="137" t="s">
        <v>1038</v>
      </c>
      <c r="B110" s="138" t="s">
        <v>1205</v>
      </c>
      <c r="C110" s="133" t="s">
        <v>998</v>
      </c>
      <c r="D110" s="179">
        <f>VLOOKUP('414.1'!A88,'414.1'!A88:N216,14,FALSE)</f>
        <v>2904.3044475588122</v>
      </c>
    </row>
    <row r="111" spans="1:4" ht="54" thickTop="1" thickBot="1">
      <c r="A111" s="137" t="s">
        <v>1039</v>
      </c>
      <c r="B111" s="138" t="s">
        <v>1959</v>
      </c>
      <c r="C111" s="133" t="s">
        <v>998</v>
      </c>
      <c r="D111" s="179">
        <f>VLOOKUP('414.2'!A88,'414.2'!A88:N217,14,FALSE)</f>
        <v>2904.3044475588122</v>
      </c>
    </row>
    <row r="112" spans="1:4" ht="54" thickTop="1" thickBot="1">
      <c r="A112" s="137" t="s">
        <v>1040</v>
      </c>
      <c r="B112" s="138" t="s">
        <v>1960</v>
      </c>
      <c r="C112" s="133" t="s">
        <v>998</v>
      </c>
      <c r="D112" s="179">
        <f>VLOOKUP('414.3'!A88,'414.3'!A88:N218,14,FALSE)</f>
        <v>2904.3044475588122</v>
      </c>
    </row>
    <row r="113" spans="1:4" ht="54" thickTop="1" thickBot="1">
      <c r="A113" s="137" t="s">
        <v>1041</v>
      </c>
      <c r="B113" s="138" t="s">
        <v>1206</v>
      </c>
      <c r="C113" s="133" t="s">
        <v>998</v>
      </c>
      <c r="D113" s="179">
        <f>VLOOKUP('414.4'!A88,'414.4'!A88:N219,14,FALSE)</f>
        <v>2924.0708976816991</v>
      </c>
    </row>
    <row r="114" spans="1:4" ht="54" thickTop="1" thickBot="1">
      <c r="A114" s="137" t="s">
        <v>1042</v>
      </c>
      <c r="B114" s="138" t="s">
        <v>1207</v>
      </c>
      <c r="C114" s="133" t="s">
        <v>998</v>
      </c>
      <c r="D114" s="179">
        <f>VLOOKUP('414.5'!A88,'414.5'!A88:N220,14,FALSE)</f>
        <v>2924.0708976816991</v>
      </c>
    </row>
    <row r="115" spans="1:4" ht="54" thickTop="1" thickBot="1">
      <c r="A115" s="137" t="s">
        <v>1546</v>
      </c>
      <c r="B115" s="138" t="s">
        <v>2056</v>
      </c>
      <c r="C115" s="133" t="s">
        <v>998</v>
      </c>
      <c r="D115" s="179">
        <f>VLOOKUP('414.6'!A88,'414.6'!A88:N221,14,FALSE)</f>
        <v>2928.1318804276261</v>
      </c>
    </row>
    <row r="116" spans="1:4" ht="54" thickTop="1" thickBot="1">
      <c r="A116" s="137" t="s">
        <v>1043</v>
      </c>
      <c r="B116" s="138" t="s">
        <v>1961</v>
      </c>
      <c r="C116" s="133" t="s">
        <v>1464</v>
      </c>
      <c r="D116" s="179">
        <f>VLOOKUP('415.1'!A88,'415.1'!A88:N222,14,FALSE)</f>
        <v>2264.2428892496705</v>
      </c>
    </row>
    <row r="117" spans="1:4" ht="54" thickTop="1" thickBot="1">
      <c r="A117" s="137" t="s">
        <v>1044</v>
      </c>
      <c r="B117" s="138" t="s">
        <v>2058</v>
      </c>
      <c r="C117" s="133" t="s">
        <v>233</v>
      </c>
      <c r="D117" s="179">
        <f>VLOOKUP('420.1'!A87,'420.1'!A87:N223,14,FALSE)</f>
        <v>2150.6106171292749</v>
      </c>
    </row>
    <row r="118" spans="1:4" ht="54" thickTop="1" thickBot="1">
      <c r="A118" s="137" t="s">
        <v>1045</v>
      </c>
      <c r="B118" s="138" t="s">
        <v>2057</v>
      </c>
      <c r="C118" s="142" t="s">
        <v>233</v>
      </c>
      <c r="D118" s="179">
        <f>VLOOKUP('420.2 '!A88,'420.2 '!A59:N107,14,FALSE)</f>
        <v>4605.922380367716</v>
      </c>
    </row>
    <row r="119" spans="1:4" ht="54" thickTop="1" thickBot="1">
      <c r="A119" s="137" t="s">
        <v>1551</v>
      </c>
      <c r="B119" s="138" t="s">
        <v>1552</v>
      </c>
      <c r="C119" s="133" t="s">
        <v>233</v>
      </c>
      <c r="D119" s="179">
        <f>VLOOKUP('420.3'!A88,'420.3'!A88:N225,14,FALSE)</f>
        <v>3344.7715633379325</v>
      </c>
    </row>
    <row r="120" spans="1:4" ht="54" thickTop="1" thickBot="1">
      <c r="A120" s="137" t="s">
        <v>1046</v>
      </c>
      <c r="B120" s="138" t="s">
        <v>1208</v>
      </c>
      <c r="C120" s="133" t="s">
        <v>233</v>
      </c>
      <c r="D120" s="179">
        <f>VLOOKUP('421.1'!A88,'421.1'!A88:N226,14,FALSE)</f>
        <v>1124.6684290308156</v>
      </c>
    </row>
    <row r="121" spans="1:4" ht="54" thickTop="1" thickBot="1">
      <c r="A121" s="137" t="s">
        <v>1047</v>
      </c>
      <c r="B121" s="138" t="s">
        <v>1209</v>
      </c>
      <c r="C121" s="133" t="s">
        <v>233</v>
      </c>
      <c r="D121" s="179">
        <f>VLOOKUP('421.2'!A88,'421.2'!A88:N227,14,FALSE)</f>
        <v>1174.4720489936915</v>
      </c>
    </row>
    <row r="122" spans="1:4" ht="54" thickTop="1" thickBot="1">
      <c r="A122" s="137" t="s">
        <v>1048</v>
      </c>
      <c r="B122" s="138" t="s">
        <v>1962</v>
      </c>
      <c r="C122" s="133" t="s">
        <v>233</v>
      </c>
      <c r="D122" s="179">
        <f>VLOOKUP('421.3'!A88,'421.3'!A88:N228,14,FALSE)</f>
        <v>1321.6365868784642</v>
      </c>
    </row>
    <row r="123" spans="1:4" ht="54" thickTop="1" thickBot="1">
      <c r="A123" s="137" t="s">
        <v>1049</v>
      </c>
      <c r="B123" s="138" t="s">
        <v>1963</v>
      </c>
      <c r="C123" s="133" t="s">
        <v>233</v>
      </c>
      <c r="D123" s="179">
        <f>VLOOKUP('421.4'!A88,'421.4'!A88:N229,14,FALSE)</f>
        <v>1356.5906020712782</v>
      </c>
    </row>
    <row r="124" spans="1:4" ht="54" thickTop="1" thickBot="1">
      <c r="A124" s="137" t="s">
        <v>1556</v>
      </c>
      <c r="B124" s="140" t="s">
        <v>1557</v>
      </c>
      <c r="C124" s="133" t="s">
        <v>233</v>
      </c>
      <c r="D124" s="179">
        <f>VLOOKUP('430.1.1'!A87,'430.1.1'!A87:N230,14,FALSE)</f>
        <v>5698.8967671132759</v>
      </c>
    </row>
    <row r="125" spans="1:4" ht="54" thickTop="1" thickBot="1">
      <c r="A125" s="137" t="s">
        <v>1558</v>
      </c>
      <c r="B125" s="138" t="s">
        <v>1559</v>
      </c>
      <c r="C125" s="133" t="s">
        <v>233</v>
      </c>
      <c r="D125" s="179">
        <f>VLOOKUP('430.1.2'!A88,'430.1.2'!A88:N231,14,FALSE)</f>
        <v>4827.0627743301875</v>
      </c>
    </row>
    <row r="126" spans="1:4" ht="54" thickTop="1" thickBot="1">
      <c r="A126" s="137" t="s">
        <v>1560</v>
      </c>
      <c r="B126" s="138" t="s">
        <v>1609</v>
      </c>
      <c r="C126" s="133" t="s">
        <v>233</v>
      </c>
      <c r="D126" s="179">
        <f>VLOOKUP('430.2.1'!A88,'430.2.1'!A88:N232,14,FALSE)</f>
        <v>5698.8967671132759</v>
      </c>
    </row>
    <row r="127" spans="1:4" ht="54" thickTop="1" thickBot="1">
      <c r="A127" s="137" t="s">
        <v>1562</v>
      </c>
      <c r="B127" s="138" t="s">
        <v>1610</v>
      </c>
      <c r="C127" s="133" t="s">
        <v>233</v>
      </c>
      <c r="D127" s="179">
        <f>VLOOKUP('430.2.2'!A88,'430.2.2'!A88:N233,14,FALSE)</f>
        <v>4827.0627743301875</v>
      </c>
    </row>
    <row r="128" spans="1:4" ht="54" thickTop="1" thickBot="1">
      <c r="A128" s="137" t="s">
        <v>1563</v>
      </c>
      <c r="B128" s="138" t="s">
        <v>1611</v>
      </c>
      <c r="C128" s="133" t="s">
        <v>233</v>
      </c>
      <c r="D128" s="179">
        <f>VLOOKUP('431.1.1'!A88,'431.1.1'!A88:N234,14,FALSE)</f>
        <v>11429.697084414775</v>
      </c>
    </row>
    <row r="129" spans="1:4" ht="54" thickTop="1" thickBot="1">
      <c r="A129" s="137" t="s">
        <v>1565</v>
      </c>
      <c r="B129" s="138" t="s">
        <v>1612</v>
      </c>
      <c r="C129" s="133" t="s">
        <v>233</v>
      </c>
      <c r="D129" s="179">
        <f>VLOOKUP('431.1.2'!A88,'431.1.2'!A88:N235,14,FALSE)</f>
        <v>9312.771686012069</v>
      </c>
    </row>
    <row r="130" spans="1:4" ht="54" thickTop="1" thickBot="1">
      <c r="A130" s="137" t="s">
        <v>1568</v>
      </c>
      <c r="B130" s="138" t="s">
        <v>1613</v>
      </c>
      <c r="C130" s="133" t="s">
        <v>233</v>
      </c>
      <c r="D130" s="179">
        <f>VLOOKUP('431.2.1'!A88,'431.2.1'!A88:N236,14,FALSE)</f>
        <v>13145.658562301369</v>
      </c>
    </row>
    <row r="131" spans="1:4" ht="54" thickTop="1" thickBot="1">
      <c r="A131" s="137" t="s">
        <v>1569</v>
      </c>
      <c r="B131" s="138" t="s">
        <v>1614</v>
      </c>
      <c r="C131" s="133" t="s">
        <v>233</v>
      </c>
      <c r="D131" s="179">
        <f>VLOOKUP('431.2.2'!A88,'431.2.2'!A88:N237,14,FALSE)</f>
        <v>10624.025268170692</v>
      </c>
    </row>
    <row r="132" spans="1:4" ht="54" thickTop="1" thickBot="1">
      <c r="A132" s="137" t="s">
        <v>1050</v>
      </c>
      <c r="B132" s="138" t="s">
        <v>1210</v>
      </c>
      <c r="C132" s="133" t="s">
        <v>233</v>
      </c>
      <c r="D132" s="179">
        <f>VLOOKUP('432.1'!A88,'432.1'!A88:N238,14,FALSE)</f>
        <v>3911.0566241661372</v>
      </c>
    </row>
    <row r="133" spans="1:4" ht="54" thickTop="1" thickBot="1">
      <c r="A133" s="137" t="s">
        <v>1051</v>
      </c>
      <c r="B133" s="138" t="s">
        <v>1964</v>
      </c>
      <c r="C133" s="133" t="s">
        <v>233</v>
      </c>
      <c r="D133" s="179">
        <f>VLOOKUP('432.2'!A88,'432.2'!A88:N239,14,FALSE)</f>
        <v>3772.71323538037</v>
      </c>
    </row>
    <row r="134" spans="1:4" ht="54" thickTop="1" thickBot="1">
      <c r="A134" s="137" t="s">
        <v>1052</v>
      </c>
      <c r="B134" s="138" t="s">
        <v>1965</v>
      </c>
      <c r="C134" s="133" t="s">
        <v>233</v>
      </c>
      <c r="D134" s="179">
        <f>VLOOKUP('433.1'!A88,'433.1'!A88:N240,14,FALSE)</f>
        <v>4014.7258956875794</v>
      </c>
    </row>
    <row r="135" spans="1:4" ht="54" thickTop="1" thickBot="1">
      <c r="A135" s="137" t="s">
        <v>1053</v>
      </c>
      <c r="B135" s="138" t="s">
        <v>1966</v>
      </c>
      <c r="C135" s="133" t="s">
        <v>233</v>
      </c>
      <c r="D135" s="179">
        <f>VLOOKUP('433.2'!A88,'433.2'!A88:N241,14,FALSE)</f>
        <v>3732.3928355338458</v>
      </c>
    </row>
    <row r="136" spans="1:4" ht="54" thickTop="1" thickBot="1">
      <c r="A136" s="137" t="s">
        <v>1054</v>
      </c>
      <c r="B136" s="138" t="s">
        <v>1967</v>
      </c>
      <c r="C136" s="133" t="s">
        <v>233</v>
      </c>
      <c r="D136" s="179">
        <f>VLOOKUP('433.3'!A88,'433.3'!A88:N242,14,FALSE)</f>
        <v>4260.5822327737742</v>
      </c>
    </row>
    <row r="137" spans="1:4" ht="54" thickTop="1" thickBot="1">
      <c r="A137" s="137" t="s">
        <v>1055</v>
      </c>
      <c r="B137" s="138" t="s">
        <v>1211</v>
      </c>
      <c r="C137" s="133" t="s">
        <v>233</v>
      </c>
      <c r="D137" s="179">
        <f>VLOOKUP('433.4'!A88,'433.4'!A88:N243,14,FALSE)</f>
        <v>2833.0400786051546</v>
      </c>
    </row>
    <row r="138" spans="1:4" ht="54" thickTop="1" thickBot="1">
      <c r="A138" s="137" t="s">
        <v>1056</v>
      </c>
      <c r="B138" s="138" t="s">
        <v>1968</v>
      </c>
      <c r="C138" s="133" t="s">
        <v>233</v>
      </c>
      <c r="D138" s="179">
        <f>VLOOKUP('433.5'!A88,'433.5'!A88:N244,14,FALSE)</f>
        <v>4758.5731306331936</v>
      </c>
    </row>
    <row r="139" spans="1:4" ht="54" thickTop="1" thickBot="1">
      <c r="A139" s="137" t="s">
        <v>1057</v>
      </c>
      <c r="B139" s="138" t="s">
        <v>1969</v>
      </c>
      <c r="C139" s="133" t="s">
        <v>233</v>
      </c>
      <c r="D139" s="179">
        <f>VLOOKUP('433.6'!A88,'433.6'!A88:N245,14,FALSE)</f>
        <v>4449.9193221659998</v>
      </c>
    </row>
    <row r="140" spans="1:4" ht="54" thickTop="1" thickBot="1">
      <c r="A140" s="137" t="s">
        <v>1058</v>
      </c>
      <c r="B140" s="138" t="s">
        <v>1970</v>
      </c>
      <c r="C140" s="133" t="s">
        <v>233</v>
      </c>
      <c r="D140" s="179">
        <f>VLOOKUP('433.7'!A88,'433.7'!A88:N246,14,FALSE)</f>
        <v>5130.3113074794146</v>
      </c>
    </row>
    <row r="141" spans="1:4" ht="54" thickTop="1" thickBot="1">
      <c r="A141" s="137" t="s">
        <v>1059</v>
      </c>
      <c r="B141" s="138" t="s">
        <v>1212</v>
      </c>
      <c r="C141" s="133" t="s">
        <v>233</v>
      </c>
      <c r="D141" s="179">
        <f>VLOOKUP('433.8'!A88,'433.8'!A88:N247,14,FALSE)</f>
        <v>3376.6207502961815</v>
      </c>
    </row>
    <row r="142" spans="1:4" ht="54" thickTop="1" thickBot="1">
      <c r="A142" s="137" t="s">
        <v>1060</v>
      </c>
      <c r="B142" s="138" t="s">
        <v>1971</v>
      </c>
      <c r="C142" s="133" t="s">
        <v>387</v>
      </c>
      <c r="D142" s="179">
        <f>VLOOKUP('440.1'!A89,'440.1'!A89:N248,14,FALSE)</f>
        <v>219677.5380226936</v>
      </c>
    </row>
    <row r="143" spans="1:4" ht="54" thickTop="1" thickBot="1">
      <c r="A143" s="137" t="s">
        <v>1061</v>
      </c>
      <c r="B143" s="138" t="s">
        <v>1972</v>
      </c>
      <c r="C143" s="133" t="s">
        <v>387</v>
      </c>
      <c r="D143" s="179">
        <f>VLOOKUP('440.2'!A93,'440.2'!A93:N250,14,FALSE)</f>
        <v>219677.5380226936</v>
      </c>
    </row>
    <row r="144" spans="1:4" ht="54" thickTop="1" thickBot="1">
      <c r="A144" s="137" t="s">
        <v>1062</v>
      </c>
      <c r="B144" s="138" t="s">
        <v>1973</v>
      </c>
      <c r="C144" s="133" t="s">
        <v>387</v>
      </c>
      <c r="D144" s="179">
        <f>VLOOKUP('440.3'!A93,'440.3'!A93:N252,14,FALSE)</f>
        <v>219677.5380226936</v>
      </c>
    </row>
    <row r="145" spans="1:4" ht="54" thickTop="1" thickBot="1">
      <c r="A145" s="137" t="s">
        <v>1063</v>
      </c>
      <c r="B145" s="138" t="s">
        <v>1213</v>
      </c>
      <c r="C145" s="133" t="s">
        <v>387</v>
      </c>
      <c r="D145" s="179">
        <f>VLOOKUP('440.4'!A93,'440.4'!A93:N254,14,FALSE)</f>
        <v>245360.37982752157</v>
      </c>
    </row>
    <row r="146" spans="1:4" ht="54" thickTop="1" thickBot="1">
      <c r="A146" s="137" t="s">
        <v>1064</v>
      </c>
      <c r="B146" s="138" t="s">
        <v>1974</v>
      </c>
      <c r="C146" s="133" t="s">
        <v>387</v>
      </c>
      <c r="D146" s="179">
        <f>VLOOKUP('441.1'!A93,'441.1'!A93:N256,14,FALSE)</f>
        <v>219677.5380226936</v>
      </c>
    </row>
    <row r="147" spans="1:4" ht="54" thickTop="1" thickBot="1">
      <c r="A147" s="137" t="s">
        <v>1065</v>
      </c>
      <c r="B147" s="138" t="s">
        <v>1975</v>
      </c>
      <c r="C147" s="133" t="s">
        <v>387</v>
      </c>
      <c r="D147" s="179">
        <f>VLOOKUP('441.2'!A92,'441.2'!A92:N258,14,FALSE)</f>
        <v>219677.5380226936</v>
      </c>
    </row>
    <row r="148" spans="1:4" ht="54" thickTop="1" thickBot="1">
      <c r="A148" s="137" t="s">
        <v>1066</v>
      </c>
      <c r="B148" s="138" t="s">
        <v>1976</v>
      </c>
      <c r="C148" s="133" t="s">
        <v>387</v>
      </c>
      <c r="D148" s="179">
        <f>VLOOKUP('441.3'!A93,'441.3'!A93:N260,14,FALSE)</f>
        <v>219677.5380226936</v>
      </c>
    </row>
    <row r="149" spans="1:4" ht="54" thickTop="1" thickBot="1">
      <c r="A149" s="137" t="s">
        <v>1067</v>
      </c>
      <c r="B149" s="138" t="s">
        <v>1977</v>
      </c>
      <c r="C149" s="133" t="s">
        <v>387</v>
      </c>
      <c r="D149" s="179">
        <f>VLOOKUP('441.4'!A92,'441.4'!A92:N262,14,FALSE)</f>
        <v>245288.1409960415</v>
      </c>
    </row>
    <row r="150" spans="1:4" ht="54" thickTop="1" thickBot="1">
      <c r="A150" s="137" t="s">
        <v>1068</v>
      </c>
      <c r="B150" s="138" t="s">
        <v>1957</v>
      </c>
      <c r="C150" s="133" t="s">
        <v>387</v>
      </c>
      <c r="D150" s="179">
        <f>VLOOKUP('450.1'!A95,'450.1'!A95:N264,14,FALSE)</f>
        <v>241794.75157457587</v>
      </c>
    </row>
    <row r="151" spans="1:4" ht="54" thickTop="1" thickBot="1">
      <c r="A151" s="137" t="s">
        <v>1069</v>
      </c>
      <c r="B151" s="138" t="s">
        <v>1978</v>
      </c>
      <c r="C151" s="133" t="s">
        <v>387</v>
      </c>
      <c r="D151" s="179">
        <f>VLOOKUP('450.2'!A93,'450.2'!A93:N266,14,FALSE)</f>
        <v>241794.75157457587</v>
      </c>
    </row>
    <row r="152" spans="1:4" ht="54" thickTop="1" thickBot="1">
      <c r="A152" s="137" t="s">
        <v>1070</v>
      </c>
      <c r="B152" s="138" t="s">
        <v>1979</v>
      </c>
      <c r="C152" s="133" t="s">
        <v>387</v>
      </c>
      <c r="D152" s="179">
        <f>VLOOKUP('450.3'!A93,'450.3'!A93:N268,14,FALSE)</f>
        <v>241794.75157457587</v>
      </c>
    </row>
    <row r="153" spans="1:4" ht="54" thickTop="1" thickBot="1">
      <c r="A153" s="137" t="s">
        <v>1071</v>
      </c>
      <c r="B153" s="138" t="s">
        <v>1980</v>
      </c>
      <c r="C153" s="133" t="s">
        <v>387</v>
      </c>
      <c r="D153" s="179">
        <f>VLOOKUP('450.4'!A92,'450.4'!A92:N270,14,FALSE)</f>
        <v>241794.75157457587</v>
      </c>
    </row>
    <row r="154" spans="1:4" ht="63.75" customHeight="1" thickTop="1" thickBot="1">
      <c r="A154" s="137" t="s">
        <v>1072</v>
      </c>
      <c r="B154" s="138" t="s">
        <v>1981</v>
      </c>
      <c r="C154" s="133" t="s">
        <v>387</v>
      </c>
      <c r="D154" s="179">
        <f>VLOOKUP('450.5'!A92,'450.5'!A92:N272,14,FALSE)</f>
        <v>241794.75157457587</v>
      </c>
    </row>
    <row r="155" spans="1:4" ht="54" thickTop="1" thickBot="1">
      <c r="A155" s="137" t="s">
        <v>1073</v>
      </c>
      <c r="B155" s="138" t="s">
        <v>1982</v>
      </c>
      <c r="C155" s="133" t="s">
        <v>387</v>
      </c>
      <c r="D155" s="179">
        <f>VLOOKUP('450.6'!A93,'450.6'!A93:N274,14,FALSE)</f>
        <v>241794.75157457587</v>
      </c>
    </row>
    <row r="156" spans="1:4" ht="54" thickTop="1" thickBot="1">
      <c r="A156" s="137" t="s">
        <v>1074</v>
      </c>
      <c r="B156" s="138" t="s">
        <v>1983</v>
      </c>
      <c r="C156" s="133" t="s">
        <v>387</v>
      </c>
      <c r="D156" s="179">
        <f>VLOOKUP('450.7'!A93,'450.7'!A93:N275,14,FALSE)</f>
        <v>241794.75157457587</v>
      </c>
    </row>
    <row r="157" spans="1:4" ht="54" thickTop="1" thickBot="1">
      <c r="A157" s="137" t="s">
        <v>1075</v>
      </c>
      <c r="B157" s="138" t="s">
        <v>1984</v>
      </c>
      <c r="C157" s="133" t="s">
        <v>387</v>
      </c>
      <c r="D157" s="179">
        <f>VLOOKUP('450.8'!A93,'450.8'!A93:N276,14,FALSE)</f>
        <v>241794.75157457587</v>
      </c>
    </row>
    <row r="158" spans="1:4" ht="54" thickTop="1" thickBot="1">
      <c r="A158" s="137" t="s">
        <v>1584</v>
      </c>
      <c r="B158" s="138" t="s">
        <v>1615</v>
      </c>
      <c r="C158" s="133" t="s">
        <v>387</v>
      </c>
      <c r="D158" s="179">
        <f>VLOOKUP('450.10'!A92,'450.10'!A92:N277,14,FALSE)</f>
        <v>280434.7622738402</v>
      </c>
    </row>
    <row r="159" spans="1:4" ht="54" thickTop="1" thickBot="1">
      <c r="A159" s="137" t="s">
        <v>1586</v>
      </c>
      <c r="B159" s="138" t="s">
        <v>1616</v>
      </c>
      <c r="C159" s="133" t="s">
        <v>387</v>
      </c>
      <c r="D159" s="179">
        <f>VLOOKUP('450.11'!A92,'450.11'!A92:N278,14,FALSE)</f>
        <v>280434.7622738402</v>
      </c>
    </row>
    <row r="160" spans="1:4" ht="54" thickTop="1" thickBot="1">
      <c r="A160" s="137" t="s">
        <v>1588</v>
      </c>
      <c r="B160" s="138" t="s">
        <v>1617</v>
      </c>
      <c r="C160" s="133" t="s">
        <v>387</v>
      </c>
      <c r="D160" s="179">
        <f>VLOOKUP('450.12'!A92,'450.11'!A92:N279,14,FALSE)</f>
        <v>280434.7622738402</v>
      </c>
    </row>
    <row r="161" spans="1:4" ht="54" thickTop="1" thickBot="1">
      <c r="A161" s="137" t="s">
        <v>1076</v>
      </c>
      <c r="B161" s="138" t="s">
        <v>1985</v>
      </c>
      <c r="C161" s="133" t="s">
        <v>387</v>
      </c>
      <c r="D161" s="179">
        <f>VLOOKUP('451.1'!A92,'451.1'!A92:N280,14,FALSE)</f>
        <v>241794.75157457587</v>
      </c>
    </row>
    <row r="162" spans="1:4" ht="54" thickTop="1" thickBot="1">
      <c r="A162" s="137" t="s">
        <v>1077</v>
      </c>
      <c r="B162" s="138" t="s">
        <v>1986</v>
      </c>
      <c r="C162" s="133" t="s">
        <v>387</v>
      </c>
      <c r="D162" s="179">
        <f>VLOOKUP('451.2'!A93,'451.2'!A93:N281,14,FALSE)</f>
        <v>241794.75157457587</v>
      </c>
    </row>
    <row r="163" spans="1:4" ht="54" thickTop="1" thickBot="1">
      <c r="A163" s="137" t="s">
        <v>1078</v>
      </c>
      <c r="B163" s="138" t="s">
        <v>1987</v>
      </c>
      <c r="C163" s="133" t="s">
        <v>387</v>
      </c>
      <c r="D163" s="179">
        <f>VLOOKUP('451.3'!A92,'451.3'!A92:N282,14,FALSE)</f>
        <v>241794.75157457587</v>
      </c>
    </row>
    <row r="164" spans="1:4" ht="54" thickTop="1" thickBot="1">
      <c r="A164" s="137" t="s">
        <v>1079</v>
      </c>
      <c r="B164" s="138" t="s">
        <v>1988</v>
      </c>
      <c r="C164" s="133" t="s">
        <v>387</v>
      </c>
      <c r="D164" s="179">
        <f>VLOOKUP('451.4'!A92,'451.4'!A92:N283,14,FALSE)</f>
        <v>280434.7622738402</v>
      </c>
    </row>
    <row r="165" spans="1:4" ht="54" thickTop="1" thickBot="1">
      <c r="A165" s="137" t="s">
        <v>1080</v>
      </c>
      <c r="B165" s="138" t="s">
        <v>1989</v>
      </c>
      <c r="C165" s="133" t="s">
        <v>387</v>
      </c>
      <c r="D165" s="179">
        <f>VLOOKUP('452.1'!A93,'452.1'!A93:N284,14,FALSE)</f>
        <v>241794.75157457587</v>
      </c>
    </row>
    <row r="166" spans="1:4" ht="54" thickTop="1" thickBot="1">
      <c r="A166" s="137" t="s">
        <v>1081</v>
      </c>
      <c r="B166" s="138" t="s">
        <v>1990</v>
      </c>
      <c r="C166" s="133" t="s">
        <v>387</v>
      </c>
      <c r="D166" s="179">
        <f>VLOOKUP('452.2'!A93,'452.2'!A93:N285,14,FALSE)</f>
        <v>241794.75157457587</v>
      </c>
    </row>
    <row r="167" spans="1:4" ht="54" thickTop="1" thickBot="1">
      <c r="A167" s="137" t="s">
        <v>1082</v>
      </c>
      <c r="B167" s="138" t="s">
        <v>1991</v>
      </c>
      <c r="C167" s="133" t="s">
        <v>387</v>
      </c>
      <c r="D167" s="179">
        <f>VLOOKUP('452.3'!A92,'452.3'!A92:N286,14,FALSE)</f>
        <v>241794.75157457587</v>
      </c>
    </row>
    <row r="168" spans="1:4" ht="54" thickTop="1" thickBot="1">
      <c r="A168" s="137" t="s">
        <v>1083</v>
      </c>
      <c r="B168" s="138" t="s">
        <v>1992</v>
      </c>
      <c r="C168" s="133" t="s">
        <v>387</v>
      </c>
      <c r="D168" s="179">
        <f>VLOOKUP('452.4'!A93,'452.4'!A93:N287,14,FALSE)</f>
        <v>241794.75157457587</v>
      </c>
    </row>
    <row r="169" spans="1:4" ht="54" thickTop="1" thickBot="1">
      <c r="A169" s="137" t="s">
        <v>1084</v>
      </c>
      <c r="B169" s="138" t="s">
        <v>1214</v>
      </c>
      <c r="C169" s="133" t="s">
        <v>387</v>
      </c>
      <c r="D169" s="179">
        <f>VLOOKUP('453.1'!A92,'453.1'!A92:N288,14,FALSE)</f>
        <v>243990.54534374637</v>
      </c>
    </row>
    <row r="170" spans="1:4" ht="54" thickTop="1" thickBot="1">
      <c r="A170" s="137" t="s">
        <v>1085</v>
      </c>
      <c r="B170" s="138" t="s">
        <v>1993</v>
      </c>
      <c r="C170" s="133" t="s">
        <v>233</v>
      </c>
      <c r="D170" s="179">
        <f>VLOOKUP('460.1'!A87,'460.1'!A87:N289,14,FALSE)</f>
        <v>3864.1770485959987</v>
      </c>
    </row>
    <row r="171" spans="1:4" ht="54" thickTop="1" thickBot="1">
      <c r="A171" s="196" t="s">
        <v>2017</v>
      </c>
      <c r="B171" s="138" t="s">
        <v>2073</v>
      </c>
      <c r="C171" s="133" t="s">
        <v>233</v>
      </c>
      <c r="D171" s="179">
        <f>VLOOKUP('460.2'!A87,'460.2'!A87:N290,14,FALSE)</f>
        <v>1932.0885242979994</v>
      </c>
    </row>
    <row r="172" spans="1:4" ht="51.75" customHeight="1" thickTop="1" thickBot="1">
      <c r="A172" s="137" t="s">
        <v>1086</v>
      </c>
      <c r="B172" s="138" t="s">
        <v>1215</v>
      </c>
      <c r="C172" s="133" t="s">
        <v>387</v>
      </c>
      <c r="D172" s="179">
        <f>VLOOKUP('461.1'!A87,'461.1'!A87:N291,14,FALSE)</f>
        <v>87564.635727520203</v>
      </c>
    </row>
    <row r="173" spans="1:4" ht="54" thickTop="1" thickBot="1">
      <c r="A173" s="137" t="s">
        <v>1087</v>
      </c>
      <c r="B173" s="138" t="s">
        <v>1216</v>
      </c>
      <c r="C173" s="133" t="s">
        <v>387</v>
      </c>
      <c r="D173" s="179">
        <f>VLOOKUP('461.2'!A89,'461.2'!A89:N294,14,FALSE)</f>
        <v>115373.60317186799</v>
      </c>
    </row>
    <row r="174" spans="1:4" ht="54" thickTop="1" thickBot="1">
      <c r="A174" s="137" t="s">
        <v>1598</v>
      </c>
      <c r="B174" s="138" t="s">
        <v>2078</v>
      </c>
      <c r="C174" s="133" t="s">
        <v>387</v>
      </c>
      <c r="D174" s="179">
        <f>VLOOKUP('462.1.1'!A88,'462.1.1'!A88:N293,14,FALSE)</f>
        <v>153750.35375814719</v>
      </c>
    </row>
    <row r="175" spans="1:4" ht="54" thickTop="1" thickBot="1">
      <c r="A175" s="137" t="s">
        <v>1599</v>
      </c>
      <c r="B175" s="138" t="s">
        <v>2079</v>
      </c>
      <c r="C175" s="133" t="s">
        <v>387</v>
      </c>
      <c r="D175" s="179">
        <f>VLOOKUP('462.1.2'!A88,'462.1.2'!A88:N294,14,FALSE)</f>
        <v>152257.91073573628</v>
      </c>
    </row>
    <row r="176" spans="1:4" ht="54" thickTop="1" thickBot="1">
      <c r="A176" s="137" t="s">
        <v>1600</v>
      </c>
      <c r="B176" s="138" t="s">
        <v>2082</v>
      </c>
      <c r="C176" s="133" t="s">
        <v>387</v>
      </c>
      <c r="D176" s="179">
        <f>VLOOKUP('462.2.1'!A88,'462.2.1'!A88:N295,14,FALSE)</f>
        <v>167975.12423730135</v>
      </c>
    </row>
    <row r="177" spans="1:4" ht="54" thickTop="1" thickBot="1">
      <c r="A177" s="137" t="s">
        <v>1601</v>
      </c>
      <c r="B177" s="138" t="s">
        <v>2083</v>
      </c>
      <c r="C177" s="133" t="s">
        <v>387</v>
      </c>
      <c r="D177" s="179">
        <f>VLOOKUP('462.2.2'!A88,'462.2.2'!A88:N296,14,FALSE)</f>
        <v>166482.68121489044</v>
      </c>
    </row>
    <row r="178" spans="1:4" ht="54" thickTop="1" thickBot="1">
      <c r="A178" s="137" t="s">
        <v>1088</v>
      </c>
      <c r="B178" s="138" t="s">
        <v>1618</v>
      </c>
      <c r="C178" s="133" t="s">
        <v>233</v>
      </c>
      <c r="D178" s="179">
        <f>VLOOKUP('464.1'!A88,'464.1'!A88:N297,14,FALSE)</f>
        <v>7485.6134162193193</v>
      </c>
    </row>
    <row r="179" spans="1:4" ht="54" thickTop="1" thickBot="1">
      <c r="A179" s="137" t="s">
        <v>1089</v>
      </c>
      <c r="B179" s="138" t="s">
        <v>1619</v>
      </c>
      <c r="C179" s="133" t="s">
        <v>387</v>
      </c>
      <c r="D179" s="179">
        <f>VLOOKUP('465.1'!A92,'465.1'!A92:N298,14,FALSE)</f>
        <v>78002.123437613322</v>
      </c>
    </row>
    <row r="180" spans="1:4" ht="54" thickTop="1" thickBot="1">
      <c r="A180" s="137" t="s">
        <v>1602</v>
      </c>
      <c r="B180" s="138" t="s">
        <v>1620</v>
      </c>
      <c r="C180" s="133" t="s">
        <v>387</v>
      </c>
      <c r="D180" s="179">
        <f>VLOOKUP('465.2'!A92,'465.2'!A92:N299,14,FALSE)</f>
        <v>27140.922383152865</v>
      </c>
    </row>
    <row r="181" spans="1:4" ht="54" thickTop="1" thickBot="1">
      <c r="A181" s="137" t="s">
        <v>1090</v>
      </c>
      <c r="B181" s="138" t="s">
        <v>1621</v>
      </c>
      <c r="C181" s="133" t="s">
        <v>144</v>
      </c>
      <c r="D181" s="179">
        <f>VLOOKUP('466.1'!A92,'466.1'!A92:N300,14,FALSE)</f>
        <v>3346.5191237806102</v>
      </c>
    </row>
    <row r="182" spans="1:4" ht="54" thickTop="1" thickBot="1">
      <c r="A182" s="137" t="s">
        <v>1091</v>
      </c>
      <c r="B182" s="138" t="s">
        <v>1622</v>
      </c>
      <c r="C182" s="133" t="s">
        <v>144</v>
      </c>
      <c r="D182" s="179">
        <f>VLOOKUP('466.2'!A96,'466.2'!A96:N301,14,FALSE)</f>
        <v>3910.097612845721</v>
      </c>
    </row>
    <row r="183" spans="1:4" ht="54" thickTop="1" thickBot="1">
      <c r="A183" s="139" t="s">
        <v>1092</v>
      </c>
      <c r="B183" s="140" t="s">
        <v>1735</v>
      </c>
      <c r="C183" s="133" t="s">
        <v>387</v>
      </c>
      <c r="D183" s="179">
        <f>VLOOKUP('500.1'!A95,'500.1'!A95:N302,14,FALSE)</f>
        <v>601330.964517068</v>
      </c>
    </row>
    <row r="184" spans="1:4" ht="54" thickTop="1" thickBot="1">
      <c r="A184" s="137" t="s">
        <v>1624</v>
      </c>
      <c r="B184" s="138" t="s">
        <v>1736</v>
      </c>
      <c r="C184" s="133" t="s">
        <v>387</v>
      </c>
      <c r="D184" s="179">
        <f>VLOOKUP('500.2'!A95,'500.2'!A95:N303,14,FALSE)</f>
        <v>620897.77796706115</v>
      </c>
    </row>
    <row r="185" spans="1:4" ht="57.75" thickTop="1" thickBot="1">
      <c r="A185" s="137" t="s">
        <v>1093</v>
      </c>
      <c r="B185" s="138" t="s">
        <v>1875</v>
      </c>
      <c r="C185" s="133" t="s">
        <v>377</v>
      </c>
      <c r="D185" s="179">
        <f>VLOOKUP('501.1'!A88,'501.1'!A88:N304,14,FALSE)</f>
        <v>1025.4036762769513</v>
      </c>
    </row>
    <row r="186" spans="1:4" ht="57.75" thickTop="1" thickBot="1">
      <c r="A186" s="137" t="s">
        <v>1626</v>
      </c>
      <c r="B186" s="138" t="s">
        <v>1876</v>
      </c>
      <c r="C186" s="133" t="s">
        <v>377</v>
      </c>
      <c r="D186" s="179">
        <f>VLOOKUP('501.10'!A88,'501.10'!A88:N305,14,FALSE)</f>
        <v>1076.4269663449641</v>
      </c>
    </row>
    <row r="187" spans="1:4" ht="57.75" thickTop="1" thickBot="1">
      <c r="A187" s="137" t="s">
        <v>1627</v>
      </c>
      <c r="B187" s="138" t="s">
        <v>1877</v>
      </c>
      <c r="C187" s="133" t="s">
        <v>377</v>
      </c>
      <c r="D187" s="179">
        <f>VLOOKUP('501.20'!A88,'501.20'!A88:N306,14,FALSE)</f>
        <v>639.33584366435559</v>
      </c>
    </row>
    <row r="188" spans="1:4" ht="54" thickTop="1" thickBot="1">
      <c r="A188" s="137" t="s">
        <v>1628</v>
      </c>
      <c r="B188" s="138" t="s">
        <v>1737</v>
      </c>
      <c r="C188" s="133" t="s">
        <v>387</v>
      </c>
      <c r="D188" s="179">
        <f>VLOOKUP('505.1'!A84,'505.1'!A84:N307,14,FALSE)</f>
        <v>541466.65858589229</v>
      </c>
    </row>
    <row r="189" spans="1:4" ht="54" thickTop="1" thickBot="1">
      <c r="A189" s="137" t="s">
        <v>1094</v>
      </c>
      <c r="B189" s="138" t="s">
        <v>1738</v>
      </c>
      <c r="C189" s="133" t="s">
        <v>233</v>
      </c>
      <c r="D189" s="179">
        <f>VLOOKUP('510.1'!A84,'510.1'!A84:N308,14,FALSE)</f>
        <v>96650.356554701561</v>
      </c>
    </row>
    <row r="190" spans="1:4" ht="54" thickTop="1" thickBot="1">
      <c r="A190" s="137" t="s">
        <v>1632</v>
      </c>
      <c r="B190" s="138" t="s">
        <v>1217</v>
      </c>
      <c r="C190" s="133" t="s">
        <v>387</v>
      </c>
      <c r="D190" s="179">
        <f>VLOOKUP('600.1.1'!A85,'600.1.1'!A85:N311,14,FALSE)</f>
        <v>19785.185638161856</v>
      </c>
    </row>
    <row r="191" spans="1:4" ht="54" thickTop="1" thickBot="1">
      <c r="A191" s="137" t="s">
        <v>1633</v>
      </c>
      <c r="B191" s="138" t="s">
        <v>1739</v>
      </c>
      <c r="C191" s="133" t="s">
        <v>387</v>
      </c>
      <c r="D191" s="179">
        <f>VLOOKUP('600.2.1'!A88,'600.2.1'!A88:N310,14,FALSE)</f>
        <v>432347.5262192029</v>
      </c>
    </row>
    <row r="192" spans="1:4" ht="54" thickTop="1" thickBot="1">
      <c r="A192" s="137" t="s">
        <v>1634</v>
      </c>
      <c r="B192" s="138" t="s">
        <v>1740</v>
      </c>
      <c r="C192" s="133" t="s">
        <v>387</v>
      </c>
      <c r="D192" s="179">
        <f>VLOOKUP('600.2.2'!A90,'600.2.2'!A90:N312,14,FALSE)</f>
        <v>474571.55463260913</v>
      </c>
    </row>
    <row r="193" spans="1:4" ht="54" thickTop="1" thickBot="1">
      <c r="A193" s="137" t="s">
        <v>1635</v>
      </c>
      <c r="B193" s="138" t="s">
        <v>1741</v>
      </c>
      <c r="C193" s="133" t="s">
        <v>387</v>
      </c>
      <c r="D193" s="179">
        <f>VLOOKUP('600.2.3'!A89,'600.2.3'!A89:N312,14,FALSE)</f>
        <v>19430.521977816363</v>
      </c>
    </row>
    <row r="194" spans="1:4" ht="54" thickTop="1" thickBot="1">
      <c r="A194" s="137" t="s">
        <v>1636</v>
      </c>
      <c r="B194" s="138" t="s">
        <v>1742</v>
      </c>
      <c r="C194" s="133" t="s">
        <v>387</v>
      </c>
      <c r="D194" s="179">
        <f>VLOOKUP('600.2.4'!A88,'600.2.4'!A88:N312,14,FALSE)</f>
        <v>25441.992066145089</v>
      </c>
    </row>
    <row r="195" spans="1:4" ht="54" thickTop="1" thickBot="1">
      <c r="A195" s="137" t="s">
        <v>1095</v>
      </c>
      <c r="B195" s="138" t="s">
        <v>2094</v>
      </c>
      <c r="C195" s="133" t="s">
        <v>387</v>
      </c>
      <c r="D195" s="179">
        <f>VLOOKUP('610.1'!A89,'610.1'!A89:N314,14,FALSE)</f>
        <v>62638.432513273961</v>
      </c>
    </row>
    <row r="196" spans="1:4" ht="54" thickTop="1" thickBot="1">
      <c r="A196" s="137" t="s">
        <v>1096</v>
      </c>
      <c r="B196" s="138" t="s">
        <v>1743</v>
      </c>
      <c r="C196" s="133" t="s">
        <v>387</v>
      </c>
      <c r="D196" s="179">
        <f>VLOOKUP('610.2'!A89,'610.2'!A89:N315,14,FALSE)</f>
        <v>66470.109659732319</v>
      </c>
    </row>
    <row r="197" spans="1:4" ht="54" thickTop="1" thickBot="1">
      <c r="A197" s="137" t="s">
        <v>1638</v>
      </c>
      <c r="B197" s="138" t="s">
        <v>1744</v>
      </c>
      <c r="C197" s="133" t="s">
        <v>387</v>
      </c>
      <c r="D197" s="179">
        <f>VLOOKUP('610.3'!A89,'610.3'!A89:N316,14,FALSE)</f>
        <v>77482.816749773585</v>
      </c>
    </row>
    <row r="198" spans="1:4" ht="54" thickTop="1" thickBot="1">
      <c r="A198" s="137" t="s">
        <v>1640</v>
      </c>
      <c r="B198" s="138" t="s">
        <v>1745</v>
      </c>
      <c r="C198" s="133" t="s">
        <v>387</v>
      </c>
      <c r="D198" s="179">
        <f>VLOOKUP('610.4'!A89,'610.4'!A89:N317,14,FALSE)</f>
        <v>84111.883196226583</v>
      </c>
    </row>
    <row r="199" spans="1:4" ht="54" thickTop="1" thickBot="1">
      <c r="A199" s="137" t="s">
        <v>1642</v>
      </c>
      <c r="B199" s="138" t="s">
        <v>1218</v>
      </c>
      <c r="C199" s="133" t="s">
        <v>387</v>
      </c>
      <c r="D199" s="179">
        <f>VLOOKUP('610.5'!A89,'610.5'!A89:N318,14,FALSE)</f>
        <v>77343.544178833225</v>
      </c>
    </row>
    <row r="200" spans="1:4" ht="54" thickTop="1" thickBot="1">
      <c r="A200" s="137" t="s">
        <v>1644</v>
      </c>
      <c r="B200" s="138" t="s">
        <v>1746</v>
      </c>
      <c r="C200" s="133" t="s">
        <v>387</v>
      </c>
      <c r="D200" s="179">
        <f>VLOOKUP('610.6'!A89,'610.6'!A89:N319,14,FALSE)</f>
        <v>87368.643171273376</v>
      </c>
    </row>
    <row r="201" spans="1:4" ht="54" thickTop="1" thickBot="1">
      <c r="A201" s="137" t="s">
        <v>1646</v>
      </c>
      <c r="B201" s="138" t="s">
        <v>1747</v>
      </c>
      <c r="C201" s="133" t="s">
        <v>387</v>
      </c>
      <c r="D201" s="179">
        <f>VLOOKUP('610.7'!A89,'610.7'!A89:N320,14,FALSE)</f>
        <v>84430.68563337368</v>
      </c>
    </row>
    <row r="202" spans="1:4" ht="54" thickTop="1" thickBot="1">
      <c r="A202" s="137" t="s">
        <v>1097</v>
      </c>
      <c r="B202" s="138" t="s">
        <v>1748</v>
      </c>
      <c r="C202" s="133" t="s">
        <v>144</v>
      </c>
      <c r="D202" s="179">
        <f>VLOOKUP('620.1'!A88,'620.1'!A88:N321,14,FALSE)</f>
        <v>338886.63668774848</v>
      </c>
    </row>
    <row r="203" spans="1:4" ht="54" thickTop="1" thickBot="1">
      <c r="A203" s="137" t="s">
        <v>1098</v>
      </c>
      <c r="B203" s="138" t="s">
        <v>1878</v>
      </c>
      <c r="C203" s="133" t="s">
        <v>144</v>
      </c>
      <c r="D203" s="179">
        <f>VLOOKUP('620.2'!A88,'620.2'!A88:N322,14,FALSE)</f>
        <v>338886.63668774848</v>
      </c>
    </row>
    <row r="204" spans="1:4" ht="54" thickTop="1" thickBot="1">
      <c r="A204" s="137" t="s">
        <v>1099</v>
      </c>
      <c r="B204" s="138" t="s">
        <v>1749</v>
      </c>
      <c r="C204" s="133" t="s">
        <v>1845</v>
      </c>
      <c r="D204" s="179">
        <f>VLOOKUP('620.3'!A91,'620.3'!A91:N321,14,FALSE)</f>
        <v>68886442.276225165</v>
      </c>
    </row>
    <row r="205" spans="1:4" ht="54" thickTop="1" thickBot="1">
      <c r="A205" s="137" t="s">
        <v>1650</v>
      </c>
      <c r="B205" s="138" t="s">
        <v>1750</v>
      </c>
      <c r="C205" s="133" t="s">
        <v>144</v>
      </c>
      <c r="D205" s="179">
        <f>VLOOKUP('621.1.1'!A95,'621.1.1'!A95:N325,14,FALSE)</f>
        <v>2358220.9525334095</v>
      </c>
    </row>
    <row r="206" spans="1:4" ht="54" thickTop="1" thickBot="1">
      <c r="A206" s="137" t="s">
        <v>1652</v>
      </c>
      <c r="B206" s="138" t="s">
        <v>1751</v>
      </c>
      <c r="C206" s="133" t="s">
        <v>144</v>
      </c>
      <c r="D206" s="179">
        <f>VLOOKUP('621.1.2'!A99,'621.1.2'!A99:N326,14,FALSE)</f>
        <v>4057052.9811354317</v>
      </c>
    </row>
    <row r="207" spans="1:4" ht="54" thickTop="1" thickBot="1">
      <c r="A207" s="137" t="s">
        <v>1100</v>
      </c>
      <c r="B207" s="138" t="s">
        <v>1752</v>
      </c>
      <c r="C207" s="133" t="s">
        <v>387</v>
      </c>
      <c r="D207" s="179">
        <f>VLOOKUP('621.2'!A89,'621.2'!A89:N326,14,FALSE)</f>
        <v>2046044.9425109089</v>
      </c>
    </row>
    <row r="208" spans="1:4" ht="54" thickTop="1" thickBot="1">
      <c r="A208" s="137" t="s">
        <v>1101</v>
      </c>
      <c r="B208" s="138" t="s">
        <v>1753</v>
      </c>
      <c r="C208" s="133" t="s">
        <v>144</v>
      </c>
      <c r="D208" s="179">
        <f>VLOOKUP('621.3'!A93,'621.3'!A93:N327,14,FALSE)</f>
        <v>68144859.136147201</v>
      </c>
    </row>
    <row r="209" spans="1:4" ht="54" thickTop="1" thickBot="1">
      <c r="A209" s="137" t="s">
        <v>1102</v>
      </c>
      <c r="B209" s="138" t="s">
        <v>1754</v>
      </c>
      <c r="C209" s="133" t="s">
        <v>387</v>
      </c>
      <c r="D209" s="179">
        <f>VLOOKUP('621.4'!A93,'621.4'!A93:N328,14,FALSE)</f>
        <v>60639127.041783705</v>
      </c>
    </row>
    <row r="210" spans="1:4" ht="54" thickTop="1" thickBot="1">
      <c r="A210" s="137" t="s">
        <v>1103</v>
      </c>
      <c r="B210" s="138" t="s">
        <v>1755</v>
      </c>
      <c r="C210" s="133" t="s">
        <v>144</v>
      </c>
      <c r="D210" s="179">
        <f>VLOOKUP('621.5'!A89,'621.5'!A89:N329,14,FALSE)</f>
        <v>3756534.3206007788</v>
      </c>
    </row>
    <row r="211" spans="1:4" ht="54" thickTop="1" thickBot="1">
      <c r="A211" s="137" t="s">
        <v>1656</v>
      </c>
      <c r="B211" s="138" t="s">
        <v>1756</v>
      </c>
      <c r="C211" s="133" t="s">
        <v>144</v>
      </c>
      <c r="D211" s="179">
        <f>VLOOKUP('621.5.1'!A89,'621.5.1'!A89:N330,14,FALSE)</f>
        <v>525774.35201951466</v>
      </c>
    </row>
    <row r="212" spans="1:4" ht="54" thickTop="1" thickBot="1">
      <c r="A212" s="137" t="s">
        <v>1104</v>
      </c>
      <c r="B212" s="138" t="s">
        <v>1757</v>
      </c>
      <c r="C212" s="133" t="s">
        <v>1845</v>
      </c>
      <c r="D212" s="179">
        <f>VLOOKUP('621.6'!A98,'621.6'!A98:N331,14,FALSE)</f>
        <v>67858991.450457856</v>
      </c>
    </row>
    <row r="213" spans="1:4" ht="54" thickTop="1" thickBot="1">
      <c r="A213" s="137" t="s">
        <v>1731</v>
      </c>
      <c r="B213" s="138" t="s">
        <v>1758</v>
      </c>
      <c r="C213" s="133" t="s">
        <v>1845</v>
      </c>
      <c r="D213" s="179">
        <f>VLOOKUP('621.7'!A89,'621.7'!A89:N332,14,FALSE)</f>
        <v>625184.23102984705</v>
      </c>
    </row>
    <row r="214" spans="1:4" ht="54" thickTop="1" thickBot="1">
      <c r="A214" s="137" t="s">
        <v>1105</v>
      </c>
      <c r="B214" s="138" t="s">
        <v>1994</v>
      </c>
      <c r="C214" s="133" t="s">
        <v>233</v>
      </c>
      <c r="D214" s="179">
        <f>VLOOKUP('622.1'!A89,'622.1'!A89:N333,14,FALSE)</f>
        <v>111752.57406602168</v>
      </c>
    </row>
    <row r="215" spans="1:4" ht="54" thickTop="1" thickBot="1">
      <c r="A215" s="137" t="s">
        <v>1106</v>
      </c>
      <c r="B215" s="138" t="s">
        <v>1759</v>
      </c>
      <c r="C215" s="133" t="s">
        <v>233</v>
      </c>
      <c r="D215" s="179">
        <f>VLOOKUP('622.2'!A89,'622.2'!A89:N335,14,FALSE)</f>
        <v>408537.77137940319</v>
      </c>
    </row>
    <row r="216" spans="1:4" ht="54" thickTop="1" thickBot="1">
      <c r="A216" s="137" t="s">
        <v>1107</v>
      </c>
      <c r="B216" s="138" t="s">
        <v>1760</v>
      </c>
      <c r="C216" s="133" t="s">
        <v>233</v>
      </c>
      <c r="D216" s="179">
        <f>VLOOKUP('622.3'!A89,'622.3'!A89:N336,14,FALSE)</f>
        <v>814614.91303570697</v>
      </c>
    </row>
    <row r="217" spans="1:4" ht="54" thickTop="1" thickBot="1">
      <c r="A217" s="137" t="s">
        <v>1108</v>
      </c>
      <c r="B217" s="138" t="s">
        <v>1761</v>
      </c>
      <c r="C217" s="133" t="s">
        <v>233</v>
      </c>
      <c r="D217" s="179">
        <f>VLOOKUP('622.4'!A89,'622.4'!A89:N337,14,FALSE)</f>
        <v>803856.56739066704</v>
      </c>
    </row>
    <row r="218" spans="1:4" ht="54" thickTop="1" thickBot="1">
      <c r="A218" s="137" t="s">
        <v>1109</v>
      </c>
      <c r="B218" s="138" t="s">
        <v>1762</v>
      </c>
      <c r="C218" s="133" t="s">
        <v>144</v>
      </c>
      <c r="D218" s="179">
        <f>VLOOKUP('622.5'!A89,'622.5'!A89:N338,14,FALSE)</f>
        <v>90320.895300578268</v>
      </c>
    </row>
    <row r="219" spans="1:4" ht="54" thickTop="1" thickBot="1">
      <c r="A219" s="137" t="s">
        <v>1110</v>
      </c>
      <c r="B219" s="138" t="s">
        <v>1763</v>
      </c>
      <c r="C219" s="133" t="s">
        <v>144</v>
      </c>
      <c r="D219" s="179">
        <f>VLOOKUP('623.1'!A103,'623.1'!A103:N339,14,FALSE)</f>
        <v>435224.08914079185</v>
      </c>
    </row>
    <row r="220" spans="1:4" ht="54" thickTop="1" thickBot="1">
      <c r="A220" s="137" t="s">
        <v>1111</v>
      </c>
      <c r="B220" s="138" t="s">
        <v>1219</v>
      </c>
      <c r="C220" s="133" t="s">
        <v>1995</v>
      </c>
      <c r="D220" s="179">
        <f>VLOOKUP('623.2'!A89,'623.2'!A89:N340,14,FALSE)</f>
        <v>2967476.339262519</v>
      </c>
    </row>
    <row r="221" spans="1:4" ht="54" thickTop="1" thickBot="1">
      <c r="A221" s="137" t="s">
        <v>1112</v>
      </c>
      <c r="B221" s="138" t="s">
        <v>2114</v>
      </c>
      <c r="C221" s="133" t="s">
        <v>387</v>
      </c>
      <c r="D221" s="179">
        <f>VLOOKUP('630.1'!A89,'630.1'!A89:N341,14,FALSE)</f>
        <v>812101.34012065362</v>
      </c>
    </row>
    <row r="222" spans="1:4" ht="54" thickTop="1" thickBot="1">
      <c r="A222" s="137" t="s">
        <v>1113</v>
      </c>
      <c r="B222" s="138" t="s">
        <v>2115</v>
      </c>
      <c r="C222" s="133" t="s">
        <v>387</v>
      </c>
      <c r="D222" s="179">
        <f>VLOOKUP('630.2'!A89,'630.2'!A89:N342,14,FALSE)</f>
        <v>779958.34098990704</v>
      </c>
    </row>
    <row r="223" spans="1:4" ht="54" thickTop="1" thickBot="1">
      <c r="A223" s="137" t="s">
        <v>1114</v>
      </c>
      <c r="B223" s="138" t="s">
        <v>2116</v>
      </c>
      <c r="C223" s="133" t="s">
        <v>387</v>
      </c>
      <c r="D223" s="179">
        <f>VLOOKUP('630.3'!A89,'630.3'!A89:N343,14,FALSE)</f>
        <v>635895.76932194375</v>
      </c>
    </row>
    <row r="224" spans="1:4" ht="54" thickTop="1" thickBot="1">
      <c r="A224" s="137" t="s">
        <v>1115</v>
      </c>
      <c r="B224" s="138" t="s">
        <v>2117</v>
      </c>
      <c r="C224" s="133" t="s">
        <v>387</v>
      </c>
      <c r="D224" s="179">
        <f>VLOOKUP('630.4'!A89,'630.4'!A89:N344,14,FALSE)</f>
        <v>560490.72411023499</v>
      </c>
    </row>
    <row r="225" spans="1:4" ht="54" thickTop="1" thickBot="1">
      <c r="A225" s="137" t="s">
        <v>1116</v>
      </c>
      <c r="B225" s="138" t="s">
        <v>2118</v>
      </c>
      <c r="C225" s="133" t="s">
        <v>387</v>
      </c>
      <c r="D225" s="179">
        <f>VLOOKUP('630.5'!A93,'630.5'!A93:N345,14,FALSE)</f>
        <v>427193.65321740229</v>
      </c>
    </row>
    <row r="226" spans="1:4" ht="54" thickTop="1" thickBot="1">
      <c r="A226" s="137" t="s">
        <v>1117</v>
      </c>
      <c r="B226" s="138" t="s">
        <v>2119</v>
      </c>
      <c r="C226" s="133" t="s">
        <v>387</v>
      </c>
      <c r="D226" s="179">
        <f>VLOOKUP('630.6'!A93,'630.6'!A89:N346,14,FALSE)</f>
        <v>359972.50090723881</v>
      </c>
    </row>
    <row r="227" spans="1:4" ht="54" thickTop="1" thickBot="1">
      <c r="A227" s="137" t="s">
        <v>1118</v>
      </c>
      <c r="B227" s="138" t="s">
        <v>2120</v>
      </c>
      <c r="C227" s="133" t="s">
        <v>387</v>
      </c>
      <c r="D227" s="179">
        <f>VLOOKUP('630.7'!A93,'630.7'!A90:N347,14,FALSE)</f>
        <v>259256.04560140605</v>
      </c>
    </row>
    <row r="228" spans="1:4" ht="54" thickTop="1" thickBot="1">
      <c r="A228" s="137" t="s">
        <v>1119</v>
      </c>
      <c r="B228" s="138" t="s">
        <v>1764</v>
      </c>
      <c r="C228" s="133" t="s">
        <v>144</v>
      </c>
      <c r="D228" s="179">
        <f>VLOOKUP('632.1'!A90,'632.1'!A90:N349,14,FALSE)</f>
        <v>345733.00935477437</v>
      </c>
    </row>
    <row r="229" spans="1:4" ht="54" thickTop="1" thickBot="1">
      <c r="A229" s="137" t="s">
        <v>1659</v>
      </c>
      <c r="B229" s="138" t="s">
        <v>1765</v>
      </c>
      <c r="C229" s="133" t="s">
        <v>144</v>
      </c>
      <c r="D229" s="179">
        <f>VLOOKUP('632.2'!A90,'632.2'!A90:N350,14,FALSE)</f>
        <v>348547.38370739744</v>
      </c>
    </row>
    <row r="230" spans="1:4" ht="54" thickTop="1" thickBot="1">
      <c r="A230" s="137" t="s">
        <v>1662</v>
      </c>
      <c r="B230" s="138" t="s">
        <v>1766</v>
      </c>
      <c r="C230" s="133" t="s">
        <v>377</v>
      </c>
      <c r="D230" s="179">
        <f>VLOOKUP('640.1'!A90,'640.1'!A90:N351,14,FALSE)</f>
        <v>5674.2401196285236</v>
      </c>
    </row>
    <row r="231" spans="1:4" ht="54" thickTop="1" thickBot="1">
      <c r="A231" s="137" t="s">
        <v>1663</v>
      </c>
      <c r="B231" s="138" t="s">
        <v>1767</v>
      </c>
      <c r="C231" s="133" t="s">
        <v>377</v>
      </c>
      <c r="D231" s="179">
        <f>VLOOKUP('640.2'!A90,'640.2'!A90:N352,14,FALSE)</f>
        <v>5639.5738476684382</v>
      </c>
    </row>
    <row r="232" spans="1:4" ht="54" thickTop="1" thickBot="1">
      <c r="A232" s="137" t="s">
        <v>1120</v>
      </c>
      <c r="B232" s="138" t="s">
        <v>1768</v>
      </c>
      <c r="C232" s="133" t="s">
        <v>1664</v>
      </c>
      <c r="D232" s="179">
        <f>VLOOKUP('641.1'!A90,'641.1'!A90:N353,14,FALSE)</f>
        <v>1575.4073562024455</v>
      </c>
    </row>
    <row r="233" spans="1:4" ht="54" thickTop="1" thickBot="1">
      <c r="A233" s="137" t="s">
        <v>1121</v>
      </c>
      <c r="B233" s="138" t="s">
        <v>1768</v>
      </c>
      <c r="C233" s="133" t="s">
        <v>377</v>
      </c>
      <c r="D233" s="179">
        <f>VLOOKUP('641.2'!A90,'641.2'!A90:N354,14,FALSE)</f>
        <v>18843.704821278759</v>
      </c>
    </row>
    <row r="234" spans="1:4" ht="54" thickTop="1" thickBot="1">
      <c r="A234" s="137" t="s">
        <v>1122</v>
      </c>
      <c r="B234" s="138" t="s">
        <v>1769</v>
      </c>
      <c r="C234" s="133" t="s">
        <v>1845</v>
      </c>
      <c r="D234" s="179">
        <f>VLOOKUP('642.1'!A90,'642.1'!A90:N355,14,FALSE)</f>
        <v>498873.28080084751</v>
      </c>
    </row>
    <row r="235" spans="1:4" ht="54" thickTop="1" thickBot="1">
      <c r="A235" s="137" t="s">
        <v>1123</v>
      </c>
      <c r="B235" s="138" t="s">
        <v>1770</v>
      </c>
      <c r="C235" s="133" t="s">
        <v>144</v>
      </c>
      <c r="D235" s="179">
        <f>VLOOKUP('642.2'!A90,'642.2'!A90:N356,14,FALSE)</f>
        <v>44385.638301123741</v>
      </c>
    </row>
    <row r="236" spans="1:4" ht="54" thickTop="1" thickBot="1">
      <c r="A236" s="137" t="s">
        <v>1124</v>
      </c>
      <c r="B236" s="138" t="s">
        <v>1771</v>
      </c>
      <c r="C236" s="133" t="s">
        <v>377</v>
      </c>
      <c r="D236" s="179">
        <f>VLOOKUP('650.1'!A95,'650.1'!A95:N358,14,FALSE)</f>
        <v>11280.487919217241</v>
      </c>
    </row>
    <row r="237" spans="1:4" ht="54" thickTop="1" thickBot="1">
      <c r="A237" s="137" t="s">
        <v>1125</v>
      </c>
      <c r="B237" s="138" t="s">
        <v>2127</v>
      </c>
      <c r="C237" s="133" t="s">
        <v>377</v>
      </c>
      <c r="D237" s="179">
        <f>VLOOKUP('650.2'!A93,'650.2'!A93:N359,14,FALSE)</f>
        <v>11106.132477667194</v>
      </c>
    </row>
    <row r="238" spans="1:4" ht="54" thickTop="1" thickBot="1">
      <c r="A238" s="137" t="s">
        <v>1126</v>
      </c>
      <c r="B238" s="138" t="s">
        <v>1772</v>
      </c>
      <c r="C238" s="133" t="s">
        <v>377</v>
      </c>
      <c r="D238" s="201">
        <f>VLOOKUP('650.3'!A90,'650.3'!A90:N360,14,FALSE)</f>
        <v>2004.5304612402069</v>
      </c>
    </row>
    <row r="239" spans="1:4" ht="54" thickTop="1" thickBot="1">
      <c r="A239" s="137" t="s">
        <v>1127</v>
      </c>
      <c r="B239" s="138" t="s">
        <v>2131</v>
      </c>
      <c r="C239" s="133" t="s">
        <v>377</v>
      </c>
      <c r="D239" s="179">
        <f>VLOOKUP('650.4'!A93,'650.4'!A93:N361,14,FALSE)</f>
        <v>4373.7745107509563</v>
      </c>
    </row>
    <row r="240" spans="1:4" ht="57.75" thickTop="1" thickBot="1">
      <c r="A240" s="137" t="s">
        <v>1128</v>
      </c>
      <c r="B240" s="138" t="s">
        <v>1773</v>
      </c>
      <c r="C240" s="133" t="s">
        <v>233</v>
      </c>
      <c r="D240" s="179">
        <f>VLOOKUP('660.1'!A87,'660.1'!A87:N362,14,FALSE)</f>
        <v>351018.50074074487</v>
      </c>
    </row>
    <row r="241" spans="1:4" ht="76.5" thickTop="1" thickBot="1">
      <c r="A241" s="137" t="s">
        <v>1129</v>
      </c>
      <c r="B241" s="138" t="s">
        <v>1880</v>
      </c>
      <c r="C241" s="133" t="s">
        <v>144</v>
      </c>
      <c r="D241" s="179">
        <f>VLOOKUP('660.2'!A87,'660.2'!A87:N363,14,FALSE)</f>
        <v>398384.84086476377</v>
      </c>
    </row>
    <row r="242" spans="1:4" ht="54" thickTop="1" thickBot="1">
      <c r="A242" s="137" t="s">
        <v>1677</v>
      </c>
      <c r="B242" s="138" t="s">
        <v>1774</v>
      </c>
      <c r="C242" s="133" t="s">
        <v>144</v>
      </c>
      <c r="D242" s="179">
        <f>VLOOKUP('661.1'!A87,'661.1'!A87:N364,14,FALSE)</f>
        <v>659726.75592101761</v>
      </c>
    </row>
    <row r="243" spans="1:4" ht="54" thickTop="1" thickBot="1">
      <c r="A243" s="137" t="s">
        <v>1130</v>
      </c>
      <c r="B243" s="138" t="s">
        <v>1775</v>
      </c>
      <c r="C243" s="133" t="s">
        <v>144</v>
      </c>
      <c r="D243" s="179">
        <f>VLOOKUP('662.1'!A87,'662.1'!A87:N365,14,FALSE)</f>
        <v>430709.78300012072</v>
      </c>
    </row>
    <row r="244" spans="1:4" ht="54" thickTop="1" thickBot="1">
      <c r="A244" s="137" t="s">
        <v>1131</v>
      </c>
      <c r="B244" s="138" t="s">
        <v>1776</v>
      </c>
      <c r="C244" s="133" t="s">
        <v>144</v>
      </c>
      <c r="D244" s="179">
        <f>VLOOKUP('662.2'!A87,'662.2'!A87:N366,14,FALSE)</f>
        <v>434242.91658168059</v>
      </c>
    </row>
    <row r="245" spans="1:4" ht="54" thickTop="1" thickBot="1">
      <c r="A245" s="137" t="s">
        <v>1678</v>
      </c>
      <c r="B245" s="138" t="s">
        <v>1777</v>
      </c>
      <c r="C245" s="133" t="s">
        <v>144</v>
      </c>
      <c r="D245" s="179">
        <f>VLOOKUP('663.1'!A87,'663.1'!A87:N367,14,FALSE)</f>
        <v>29364.766375888525</v>
      </c>
    </row>
    <row r="246" spans="1:4" ht="54" thickTop="1" thickBot="1">
      <c r="A246" s="137" t="s">
        <v>1132</v>
      </c>
      <c r="B246" s="138" t="s">
        <v>1778</v>
      </c>
      <c r="C246" s="133" t="s">
        <v>387</v>
      </c>
      <c r="D246" s="179">
        <f>VLOOKUP('670.1'!A87,'670.1'!A87:N368,14,FALSE)</f>
        <v>313408.62792968313</v>
      </c>
    </row>
    <row r="247" spans="1:4" ht="54" thickTop="1" thickBot="1">
      <c r="A247" s="137" t="s">
        <v>1133</v>
      </c>
      <c r="B247" s="138" t="s">
        <v>1779</v>
      </c>
      <c r="C247" s="133" t="s">
        <v>387</v>
      </c>
      <c r="D247" s="179">
        <f>VLOOKUP('670.2'!A87,'670.2'!A87:N369,14,FALSE)</f>
        <v>333119.21633797028</v>
      </c>
    </row>
    <row r="248" spans="1:4" ht="54" thickTop="1" thickBot="1">
      <c r="A248" s="137" t="s">
        <v>1680</v>
      </c>
      <c r="B248" s="138" t="s">
        <v>1780</v>
      </c>
      <c r="C248" s="133" t="s">
        <v>387</v>
      </c>
      <c r="D248" s="179">
        <f>VLOOKUP('670.3'!A87,'670.3'!A87:N370,14,FALSE)</f>
        <v>340834.21537613467</v>
      </c>
    </row>
    <row r="249" spans="1:4" ht="54" thickTop="1" thickBot="1">
      <c r="A249" s="137" t="s">
        <v>1681</v>
      </c>
      <c r="B249" s="138" t="s">
        <v>1781</v>
      </c>
      <c r="C249" s="133" t="s">
        <v>387</v>
      </c>
      <c r="D249" s="179">
        <f>VLOOKUP('670.4'!A87,'670.4'!A87:N371,14,FALSE)</f>
        <v>339028.3601467589</v>
      </c>
    </row>
    <row r="250" spans="1:4" ht="54" thickTop="1" thickBot="1">
      <c r="A250" s="137" t="s">
        <v>1682</v>
      </c>
      <c r="B250" s="138" t="s">
        <v>1782</v>
      </c>
      <c r="C250" s="133" t="s">
        <v>387</v>
      </c>
      <c r="D250" s="179">
        <f>VLOOKUP('670.5'!A89,'670.5'!A89:N372,14,FALSE)</f>
        <v>297718.23260021152</v>
      </c>
    </row>
    <row r="251" spans="1:4" ht="54" thickTop="1" thickBot="1">
      <c r="A251" s="137" t="s">
        <v>1134</v>
      </c>
      <c r="B251" s="138" t="s">
        <v>1783</v>
      </c>
      <c r="C251" s="133" t="s">
        <v>387</v>
      </c>
      <c r="D251" s="179">
        <f>VLOOKUP('671.1'!A89,'671.1'!A89:N373,14,FALSE)</f>
        <v>483162.01986593124</v>
      </c>
    </row>
    <row r="252" spans="1:4" ht="54" thickTop="1" thickBot="1">
      <c r="A252" s="137" t="s">
        <v>1135</v>
      </c>
      <c r="B252" s="138" t="s">
        <v>1784</v>
      </c>
      <c r="C252" s="133" t="s">
        <v>144</v>
      </c>
      <c r="D252" s="179">
        <f>VLOOKUP('671.2'!A89,'671.2'!A89:N374,14,FALSE)</f>
        <v>59043.61295464752</v>
      </c>
    </row>
    <row r="253" spans="1:4" ht="54" thickTop="1" thickBot="1">
      <c r="A253" s="137" t="s">
        <v>1683</v>
      </c>
      <c r="B253" s="138" t="s">
        <v>1785</v>
      </c>
      <c r="C253" s="133" t="s">
        <v>387</v>
      </c>
      <c r="D253" s="179">
        <f>VLOOKUP('671.3'!A87,'671.3'!A87:N375,14,FALSE)</f>
        <v>521952.76394638891</v>
      </c>
    </row>
    <row r="254" spans="1:4" ht="54" thickTop="1" thickBot="1">
      <c r="A254" s="137" t="s">
        <v>1684</v>
      </c>
      <c r="B254" s="138" t="s">
        <v>1786</v>
      </c>
      <c r="C254" s="133" t="s">
        <v>144</v>
      </c>
      <c r="D254" s="179">
        <f>VLOOKUP('671.4'!A87,'671.4'!A87:N376,14,FALSE)</f>
        <v>62186.394164144978</v>
      </c>
    </row>
    <row r="255" spans="1:4" ht="54" thickTop="1" thickBot="1">
      <c r="A255" s="137" t="s">
        <v>1136</v>
      </c>
      <c r="B255" s="138" t="s">
        <v>1787</v>
      </c>
      <c r="C255" s="133" t="s">
        <v>144</v>
      </c>
      <c r="D255" s="179">
        <f>VLOOKUP('672.1'!A87,'672.1'!A87:N377,14,FALSE)</f>
        <v>37335.991752502319</v>
      </c>
    </row>
    <row r="256" spans="1:4" ht="54" thickTop="1" thickBot="1">
      <c r="A256" s="137" t="s">
        <v>1685</v>
      </c>
      <c r="B256" s="138" t="s">
        <v>1788</v>
      </c>
      <c r="C256" s="133" t="s">
        <v>144</v>
      </c>
      <c r="D256" s="179">
        <f>VLOOKUP('672.2'!A87,'672.2'!A87:N378,14,FALSE)</f>
        <v>80402.981304650006</v>
      </c>
    </row>
    <row r="257" spans="1:4" ht="54" thickTop="1" thickBot="1">
      <c r="A257" s="137" t="s">
        <v>1686</v>
      </c>
      <c r="B257" s="138" t="s">
        <v>1789</v>
      </c>
      <c r="C257" s="133" t="s">
        <v>144</v>
      </c>
      <c r="D257" s="179">
        <f>VLOOKUP('672.3'!A87,'672.3'!A87:N379,14,FALSE)</f>
        <v>39258.860159309617</v>
      </c>
    </row>
    <row r="258" spans="1:4" ht="54" thickTop="1" thickBot="1">
      <c r="A258" s="137" t="s">
        <v>1687</v>
      </c>
      <c r="B258" s="138" t="s">
        <v>1790</v>
      </c>
      <c r="C258" s="133" t="s">
        <v>144</v>
      </c>
      <c r="D258" s="179">
        <f>VLOOKUP('672.4'!A87,'672.3'!A87:N380,14,FALSE)</f>
        <v>39258.860159309617</v>
      </c>
    </row>
    <row r="259" spans="1:4" ht="54" thickTop="1" thickBot="1">
      <c r="A259" s="137" t="s">
        <v>1732</v>
      </c>
      <c r="B259" s="138" t="s">
        <v>1791</v>
      </c>
      <c r="C259" s="133" t="s">
        <v>233</v>
      </c>
      <c r="D259" s="179">
        <f>VLOOKUP('673.1.1'!A87,'673.1.1'!A87:N381,14,FALSE)</f>
        <v>8640.2120941228895</v>
      </c>
    </row>
    <row r="260" spans="1:4" ht="54" thickTop="1" thickBot="1">
      <c r="A260" s="137" t="s">
        <v>1733</v>
      </c>
      <c r="B260" s="138" t="s">
        <v>2046</v>
      </c>
      <c r="C260" s="133" t="s">
        <v>233</v>
      </c>
      <c r="D260" s="179">
        <f>VLOOKUP('673.1.2'!A87,'673.1.2'!A87:N382,14,FALSE)</f>
        <v>11256.339951576852</v>
      </c>
    </row>
    <row r="261" spans="1:4" ht="54" thickTop="1" thickBot="1">
      <c r="A261" s="137" t="s">
        <v>1137</v>
      </c>
      <c r="B261" s="138" t="s">
        <v>1792</v>
      </c>
      <c r="C261" s="133" t="s">
        <v>387</v>
      </c>
      <c r="D261" s="179">
        <f>VLOOKUP('673.2'!A87,'673.2'!A87:N383,14,FALSE)</f>
        <v>64932.999432089651</v>
      </c>
    </row>
    <row r="262" spans="1:4" ht="54" thickTop="1" thickBot="1">
      <c r="A262" s="137" t="s">
        <v>1138</v>
      </c>
      <c r="B262" s="138" t="s">
        <v>1793</v>
      </c>
      <c r="C262" s="133" t="s">
        <v>387</v>
      </c>
      <c r="D262" s="179">
        <f>VLOOKUP('673.3'!A89,'673.3'!A89:N384,14,FALSE)</f>
        <v>62464.951794208959</v>
      </c>
    </row>
    <row r="263" spans="1:4" ht="54" thickTop="1" thickBot="1">
      <c r="A263" s="137" t="s">
        <v>1139</v>
      </c>
      <c r="B263" s="138" t="s">
        <v>1996</v>
      </c>
      <c r="C263" s="133" t="s">
        <v>144</v>
      </c>
      <c r="D263" s="179">
        <f>VLOOKUP('674.1'!A89,'674.1'!A89:N385,14,FALSE)</f>
        <v>113063.03427137925</v>
      </c>
    </row>
    <row r="264" spans="1:4" ht="54" thickTop="1" thickBot="1">
      <c r="A264" s="137" t="s">
        <v>1140</v>
      </c>
      <c r="B264" s="138" t="s">
        <v>1794</v>
      </c>
      <c r="C264" s="133" t="s">
        <v>144</v>
      </c>
      <c r="D264" s="179">
        <f>VLOOKUP('674.2'!A89,'674.2'!A89:N386,14,FALSE)</f>
        <v>206769.025793332</v>
      </c>
    </row>
    <row r="265" spans="1:4" ht="54" thickTop="1" thickBot="1">
      <c r="A265" s="137" t="s">
        <v>1141</v>
      </c>
      <c r="B265" s="138" t="s">
        <v>1795</v>
      </c>
      <c r="C265" s="133" t="s">
        <v>233</v>
      </c>
      <c r="D265" s="179">
        <f>VLOOKUP('680.1'!A87,'680.1'!A87:N387,14,FALSE)</f>
        <v>150355.07655672808</v>
      </c>
    </row>
    <row r="266" spans="1:4" ht="54" thickTop="1" thickBot="1">
      <c r="A266" s="137" t="s">
        <v>1142</v>
      </c>
      <c r="B266" s="138" t="s">
        <v>1796</v>
      </c>
      <c r="C266" s="133" t="s">
        <v>144</v>
      </c>
      <c r="D266" s="179">
        <f>VLOOKUP('680.2'!A87,'680.2'!A87:N388,14,FALSE)</f>
        <v>11015.600266491736</v>
      </c>
    </row>
    <row r="267" spans="1:4" ht="54" thickTop="1" thickBot="1">
      <c r="A267" s="137" t="s">
        <v>1143</v>
      </c>
      <c r="B267" s="138" t="s">
        <v>1797</v>
      </c>
      <c r="C267" s="133" t="s">
        <v>387</v>
      </c>
      <c r="D267" s="179">
        <f>VLOOKUP('680.3'!A89,'680.3'!A89:N389,14,FALSE)</f>
        <v>67570.775498678413</v>
      </c>
    </row>
    <row r="268" spans="1:4" ht="54" thickTop="1" thickBot="1">
      <c r="A268" s="137" t="s">
        <v>1144</v>
      </c>
      <c r="B268" s="138" t="s">
        <v>1798</v>
      </c>
      <c r="C268" s="133" t="s">
        <v>387</v>
      </c>
      <c r="D268" s="179">
        <f>VLOOKUP('681.1'!A89,'681.1'!A89:N390,14,FALSE)</f>
        <v>207332.81665841729</v>
      </c>
    </row>
    <row r="269" spans="1:4" ht="54" thickTop="1" thickBot="1">
      <c r="A269" s="137" t="s">
        <v>1692</v>
      </c>
      <c r="B269" s="138" t="s">
        <v>1799</v>
      </c>
      <c r="C269" s="133" t="s">
        <v>387</v>
      </c>
      <c r="D269" s="179">
        <f>VLOOKUP('681.2'!A89,'681.2'!A89:N391,14,FALSE)</f>
        <v>227043.40506670446</v>
      </c>
    </row>
    <row r="270" spans="1:4" ht="54" thickTop="1" thickBot="1">
      <c r="A270" s="137" t="s">
        <v>1693</v>
      </c>
      <c r="B270" s="138" t="s">
        <v>1800</v>
      </c>
      <c r="C270" s="133" t="s">
        <v>387</v>
      </c>
      <c r="D270" s="179">
        <f>VLOOKUP('681.3'!A89,'681.3'!A89:N392,14,FALSE)</f>
        <v>234758.40410486891</v>
      </c>
    </row>
    <row r="271" spans="1:4" ht="54" thickTop="1" thickBot="1">
      <c r="A271" s="137" t="s">
        <v>1694</v>
      </c>
      <c r="B271" s="138" t="s">
        <v>1801</v>
      </c>
      <c r="C271" s="133" t="s">
        <v>387</v>
      </c>
      <c r="D271" s="179">
        <f>VLOOKUP('681.4'!A89,'681.4'!A89:N393,14,FALSE)</f>
        <v>232952.54887549306</v>
      </c>
    </row>
    <row r="272" spans="1:4" ht="54" thickTop="1" thickBot="1">
      <c r="A272" s="137" t="s">
        <v>1145</v>
      </c>
      <c r="B272" s="138" t="s">
        <v>1802</v>
      </c>
      <c r="C272" s="133" t="s">
        <v>387</v>
      </c>
      <c r="D272" s="179">
        <f>VLOOKUP('682.1'!A89,'682.1'!A89:N394,14,FALSE)</f>
        <v>282700.83885672461</v>
      </c>
    </row>
    <row r="273" spans="1:4" ht="54" thickTop="1" thickBot="1">
      <c r="A273" s="137" t="s">
        <v>1695</v>
      </c>
      <c r="B273" s="138" t="s">
        <v>1803</v>
      </c>
      <c r="C273" s="133" t="s">
        <v>387</v>
      </c>
      <c r="D273" s="179">
        <f>VLOOKUP('682.2'!A89,'682.2'!A89:N395,14,FALSE)</f>
        <v>282700.83885672461</v>
      </c>
    </row>
    <row r="274" spans="1:4" ht="54" thickTop="1" thickBot="1">
      <c r="A274" s="137" t="s">
        <v>1697</v>
      </c>
      <c r="B274" s="138" t="s">
        <v>1804</v>
      </c>
      <c r="C274" s="133" t="s">
        <v>387</v>
      </c>
      <c r="D274" s="179">
        <f>VLOOKUP('682.3'!A89,'682.3'!A89:N396,14,FALSE)</f>
        <v>282700.83885672461</v>
      </c>
    </row>
    <row r="275" spans="1:4" ht="54" thickTop="1" thickBot="1">
      <c r="A275" s="137" t="s">
        <v>1699</v>
      </c>
      <c r="B275" s="138" t="s">
        <v>1997</v>
      </c>
      <c r="C275" s="133" t="s">
        <v>387</v>
      </c>
      <c r="D275" s="179">
        <f>VLOOKUP('682.4'!A89,'682.4'!A89:N397,14,FALSE)</f>
        <v>282700.83885672461</v>
      </c>
    </row>
    <row r="276" spans="1:4" ht="54" thickTop="1" thickBot="1">
      <c r="A276" s="137" t="s">
        <v>1701</v>
      </c>
      <c r="B276" s="138" t="s">
        <v>1805</v>
      </c>
      <c r="C276" s="133" t="s">
        <v>233</v>
      </c>
      <c r="D276" s="179">
        <f>VLOOKUP('683.1'!A89,'683.1'!A89:N398,14,FALSE)</f>
        <v>14087.084729132377</v>
      </c>
    </row>
    <row r="277" spans="1:4" ht="54" thickTop="1" thickBot="1">
      <c r="A277" s="137" t="s">
        <v>1703</v>
      </c>
      <c r="B277" s="138" t="s">
        <v>1806</v>
      </c>
      <c r="C277" s="133" t="s">
        <v>233</v>
      </c>
      <c r="D277" s="179">
        <f>VLOOKUP('683.2'!A89,'683.2'!A89:N399,14,FALSE)</f>
        <v>27200.910227184599</v>
      </c>
    </row>
    <row r="278" spans="1:4" ht="54" thickTop="1" thickBot="1">
      <c r="A278" s="137" t="s">
        <v>1705</v>
      </c>
      <c r="B278" s="138" t="s">
        <v>1807</v>
      </c>
      <c r="C278" s="133" t="s">
        <v>233</v>
      </c>
      <c r="D278" s="179">
        <f>VLOOKUP('683.3'!A89,'683.3'!A89:N400,14,FALSE)</f>
        <v>14087.084729132377</v>
      </c>
    </row>
    <row r="279" spans="1:4" ht="54" thickTop="1" thickBot="1">
      <c r="A279" s="137" t="s">
        <v>1706</v>
      </c>
      <c r="B279" s="138" t="s">
        <v>1808</v>
      </c>
      <c r="C279" s="133" t="s">
        <v>233</v>
      </c>
      <c r="D279" s="179">
        <f>VLOOKUP('683.4'!A89,'683.4'!A89:N401,14,FALSE)</f>
        <v>27200.910227184599</v>
      </c>
    </row>
    <row r="280" spans="1:4" ht="54" thickTop="1" thickBot="1">
      <c r="A280" s="137" t="s">
        <v>1707</v>
      </c>
      <c r="B280" s="138" t="s">
        <v>1809</v>
      </c>
      <c r="C280" s="133" t="s">
        <v>233</v>
      </c>
      <c r="D280" s="179">
        <f>VLOOKUP('683.5'!A87,'683.5'!A87:N402,14,FALSE)</f>
        <v>74617.909325832385</v>
      </c>
    </row>
    <row r="281" spans="1:4" ht="54" thickTop="1" thickBot="1">
      <c r="A281" s="137" t="s">
        <v>2047</v>
      </c>
      <c r="B281" s="138" t="s">
        <v>1810</v>
      </c>
      <c r="C281" s="133" t="s">
        <v>233</v>
      </c>
      <c r="D281" s="179">
        <f>VLOOKUP('690.1.1'!A89,'690.1.1'!A89:N403,14,FALSE)</f>
        <v>13109.784429214607</v>
      </c>
    </row>
    <row r="282" spans="1:4" ht="54" thickTop="1" thickBot="1">
      <c r="A282" s="137" t="s">
        <v>1710</v>
      </c>
      <c r="B282" s="138" t="s">
        <v>1811</v>
      </c>
      <c r="C282" s="133" t="s">
        <v>233</v>
      </c>
      <c r="D282" s="179">
        <f>VLOOKUP('690.1.2'!A89,'690.1.2'!A89:N404,14,FALSE)</f>
        <v>29301.501608774895</v>
      </c>
    </row>
    <row r="283" spans="1:4" ht="54" thickTop="1" thickBot="1">
      <c r="A283" s="137" t="s">
        <v>1146</v>
      </c>
      <c r="B283" s="138" t="s">
        <v>1812</v>
      </c>
      <c r="C283" s="133" t="s">
        <v>144</v>
      </c>
      <c r="D283" s="179">
        <f>VLOOKUP('700.1'!A89,'700.1'!A89:N405,14,FALSE)</f>
        <v>1838.8247525449315</v>
      </c>
    </row>
    <row r="284" spans="1:4" ht="54" thickTop="1" thickBot="1">
      <c r="A284" s="137" t="s">
        <v>1147</v>
      </c>
      <c r="B284" s="138" t="s">
        <v>1813</v>
      </c>
      <c r="C284" s="133" t="s">
        <v>144</v>
      </c>
      <c r="D284" s="179">
        <f>VLOOKUP('700.2'!A89,'700.2'!A89:N406,14,FALSE)</f>
        <v>1502.8427596748213</v>
      </c>
    </row>
    <row r="285" spans="1:4" ht="54" thickTop="1" thickBot="1">
      <c r="A285" s="137" t="s">
        <v>1148</v>
      </c>
      <c r="B285" s="138" t="s">
        <v>1814</v>
      </c>
      <c r="C285" s="133" t="s">
        <v>233</v>
      </c>
      <c r="D285" s="179">
        <f>VLOOKUP('700.3'!A89,'700.3'!A89:N407,14,FALSE)</f>
        <v>37862.633446629145</v>
      </c>
    </row>
    <row r="286" spans="1:4" ht="54" thickTop="1" thickBot="1">
      <c r="A286" s="137" t="s">
        <v>1149</v>
      </c>
      <c r="B286" s="138" t="s">
        <v>1815</v>
      </c>
      <c r="C286" s="133" t="s">
        <v>233</v>
      </c>
      <c r="D286" s="179">
        <f>VLOOKUP('700.4'!A89,'700.4'!A89:N408,14,FALSE)</f>
        <v>45866.529766113737</v>
      </c>
    </row>
    <row r="287" spans="1:4" ht="54" thickTop="1" thickBot="1">
      <c r="A287" s="137" t="s">
        <v>1150</v>
      </c>
      <c r="B287" s="138" t="s">
        <v>1816</v>
      </c>
      <c r="C287" s="133" t="s">
        <v>1845</v>
      </c>
      <c r="D287" s="179">
        <f>VLOOKUP('701.1'!A89,'701.1'!A89:N409,14,FALSE)</f>
        <v>9874.0891295324454</v>
      </c>
    </row>
    <row r="288" spans="1:4" ht="54" thickTop="1" thickBot="1">
      <c r="A288" s="137" t="s">
        <v>1713</v>
      </c>
      <c r="B288" s="138" t="s">
        <v>1817</v>
      </c>
      <c r="C288" s="133" t="s">
        <v>1845</v>
      </c>
      <c r="D288" s="179">
        <f>VLOOKUP('710.1'!A89,'710.1'!A89:N410,14,FALSE)</f>
        <v>557666.57168349531</v>
      </c>
    </row>
    <row r="289" spans="1:4" ht="54" thickTop="1" thickBot="1">
      <c r="A289" s="137" t="s">
        <v>1151</v>
      </c>
      <c r="B289" s="138" t="s">
        <v>1818</v>
      </c>
      <c r="C289" s="133" t="s">
        <v>233</v>
      </c>
      <c r="D289" s="179">
        <f>VLOOKUP('710.2'!A89,'710.2'!A89:N411,14,FALSE)</f>
        <v>555669.80287374009</v>
      </c>
    </row>
    <row r="290" spans="1:4" ht="54" thickTop="1" thickBot="1">
      <c r="A290" s="137" t="s">
        <v>1152</v>
      </c>
      <c r="B290" s="138" t="s">
        <v>1819</v>
      </c>
      <c r="C290" s="133" t="s">
        <v>1845</v>
      </c>
      <c r="D290" s="179">
        <f>VLOOKUP('720.1'!A89,'720.1'!A89:N412,14,FALSE)</f>
        <v>316778.53575741418</v>
      </c>
    </row>
    <row r="291" spans="1:4" ht="54" thickTop="1" thickBot="1">
      <c r="A291" s="137" t="s">
        <v>1153</v>
      </c>
      <c r="B291" s="138" t="s">
        <v>1820</v>
      </c>
      <c r="C291" s="133" t="s">
        <v>144</v>
      </c>
      <c r="D291" s="179">
        <f>VLOOKUP('730.1'!A89,'730.1'!A89:N413,14,FALSE)</f>
        <v>97251.375326435897</v>
      </c>
    </row>
    <row r="292" spans="1:4" ht="54" thickTop="1" thickBot="1">
      <c r="A292" s="137" t="s">
        <v>1154</v>
      </c>
      <c r="B292" s="138" t="s">
        <v>1821</v>
      </c>
      <c r="C292" s="133" t="s">
        <v>1845</v>
      </c>
      <c r="D292" s="179">
        <f>VLOOKUP('730.2'!A89,'730.2'!A89:N414,14,FALSE)</f>
        <v>77470.590399532171</v>
      </c>
    </row>
    <row r="293" spans="1:4" ht="54" thickTop="1" thickBot="1">
      <c r="A293" s="137" t="s">
        <v>1155</v>
      </c>
      <c r="B293" s="138" t="s">
        <v>1822</v>
      </c>
      <c r="C293" s="133" t="s">
        <v>1845</v>
      </c>
      <c r="D293" s="179">
        <f>VLOOKUP('730.3'!A89,'730.3'!A89:N415,14,FALSE)</f>
        <v>72300.611124820818</v>
      </c>
    </row>
    <row r="294" spans="1:4" ht="54" thickTop="1" thickBot="1">
      <c r="A294" s="137" t="s">
        <v>1714</v>
      </c>
      <c r="B294" s="138" t="s">
        <v>1823</v>
      </c>
      <c r="C294" s="133" t="s">
        <v>1845</v>
      </c>
      <c r="D294" s="179">
        <f>VLOOKUP('730.4'!A89,'730.4'!A89:N416,14,FALSE)</f>
        <v>42150.591472303509</v>
      </c>
    </row>
    <row r="295" spans="1:4" ht="54" thickTop="1" thickBot="1">
      <c r="A295" s="137" t="s">
        <v>1156</v>
      </c>
      <c r="B295" s="138" t="s">
        <v>1824</v>
      </c>
      <c r="C295" s="133" t="s">
        <v>144</v>
      </c>
      <c r="D295" s="179">
        <f>VLOOKUP('731.1'!A89,'731.1'!A89:N417,14,FALSE)</f>
        <v>152120.29773900265</v>
      </c>
    </row>
    <row r="296" spans="1:4" ht="54" thickTop="1" thickBot="1">
      <c r="A296" s="137" t="s">
        <v>1157</v>
      </c>
      <c r="B296" s="138" t="s">
        <v>1825</v>
      </c>
      <c r="C296" s="133" t="s">
        <v>1995</v>
      </c>
      <c r="D296" s="179">
        <f>VLOOKUP('740.1'!A89,'740.1'!A89:N418,14,FALSE)</f>
        <v>11091.739953182772</v>
      </c>
    </row>
    <row r="297" spans="1:4" ht="54" thickTop="1" thickBot="1">
      <c r="A297" s="137" t="s">
        <v>1717</v>
      </c>
      <c r="B297" s="138" t="s">
        <v>1826</v>
      </c>
      <c r="C297" s="133" t="s">
        <v>1845</v>
      </c>
      <c r="D297" s="179">
        <f>VLOOKUP('741.1'!A89,'741.1'!A89:N419,14,FALSE)</f>
        <v>74878.391354810534</v>
      </c>
    </row>
    <row r="298" spans="1:4" ht="54" thickTop="1" thickBot="1">
      <c r="A298" s="137" t="s">
        <v>1158</v>
      </c>
      <c r="B298" s="138" t="s">
        <v>1827</v>
      </c>
      <c r="C298" s="133" t="s">
        <v>144</v>
      </c>
      <c r="D298" s="179">
        <f>VLOOKUP('800.1'!A89,'800.1'!A89:N420,14,FALSE)</f>
        <v>7511.4682547025623</v>
      </c>
    </row>
    <row r="299" spans="1:4" ht="54" thickTop="1" thickBot="1">
      <c r="A299" s="137" t="s">
        <v>1159</v>
      </c>
      <c r="B299" s="138" t="s">
        <v>1828</v>
      </c>
      <c r="C299" s="133" t="s">
        <v>144</v>
      </c>
      <c r="D299" s="179">
        <f>VLOOKUP('800.2'!A89,'800.2'!A89:N421,14,FALSE)</f>
        <v>20029.538907359904</v>
      </c>
    </row>
    <row r="300" spans="1:4" ht="54" thickTop="1" thickBot="1">
      <c r="A300" s="137" t="s">
        <v>1160</v>
      </c>
      <c r="B300" s="138" t="s">
        <v>1829</v>
      </c>
      <c r="C300" s="133" t="s">
        <v>144</v>
      </c>
      <c r="D300" s="179">
        <f>VLOOKUP('800.3'!A89,'800.3'!A89:N422,14,FALSE)</f>
        <v>46761.013126811209</v>
      </c>
    </row>
    <row r="301" spans="1:4" ht="54" thickTop="1" thickBot="1">
      <c r="A301" s="137" t="s">
        <v>1161</v>
      </c>
      <c r="B301" s="138" t="s">
        <v>1830</v>
      </c>
      <c r="C301" s="133" t="s">
        <v>144</v>
      </c>
      <c r="D301" s="179">
        <f>VLOOKUP('800.4'!A89,'800.4'!A89:N423,14,FALSE)</f>
        <v>58954.805331584255</v>
      </c>
    </row>
    <row r="302" spans="1:4" ht="54" thickTop="1" thickBot="1">
      <c r="A302" s="137" t="s">
        <v>1718</v>
      </c>
      <c r="B302" s="138" t="s">
        <v>1831</v>
      </c>
      <c r="C302" s="133" t="s">
        <v>1845</v>
      </c>
      <c r="D302" s="179">
        <f>VLOOKUP('802.1'!A89,'802.1'!A89:N424,14,FALSE)</f>
        <v>308773.52061692881</v>
      </c>
    </row>
    <row r="303" spans="1:4" ht="54" thickTop="1" thickBot="1">
      <c r="A303" s="137" t="s">
        <v>1719</v>
      </c>
      <c r="B303" s="138" t="s">
        <v>1881</v>
      </c>
      <c r="C303" s="133" t="s">
        <v>1845</v>
      </c>
      <c r="D303" s="179">
        <f>VLOOKUP('802.2'!A89,'802.2'!A89:N425,14,FALSE)</f>
        <v>76252.857625187549</v>
      </c>
    </row>
    <row r="304" spans="1:4" ht="54" thickTop="1" thickBot="1">
      <c r="A304" s="137" t="s">
        <v>1720</v>
      </c>
      <c r="B304" s="138" t="s">
        <v>1832</v>
      </c>
      <c r="C304" s="133" t="s">
        <v>1845</v>
      </c>
      <c r="D304" s="179">
        <f>VLOOKUP('802.3'!A89,'802.3'!A89:N426,14,FALSE)</f>
        <v>50561.373804006333</v>
      </c>
    </row>
    <row r="305" spans="1:4" ht="54" thickTop="1" thickBot="1">
      <c r="A305" s="137" t="s">
        <v>1721</v>
      </c>
      <c r="B305" s="138" t="s">
        <v>1833</v>
      </c>
      <c r="C305" s="133" t="s">
        <v>1845</v>
      </c>
      <c r="D305" s="179">
        <f>VLOOKUP('802.4'!A89,'802.4'!A89:N427,14,FALSE)</f>
        <v>43866.631633099256</v>
      </c>
    </row>
    <row r="306" spans="1:4" ht="54" thickTop="1" thickBot="1">
      <c r="A306" s="137" t="s">
        <v>1722</v>
      </c>
      <c r="B306" s="138" t="s">
        <v>1834</v>
      </c>
      <c r="C306" s="133" t="s">
        <v>1845</v>
      </c>
      <c r="D306" s="179">
        <f>VLOOKUP('802.5'!A89,'802.5'!A89:N428,14,FALSE)</f>
        <v>225909.31001699032</v>
      </c>
    </row>
    <row r="307" spans="1:4" ht="54" thickTop="1" thickBot="1">
      <c r="A307" s="137" t="s">
        <v>1723</v>
      </c>
      <c r="B307" s="138" t="s">
        <v>1835</v>
      </c>
      <c r="C307" s="133" t="s">
        <v>1845</v>
      </c>
      <c r="D307" s="179">
        <f>VLOOKUP('802.6'!A89,'802.6'!A89:N429,14,FALSE)</f>
        <v>221650.01188070423</v>
      </c>
    </row>
    <row r="308" spans="1:4" ht="54" thickTop="1" thickBot="1">
      <c r="A308" s="137" t="s">
        <v>1724</v>
      </c>
      <c r="B308" s="138" t="s">
        <v>1836</v>
      </c>
      <c r="C308" s="133" t="s">
        <v>1845</v>
      </c>
      <c r="D308" s="179">
        <f>VLOOKUP('802.7'!A89,'802.7'!A89:N430,14,FALSE)</f>
        <v>147085.05603355059</v>
      </c>
    </row>
    <row r="309" spans="1:4" ht="54" thickTop="1" thickBot="1">
      <c r="A309" s="137" t="s">
        <v>1725</v>
      </c>
      <c r="B309" s="138" t="s">
        <v>1837</v>
      </c>
      <c r="C309" s="133" t="s">
        <v>1845</v>
      </c>
      <c r="D309" s="179">
        <f>VLOOKUP('802.8'!A89,'802.8'!A89:N431,14,FALSE)</f>
        <v>127220.46673255457</v>
      </c>
    </row>
    <row r="310" spans="1:4" ht="54" thickTop="1" thickBot="1">
      <c r="A310" s="137" t="s">
        <v>1162</v>
      </c>
      <c r="B310" s="138" t="s">
        <v>1838</v>
      </c>
      <c r="C310" s="133" t="s">
        <v>233</v>
      </c>
      <c r="D310" s="179">
        <f>VLOOKUP('810.1'!A89,'810.1'!A89:N432,14,FALSE)</f>
        <v>17891.687548853854</v>
      </c>
    </row>
    <row r="311" spans="1:4" ht="54" thickTop="1" thickBot="1">
      <c r="A311" s="137" t="s">
        <v>1163</v>
      </c>
      <c r="B311" s="138" t="s">
        <v>1839</v>
      </c>
      <c r="C311" s="133" t="s">
        <v>233</v>
      </c>
      <c r="D311" s="179">
        <f>VLOOKUP('810.2'!A89,'810.2'!A89:N433,14,FALSE)</f>
        <v>8724.823266382833</v>
      </c>
    </row>
    <row r="312" spans="1:4" ht="54" thickTop="1" thickBot="1">
      <c r="A312" s="137" t="s">
        <v>1164</v>
      </c>
      <c r="B312" s="138" t="s">
        <v>1840</v>
      </c>
      <c r="C312" s="133" t="s">
        <v>233</v>
      </c>
      <c r="D312" s="179">
        <f>VLOOKUP('810.3'!A89,'810.3'!A89:N435,14,FALSE)</f>
        <v>6313.1810961328092</v>
      </c>
    </row>
    <row r="313" spans="1:4" ht="57.75" thickTop="1" thickBot="1">
      <c r="A313" s="137" t="s">
        <v>1726</v>
      </c>
      <c r="B313" s="138" t="s">
        <v>2050</v>
      </c>
      <c r="C313" s="133" t="s">
        <v>233</v>
      </c>
      <c r="D313" s="179">
        <f>VLOOKUP('811.1'!A89,'811.1'!A89:N436,14,FALSE)</f>
        <v>13730.419159753024</v>
      </c>
    </row>
    <row r="314" spans="1:4" ht="57.75" thickTop="1" thickBot="1">
      <c r="A314" s="137" t="s">
        <v>1727</v>
      </c>
      <c r="B314" s="138" t="s">
        <v>2051</v>
      </c>
      <c r="C314" s="133" t="s">
        <v>233</v>
      </c>
      <c r="D314" s="179">
        <f>VLOOKUP('811.2'!A89,'811.2'!A89:N437,14,FALSE)</f>
        <v>23589.373284901372</v>
      </c>
    </row>
    <row r="315" spans="1:4" ht="54" thickTop="1" thickBot="1">
      <c r="A315" s="137" t="s">
        <v>1165</v>
      </c>
      <c r="B315" s="138" t="s">
        <v>2053</v>
      </c>
      <c r="C315" s="133" t="s">
        <v>233</v>
      </c>
      <c r="D315" s="179">
        <f>VLOOKUP('812.1'!A89,'812.1'!A89:N438,14,FALSE)</f>
        <v>72677.135257241389</v>
      </c>
    </row>
    <row r="316" spans="1:4" ht="54" thickTop="1" thickBot="1">
      <c r="A316" s="137" t="s">
        <v>1728</v>
      </c>
      <c r="B316" s="138" t="s">
        <v>1841</v>
      </c>
      <c r="C316" s="133" t="s">
        <v>1995</v>
      </c>
      <c r="D316" s="179">
        <f>VLOOKUP('820.1'!A89,'820.1'!A89:N439,14,FALSE)</f>
        <v>50672.820667220811</v>
      </c>
    </row>
    <row r="317" spans="1:4" ht="54" thickTop="1" thickBot="1">
      <c r="A317" s="137" t="s">
        <v>1729</v>
      </c>
      <c r="B317" s="138" t="s">
        <v>1842</v>
      </c>
      <c r="C317" s="133" t="s">
        <v>984</v>
      </c>
      <c r="D317" s="179">
        <f>VLOOKUP('820.1.2'!A88,'820.1.2'!A88:N440,14,FALSE)</f>
        <v>15486445.733847711</v>
      </c>
    </row>
    <row r="318" spans="1:4" ht="57.75" thickTop="1" thickBot="1">
      <c r="A318" s="137" t="s">
        <v>1166</v>
      </c>
      <c r="B318" s="138" t="s">
        <v>1843</v>
      </c>
      <c r="C318" s="133" t="s">
        <v>1998</v>
      </c>
      <c r="D318" s="179">
        <f>VLOOKUP('900.1'!A88,'900.1'!A88:N441,14,FALSE)</f>
        <v>834.0394929796646</v>
      </c>
    </row>
    <row r="319" spans="1:4" ht="57.75" thickTop="1" thickBot="1">
      <c r="A319" s="137" t="s">
        <v>1167</v>
      </c>
      <c r="B319" s="138" t="s">
        <v>2195</v>
      </c>
      <c r="C319" s="133" t="s">
        <v>1999</v>
      </c>
      <c r="D319" s="179">
        <f>VLOOKUP('900.2'!A88,'900.2'!A88:N442,14,FALSE)</f>
        <v>1023.5939232023156</v>
      </c>
    </row>
    <row r="320" spans="1:4" ht="54" thickTop="1" thickBot="1">
      <c r="A320" s="137" t="s">
        <v>1168</v>
      </c>
      <c r="B320" s="138" t="s">
        <v>1844</v>
      </c>
      <c r="C320" s="133" t="s">
        <v>1999</v>
      </c>
      <c r="D320" s="179">
        <f>VLOOKUP('900.3'!A88,'900.3'!A88:N443,14,FALSE)</f>
        <v>1023.5939232023156</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5703125" style="183" customWidth="1"/>
  </cols>
  <sheetData>
    <row r="1" spans="1:4" ht="66" customHeight="1" thickTop="1">
      <c r="A1" s="671" t="s">
        <v>1850</v>
      </c>
      <c r="B1" s="672"/>
      <c r="C1" s="672"/>
      <c r="D1" s="673"/>
    </row>
    <row r="2" spans="1:4" ht="20.25" customHeight="1" thickBot="1">
      <c r="A2" s="674"/>
      <c r="B2" s="675"/>
      <c r="C2" s="675"/>
      <c r="D2" s="676"/>
    </row>
    <row r="3" spans="1:4" ht="16.5" thickTop="1" thickBot="1">
      <c r="A3" s="670" t="s">
        <v>2223</v>
      </c>
      <c r="B3" s="670"/>
      <c r="C3" s="670"/>
      <c r="D3" s="670"/>
    </row>
    <row r="4" spans="1:4" ht="16.5" thickTop="1" thickBot="1">
      <c r="A4" s="670"/>
      <c r="B4" s="670"/>
      <c r="C4" s="670"/>
      <c r="D4" s="670"/>
    </row>
    <row r="5" spans="1:4" ht="16.5" thickTop="1" thickBot="1">
      <c r="A5" s="670"/>
      <c r="B5" s="670"/>
      <c r="C5" s="670"/>
      <c r="D5" s="670"/>
    </row>
    <row r="6" spans="1:4" ht="16.5" thickTop="1" thickBot="1">
      <c r="A6" s="650" t="s">
        <v>2237</v>
      </c>
      <c r="B6" s="651" t="s">
        <v>1882</v>
      </c>
      <c r="C6" s="652" t="s">
        <v>2238</v>
      </c>
      <c r="D6" s="653">
        <v>29260</v>
      </c>
    </row>
    <row r="7" spans="1:4" ht="16.5" thickTop="1" thickBot="1">
      <c r="A7" s="654"/>
      <c r="B7" s="655"/>
      <c r="C7" s="656"/>
      <c r="D7" s="657" t="s">
        <v>1848</v>
      </c>
    </row>
    <row r="8" spans="1:4" ht="16.5" thickTop="1" thickBot="1">
      <c r="A8" s="658" t="s">
        <v>98</v>
      </c>
      <c r="B8" s="659" t="s">
        <v>1882</v>
      </c>
      <c r="C8" s="660" t="s">
        <v>99</v>
      </c>
      <c r="D8" s="661">
        <v>58677.433987924393</v>
      </c>
    </row>
    <row r="9" spans="1:4" ht="16.5" thickTop="1" thickBot="1">
      <c r="A9" s="658" t="s">
        <v>102</v>
      </c>
      <c r="B9" s="659" t="s">
        <v>1882</v>
      </c>
      <c r="C9" s="660" t="s">
        <v>103</v>
      </c>
      <c r="D9" s="661">
        <f>$D$6*1.85</f>
        <v>54131</v>
      </c>
    </row>
    <row r="10" spans="1:4" ht="16.5" thickTop="1" thickBot="1">
      <c r="A10" s="658" t="s">
        <v>0</v>
      </c>
      <c r="B10" s="659" t="s">
        <v>1882</v>
      </c>
      <c r="C10" s="660" t="s">
        <v>1</v>
      </c>
      <c r="D10" s="661">
        <v>69346.058349365194</v>
      </c>
    </row>
    <row r="11" spans="1:4" ht="16.5" thickTop="1" thickBot="1">
      <c r="A11" s="658" t="s">
        <v>1674</v>
      </c>
      <c r="B11" s="659" t="s">
        <v>1882</v>
      </c>
      <c r="C11" s="660" t="s">
        <v>1673</v>
      </c>
      <c r="D11" s="661">
        <v>320058.73084322392</v>
      </c>
    </row>
    <row r="12" spans="1:4" ht="16.5" thickTop="1" thickBot="1">
      <c r="A12" s="658" t="s">
        <v>100</v>
      </c>
      <c r="B12" s="659" t="s">
        <v>1882</v>
      </c>
      <c r="C12" s="660" t="s">
        <v>101</v>
      </c>
      <c r="D12" s="661">
        <v>80014.682710805981</v>
      </c>
    </row>
    <row r="13" spans="1:4" ht="16.5" thickTop="1" thickBot="1">
      <c r="A13" s="658" t="s">
        <v>62</v>
      </c>
      <c r="B13" s="659" t="s">
        <v>1882</v>
      </c>
      <c r="C13" s="660" t="s">
        <v>63</v>
      </c>
      <c r="D13" s="661">
        <v>586774.33987924387</v>
      </c>
    </row>
    <row r="14" spans="1:4" ht="16.5" thickTop="1" thickBot="1">
      <c r="A14" s="658" t="s">
        <v>108</v>
      </c>
      <c r="B14" s="659" t="s">
        <v>1882</v>
      </c>
      <c r="C14" s="660" t="s">
        <v>109</v>
      </c>
      <c r="D14" s="661">
        <v>320058.73084322392</v>
      </c>
    </row>
    <row r="15" spans="1:4" ht="16.5" thickTop="1" thickBot="1">
      <c r="A15" s="658" t="s">
        <v>41</v>
      </c>
      <c r="B15" s="659" t="s">
        <v>1882</v>
      </c>
      <c r="C15" s="660" t="s">
        <v>42</v>
      </c>
      <c r="D15" s="661">
        <v>213372.48722881597</v>
      </c>
    </row>
    <row r="16" spans="1:4" ht="16.5" thickTop="1" thickBot="1">
      <c r="A16" s="658" t="s">
        <v>43</v>
      </c>
      <c r="B16" s="659" t="s">
        <v>1882</v>
      </c>
      <c r="C16" s="660" t="s">
        <v>44</v>
      </c>
      <c r="D16" s="661">
        <v>320058.73084322392</v>
      </c>
    </row>
    <row r="17" spans="1:4" ht="16.5" thickTop="1" thickBot="1">
      <c r="A17" s="658" t="s">
        <v>106</v>
      </c>
      <c r="B17" s="659" t="s">
        <v>1882</v>
      </c>
      <c r="C17" s="660" t="s">
        <v>107</v>
      </c>
      <c r="D17" s="661">
        <v>106686.24361440798</v>
      </c>
    </row>
    <row r="18" spans="1:4" ht="16.5" thickTop="1" thickBot="1">
      <c r="A18" s="658" t="s">
        <v>1675</v>
      </c>
      <c r="B18" s="659" t="s">
        <v>1882</v>
      </c>
      <c r="C18" s="660" t="s">
        <v>2000</v>
      </c>
      <c r="D18" s="661">
        <v>96017.619252967183</v>
      </c>
    </row>
    <row r="19" spans="1:4" ht="16.5" thickTop="1" thickBot="1">
      <c r="A19" s="658" t="s">
        <v>96</v>
      </c>
      <c r="B19" s="659" t="s">
        <v>92</v>
      </c>
      <c r="C19" s="660" t="s">
        <v>97</v>
      </c>
      <c r="D19" s="661">
        <v>2133724.8722881596</v>
      </c>
    </row>
    <row r="20" spans="1:4" ht="16.5" thickTop="1" thickBot="1">
      <c r="A20" s="658" t="s">
        <v>76</v>
      </c>
      <c r="B20" s="659" t="s">
        <v>1882</v>
      </c>
      <c r="C20" s="660" t="s">
        <v>77</v>
      </c>
      <c r="D20" s="661">
        <v>485912.31941843667</v>
      </c>
    </row>
    <row r="21" spans="1:4" ht="16.5" thickTop="1" thickBot="1">
      <c r="A21" s="658" t="s">
        <v>74</v>
      </c>
      <c r="B21" s="659" t="s">
        <v>1882</v>
      </c>
      <c r="C21" s="660" t="s">
        <v>75</v>
      </c>
      <c r="D21" s="661">
        <v>477235.31371453602</v>
      </c>
    </row>
    <row r="22" spans="1:4" ht="16.5" thickTop="1" thickBot="1">
      <c r="A22" s="658" t="s">
        <v>84</v>
      </c>
      <c r="B22" s="659" t="s">
        <v>1882</v>
      </c>
      <c r="C22" s="660" t="s">
        <v>85</v>
      </c>
      <c r="D22" s="661">
        <v>544482.10791976599</v>
      </c>
    </row>
    <row r="23" spans="1:4" ht="16.5" thickTop="1" thickBot="1">
      <c r="A23" s="658" t="s">
        <v>78</v>
      </c>
      <c r="B23" s="659" t="s">
        <v>1882</v>
      </c>
      <c r="C23" s="660" t="s">
        <v>79</v>
      </c>
      <c r="D23" s="661">
        <v>605221.14784707059</v>
      </c>
    </row>
    <row r="24" spans="1:4" ht="16.5" thickTop="1" thickBot="1">
      <c r="A24" s="658" t="s">
        <v>64</v>
      </c>
      <c r="B24" s="659" t="s">
        <v>1882</v>
      </c>
      <c r="C24" s="660" t="s">
        <v>65</v>
      </c>
      <c r="D24" s="661">
        <v>468558.30801063532</v>
      </c>
    </row>
    <row r="25" spans="1:4" ht="16.5" thickTop="1" thickBot="1">
      <c r="A25" s="658" t="s">
        <v>80</v>
      </c>
      <c r="B25" s="659" t="s">
        <v>1882</v>
      </c>
      <c r="C25" s="660" t="s">
        <v>81</v>
      </c>
      <c r="D25" s="661">
        <v>557497.61647561705</v>
      </c>
    </row>
    <row r="26" spans="1:4" ht="16.5" thickTop="1" thickBot="1">
      <c r="A26" s="658" t="s">
        <v>82</v>
      </c>
      <c r="B26" s="659" t="s">
        <v>1882</v>
      </c>
      <c r="C26" s="660" t="s">
        <v>83</v>
      </c>
      <c r="D26" s="661">
        <v>577020.87930939358</v>
      </c>
    </row>
    <row r="27" spans="1:4" ht="16.5" thickTop="1" thickBot="1">
      <c r="A27" s="658" t="s">
        <v>104</v>
      </c>
      <c r="B27" s="659" t="s">
        <v>1882</v>
      </c>
      <c r="C27" s="660" t="s">
        <v>105</v>
      </c>
      <c r="D27" s="661">
        <v>145339.84554033595</v>
      </c>
    </row>
    <row r="28" spans="1:4" ht="16.5" thickTop="1" thickBot="1">
      <c r="A28" s="658" t="s">
        <v>4</v>
      </c>
      <c r="B28" s="659" t="s">
        <v>1882</v>
      </c>
      <c r="C28" s="660" t="s">
        <v>5</v>
      </c>
      <c r="D28" s="661">
        <v>162693.85694813728</v>
      </c>
    </row>
    <row r="29" spans="1:4" ht="16.5" customHeight="1" thickTop="1" thickBot="1">
      <c r="A29" s="658" t="s">
        <v>45</v>
      </c>
      <c r="B29" s="659" t="s">
        <v>1882</v>
      </c>
      <c r="C29" s="660" t="s">
        <v>2226</v>
      </c>
      <c r="D29" s="661">
        <f>$D$43+$D$64</f>
        <v>160817.24361440798</v>
      </c>
    </row>
    <row r="30" spans="1:4" ht="16.5" thickTop="1" thickBot="1">
      <c r="A30" s="658" t="s">
        <v>66</v>
      </c>
      <c r="B30" s="659" t="s">
        <v>1882</v>
      </c>
      <c r="C30" s="660" t="s">
        <v>67</v>
      </c>
      <c r="D30" s="661">
        <v>160029.36542161196</v>
      </c>
    </row>
    <row r="31" spans="1:4" ht="16.5" thickTop="1" thickBot="1">
      <c r="A31" s="658" t="s">
        <v>23</v>
      </c>
      <c r="B31" s="659" t="s">
        <v>1882</v>
      </c>
      <c r="C31" s="660" t="s">
        <v>24</v>
      </c>
      <c r="D31" s="661">
        <f>$D$64*10</f>
        <v>541310</v>
      </c>
    </row>
    <row r="32" spans="1:4" ht="16.5" thickTop="1" thickBot="1">
      <c r="A32" s="658" t="s">
        <v>7</v>
      </c>
      <c r="B32" s="659" t="s">
        <v>1882</v>
      </c>
      <c r="C32" s="660" t="s">
        <v>8</v>
      </c>
      <c r="D32" s="661">
        <f>$D$64*2</f>
        <v>108262</v>
      </c>
    </row>
    <row r="33" spans="1:4" ht="16.5" thickTop="1" thickBot="1">
      <c r="A33" s="658" t="s">
        <v>9</v>
      </c>
      <c r="B33" s="659" t="s">
        <v>1882</v>
      </c>
      <c r="C33" s="660" t="s">
        <v>10</v>
      </c>
      <c r="D33" s="661">
        <f>$D$64*3</f>
        <v>162393</v>
      </c>
    </row>
    <row r="34" spans="1:4" ht="16.5" thickTop="1" thickBot="1">
      <c r="A34" s="658" t="s">
        <v>11</v>
      </c>
      <c r="B34" s="659" t="s">
        <v>1882</v>
      </c>
      <c r="C34" s="660" t="s">
        <v>12</v>
      </c>
      <c r="D34" s="661">
        <f>$D$64*4</f>
        <v>216524</v>
      </c>
    </row>
    <row r="35" spans="1:4" ht="16.5" thickTop="1" thickBot="1">
      <c r="A35" s="658" t="s">
        <v>13</v>
      </c>
      <c r="B35" s="659" t="s">
        <v>1882</v>
      </c>
      <c r="C35" s="660" t="s">
        <v>14</v>
      </c>
      <c r="D35" s="661">
        <f>$D$64*5</f>
        <v>270655</v>
      </c>
    </row>
    <row r="36" spans="1:4" ht="16.5" thickTop="1" thickBot="1">
      <c r="A36" s="658" t="s">
        <v>15</v>
      </c>
      <c r="B36" s="659" t="s">
        <v>1882</v>
      </c>
      <c r="C36" s="660" t="s">
        <v>16</v>
      </c>
      <c r="D36" s="661">
        <f>$D$64*6</f>
        <v>324786</v>
      </c>
    </row>
    <row r="37" spans="1:4" ht="16.5" thickTop="1" thickBot="1">
      <c r="A37" s="658" t="s">
        <v>17</v>
      </c>
      <c r="B37" s="659" t="s">
        <v>1882</v>
      </c>
      <c r="C37" s="660" t="s">
        <v>18</v>
      </c>
      <c r="D37" s="661">
        <f>$D$64*7</f>
        <v>378917</v>
      </c>
    </row>
    <row r="38" spans="1:4" ht="16.5" thickTop="1" thickBot="1">
      <c r="A38" s="658" t="s">
        <v>19</v>
      </c>
      <c r="B38" s="659" t="s">
        <v>1882</v>
      </c>
      <c r="C38" s="660" t="s">
        <v>20</v>
      </c>
      <c r="D38" s="661">
        <f>$D$64*8</f>
        <v>433048</v>
      </c>
    </row>
    <row r="39" spans="1:4" ht="16.5" thickTop="1" thickBot="1">
      <c r="A39" s="658" t="s">
        <v>21</v>
      </c>
      <c r="B39" s="659" t="s">
        <v>1882</v>
      </c>
      <c r="C39" s="660" t="s">
        <v>22</v>
      </c>
      <c r="D39" s="661">
        <f>$D$64*9</f>
        <v>487179</v>
      </c>
    </row>
    <row r="40" spans="1:4" ht="16.5" thickTop="1" thickBot="1">
      <c r="A40" s="658" t="s">
        <v>72</v>
      </c>
      <c r="B40" s="659" t="s">
        <v>1882</v>
      </c>
      <c r="C40" s="660" t="s">
        <v>73</v>
      </c>
      <c r="D40" s="661">
        <v>58677.433987924393</v>
      </c>
    </row>
    <row r="41" spans="1:4" ht="16.5" thickTop="1" thickBot="1">
      <c r="A41" s="658" t="s">
        <v>27</v>
      </c>
      <c r="B41" s="659" t="s">
        <v>1882</v>
      </c>
      <c r="C41" s="660" t="s">
        <v>28</v>
      </c>
      <c r="D41" s="661">
        <v>117354.86797584879</v>
      </c>
    </row>
    <row r="42" spans="1:4" ht="16.5" thickTop="1" thickBot="1">
      <c r="A42" s="658" t="s">
        <v>25</v>
      </c>
      <c r="B42" s="659" t="s">
        <v>1882</v>
      </c>
      <c r="C42" s="660" t="s">
        <v>26</v>
      </c>
      <c r="D42" s="661">
        <v>117354.86797584879</v>
      </c>
    </row>
    <row r="43" spans="1:4" ht="16.5" thickTop="1" thickBot="1">
      <c r="A43" s="658" t="s">
        <v>30</v>
      </c>
      <c r="B43" s="659" t="s">
        <v>1882</v>
      </c>
      <c r="C43" s="660" t="s">
        <v>31</v>
      </c>
      <c r="D43" s="661">
        <v>106686.24361440798</v>
      </c>
    </row>
    <row r="44" spans="1:4" ht="17.25" customHeight="1" thickTop="1" thickBot="1">
      <c r="A44" s="658" t="s">
        <v>40</v>
      </c>
      <c r="B44" s="659" t="s">
        <v>1882</v>
      </c>
      <c r="C44" s="660" t="s">
        <v>2225</v>
      </c>
      <c r="D44" s="661">
        <v>266715.60903601995</v>
      </c>
    </row>
    <row r="45" spans="1:4" ht="16.5" thickTop="1" thickBot="1">
      <c r="A45" s="658" t="s">
        <v>32</v>
      </c>
      <c r="B45" s="659" t="s">
        <v>1882</v>
      </c>
      <c r="C45" s="660" t="s">
        <v>33</v>
      </c>
      <c r="D45" s="661">
        <f>D43*2</f>
        <v>213372.48722881597</v>
      </c>
    </row>
    <row r="46" spans="1:4" ht="16.5" thickTop="1" thickBot="1">
      <c r="A46" s="658" t="s">
        <v>34</v>
      </c>
      <c r="B46" s="659" t="s">
        <v>1882</v>
      </c>
      <c r="C46" s="660" t="s">
        <v>35</v>
      </c>
      <c r="D46" s="661">
        <f>D43*3</f>
        <v>320058.73084322398</v>
      </c>
    </row>
    <row r="47" spans="1:4" ht="16.5" thickTop="1" thickBot="1">
      <c r="A47" s="658" t="s">
        <v>70</v>
      </c>
      <c r="B47" s="659" t="s">
        <v>1882</v>
      </c>
      <c r="C47" s="660" t="s">
        <v>71</v>
      </c>
      <c r="D47" s="661">
        <f>D43+(3*D8)</f>
        <v>282718.54557818116</v>
      </c>
    </row>
    <row r="48" spans="1:4" ht="16.5" thickTop="1" thickBot="1">
      <c r="A48" s="658" t="s">
        <v>36</v>
      </c>
      <c r="B48" s="659" t="s">
        <v>1882</v>
      </c>
      <c r="C48" s="660" t="s">
        <v>37</v>
      </c>
      <c r="D48" s="661">
        <v>117354.86797584879</v>
      </c>
    </row>
    <row r="49" spans="1:4" ht="16.5" thickTop="1" thickBot="1">
      <c r="A49" s="658" t="s">
        <v>38</v>
      </c>
      <c r="B49" s="659" t="s">
        <v>1882</v>
      </c>
      <c r="C49" s="660" t="s">
        <v>39</v>
      </c>
      <c r="D49" s="661">
        <v>128023.49233728957</v>
      </c>
    </row>
    <row r="50" spans="1:4" ht="16.5" thickTop="1" thickBot="1">
      <c r="A50" s="658" t="s">
        <v>89</v>
      </c>
      <c r="B50" s="659" t="s">
        <v>1882</v>
      </c>
      <c r="C50" s="660" t="s">
        <v>90</v>
      </c>
      <c r="D50" s="661">
        <v>133357.80451800997</v>
      </c>
    </row>
    <row r="51" spans="1:4" ht="16.5" thickTop="1" thickBot="1">
      <c r="A51" s="658" t="s">
        <v>46</v>
      </c>
      <c r="B51" s="659" t="s">
        <v>1882</v>
      </c>
      <c r="C51" s="660" t="s">
        <v>47</v>
      </c>
      <c r="D51" s="661">
        <f>$D$6*1.85</f>
        <v>54131</v>
      </c>
    </row>
    <row r="52" spans="1:4" ht="16.5" thickTop="1" thickBot="1">
      <c r="A52" s="658" t="s">
        <v>48</v>
      </c>
      <c r="B52" s="659" t="s">
        <v>1882</v>
      </c>
      <c r="C52" s="660" t="s">
        <v>49</v>
      </c>
      <c r="D52" s="661">
        <f>D51*2</f>
        <v>108262</v>
      </c>
    </row>
    <row r="53" spans="1:4" ht="16.5" thickTop="1" thickBot="1">
      <c r="A53" s="658" t="s">
        <v>50</v>
      </c>
      <c r="B53" s="659" t="s">
        <v>1882</v>
      </c>
      <c r="C53" s="660" t="s">
        <v>51</v>
      </c>
      <c r="D53" s="661">
        <v>106686.24361440798</v>
      </c>
    </row>
    <row r="54" spans="1:4" ht="16.5" thickTop="1" thickBot="1">
      <c r="A54" s="658" t="s">
        <v>68</v>
      </c>
      <c r="B54" s="659" t="s">
        <v>1882</v>
      </c>
      <c r="C54" s="660" t="s">
        <v>69</v>
      </c>
      <c r="D54" s="661">
        <v>213372.48722881597</v>
      </c>
    </row>
    <row r="55" spans="1:4" ht="46.5" thickTop="1" thickBot="1">
      <c r="A55" s="658" t="s">
        <v>29</v>
      </c>
      <c r="B55" s="659" t="s">
        <v>1882</v>
      </c>
      <c r="C55" s="660" t="s">
        <v>1883</v>
      </c>
      <c r="D55" s="662">
        <v>800146.82710805978</v>
      </c>
    </row>
    <row r="56" spans="1:4" ht="16.5" thickTop="1" thickBot="1">
      <c r="A56" s="658" t="s">
        <v>52</v>
      </c>
      <c r="B56" s="659" t="s">
        <v>1882</v>
      </c>
      <c r="C56" s="660" t="s">
        <v>53</v>
      </c>
      <c r="D56" s="661">
        <v>80014.682710805981</v>
      </c>
    </row>
    <row r="57" spans="1:4" ht="16.5" thickTop="1" thickBot="1">
      <c r="A57" s="658" t="s">
        <v>54</v>
      </c>
      <c r="B57" s="659" t="s">
        <v>1882</v>
      </c>
      <c r="C57" s="660" t="s">
        <v>55</v>
      </c>
      <c r="D57" s="661">
        <v>160029.36542161196</v>
      </c>
    </row>
    <row r="58" spans="1:4" ht="16.5" thickTop="1" thickBot="1">
      <c r="A58" s="658" t="s">
        <v>56</v>
      </c>
      <c r="B58" s="659" t="s">
        <v>1882</v>
      </c>
      <c r="C58" s="660" t="s">
        <v>57</v>
      </c>
      <c r="D58" s="661">
        <v>106686.24361440798</v>
      </c>
    </row>
    <row r="59" spans="1:4" ht="16.5" thickTop="1" thickBot="1">
      <c r="A59" s="658" t="s">
        <v>2</v>
      </c>
      <c r="B59" s="659" t="s">
        <v>1882</v>
      </c>
      <c r="C59" s="660" t="s">
        <v>3</v>
      </c>
      <c r="D59" s="661">
        <v>213372.48722881597</v>
      </c>
    </row>
    <row r="60" spans="1:4" ht="16.5" thickTop="1" thickBot="1">
      <c r="A60" s="658" t="s">
        <v>58</v>
      </c>
      <c r="B60" s="659" t="s">
        <v>1882</v>
      </c>
      <c r="C60" s="660" t="s">
        <v>59</v>
      </c>
      <c r="D60" s="661">
        <v>133357.80451800997</v>
      </c>
    </row>
    <row r="61" spans="1:4" ht="16.5" thickTop="1" thickBot="1">
      <c r="A61" s="658" t="s">
        <v>86</v>
      </c>
      <c r="B61" s="659" t="s">
        <v>1882</v>
      </c>
      <c r="C61" s="660" t="s">
        <v>87</v>
      </c>
      <c r="D61" s="661">
        <v>160029.36542161196</v>
      </c>
    </row>
    <row r="62" spans="1:4" ht="16.5" thickTop="1" thickBot="1">
      <c r="A62" s="658" t="s">
        <v>88</v>
      </c>
      <c r="B62" s="659" t="s">
        <v>1882</v>
      </c>
      <c r="C62" s="660" t="s">
        <v>87</v>
      </c>
      <c r="D62" s="661">
        <v>160029.36542161196</v>
      </c>
    </row>
    <row r="63" spans="1:4" ht="16.5" thickTop="1" thickBot="1">
      <c r="A63" s="658" t="s">
        <v>60</v>
      </c>
      <c r="B63" s="659" t="s">
        <v>1882</v>
      </c>
      <c r="C63" s="660" t="s">
        <v>61</v>
      </c>
      <c r="D63" s="661">
        <v>160029.36542161196</v>
      </c>
    </row>
    <row r="64" spans="1:4" ht="17.25" customHeight="1" thickTop="1" thickBot="1">
      <c r="A64" s="658" t="s">
        <v>6</v>
      </c>
      <c r="B64" s="659" t="s">
        <v>1882</v>
      </c>
      <c r="C64" s="660" t="s">
        <v>2224</v>
      </c>
      <c r="D64" s="661">
        <f>$D$6*1.85</f>
        <v>54131</v>
      </c>
    </row>
    <row r="65" spans="1:4" ht="16.5" thickTop="1" thickBot="1">
      <c r="A65" s="658" t="s">
        <v>91</v>
      </c>
      <c r="B65" s="659" t="s">
        <v>92</v>
      </c>
      <c r="C65" s="660" t="s">
        <v>93</v>
      </c>
      <c r="D65" s="661">
        <v>533431.21807203989</v>
      </c>
    </row>
    <row r="66" spans="1:4" ht="16.5" thickTop="1" thickBot="1">
      <c r="A66" s="658" t="s">
        <v>94</v>
      </c>
      <c r="B66" s="659" t="s">
        <v>92</v>
      </c>
      <c r="C66" s="660" t="s">
        <v>95</v>
      </c>
      <c r="D66" s="661">
        <v>266715.60903601995</v>
      </c>
    </row>
    <row r="67" spans="1:4" ht="16.5" thickTop="1" thickBot="1">
      <c r="A67" s="658" t="s">
        <v>2228</v>
      </c>
      <c r="B67" s="659" t="s">
        <v>1882</v>
      </c>
      <c r="C67" s="660" t="s">
        <v>2227</v>
      </c>
      <c r="D67" s="661">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0" t="s">
        <v>1850</v>
      </c>
      <c r="B1" s="681"/>
      <c r="C1" s="681"/>
      <c r="D1" s="682"/>
    </row>
    <row r="2" spans="1:4" ht="89.25" customHeight="1" thickBot="1">
      <c r="A2" s="683"/>
      <c r="B2" s="684"/>
      <c r="C2" s="684"/>
      <c r="D2" s="685"/>
    </row>
    <row r="3" spans="1:4" ht="37.5" customHeight="1" thickTop="1" thickBot="1">
      <c r="A3" s="677" t="s">
        <v>110</v>
      </c>
      <c r="B3" s="678"/>
      <c r="C3" s="678"/>
      <c r="D3" s="679"/>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69338.901640023352</v>
      </c>
    </row>
    <row r="8" spans="1:4" ht="30" customHeight="1" thickTop="1" thickBot="1">
      <c r="A8" s="10" t="s">
        <v>112</v>
      </c>
      <c r="B8" s="8" t="s">
        <v>113</v>
      </c>
      <c r="C8" s="11" t="s">
        <v>114</v>
      </c>
      <c r="D8" s="648">
        <v>2972.1187368640008</v>
      </c>
    </row>
    <row r="9" spans="1:4" ht="30" customHeight="1" thickTop="1" thickBot="1">
      <c r="A9" s="10" t="s">
        <v>117</v>
      </c>
      <c r="B9" s="8" t="s">
        <v>113</v>
      </c>
      <c r="C9" s="11" t="s">
        <v>118</v>
      </c>
      <c r="D9" s="648">
        <v>70580.792415665564</v>
      </c>
    </row>
    <row r="10" spans="1:4" ht="30" customHeight="1" thickTop="1" thickBot="1">
      <c r="A10" s="10" t="s">
        <v>119</v>
      </c>
      <c r="B10" s="8" t="s">
        <v>113</v>
      </c>
      <c r="C10" s="11" t="s">
        <v>120</v>
      </c>
      <c r="D10" s="648">
        <v>42265.564602786202</v>
      </c>
    </row>
    <row r="11" spans="1:4" ht="30" customHeight="1" thickTop="1" thickBot="1">
      <c r="A11" s="10" t="s">
        <v>123</v>
      </c>
      <c r="B11" s="8" t="s">
        <v>113</v>
      </c>
      <c r="C11" s="11" t="s">
        <v>124</v>
      </c>
      <c r="D11" s="648">
        <v>18835.333286317349</v>
      </c>
    </row>
    <row r="12" spans="1:4" ht="30" customHeight="1" thickTop="1" thickBot="1">
      <c r="A12" s="10" t="s">
        <v>121</v>
      </c>
      <c r="B12" s="8" t="s">
        <v>113</v>
      </c>
      <c r="C12" s="11" t="s">
        <v>122</v>
      </c>
      <c r="D12" s="648">
        <v>72961.043773921585</v>
      </c>
    </row>
    <row r="13" spans="1:4" ht="30" customHeight="1" thickTop="1" thickBot="1">
      <c r="A13" s="10" t="s">
        <v>125</v>
      </c>
      <c r="B13" s="8" t="s">
        <v>113</v>
      </c>
      <c r="C13" s="11" t="s">
        <v>126</v>
      </c>
      <c r="D13" s="648">
        <v>55087.593806012519</v>
      </c>
    </row>
    <row r="14" spans="1:4" ht="30" customHeight="1" thickTop="1" thickBot="1">
      <c r="A14" s="10" t="s">
        <v>131</v>
      </c>
      <c r="B14" s="8" t="s">
        <v>113</v>
      </c>
      <c r="C14" s="11" t="s">
        <v>132</v>
      </c>
      <c r="D14" s="648">
        <v>178158.73731732919</v>
      </c>
    </row>
    <row r="15" spans="1:4" ht="30" customHeight="1" thickTop="1" thickBot="1">
      <c r="A15" s="10" t="s">
        <v>129</v>
      </c>
      <c r="B15" s="8" t="s">
        <v>113</v>
      </c>
      <c r="C15" s="11" t="s">
        <v>130</v>
      </c>
      <c r="D15" s="648">
        <v>160100.33293369744</v>
      </c>
    </row>
    <row r="16" spans="1:4" ht="30" customHeight="1" thickTop="1" thickBot="1">
      <c r="A16" s="10" t="s">
        <v>127</v>
      </c>
      <c r="B16" s="8" t="s">
        <v>113</v>
      </c>
      <c r="C16" s="11" t="s">
        <v>128</v>
      </c>
      <c r="D16" s="648">
        <v>160100.33293369744</v>
      </c>
    </row>
    <row r="17" spans="1:4" ht="30" customHeight="1" thickTop="1" thickBot="1">
      <c r="A17" s="10" t="s">
        <v>1711</v>
      </c>
      <c r="B17" s="8" t="s">
        <v>113</v>
      </c>
      <c r="C17" s="11" t="s">
        <v>1712</v>
      </c>
      <c r="D17" s="648">
        <v>71201.699455968876</v>
      </c>
    </row>
    <row r="18" spans="1:4" ht="30" customHeight="1" thickTop="1" thickBot="1">
      <c r="A18" s="10" t="s">
        <v>133</v>
      </c>
      <c r="B18" s="8" t="s">
        <v>113</v>
      </c>
      <c r="C18" s="11" t="s">
        <v>134</v>
      </c>
      <c r="D18" s="648">
        <v>80722.856941360049</v>
      </c>
    </row>
    <row r="19" spans="1:4" ht="30" customHeight="1" thickTop="1" thickBot="1">
      <c r="A19" s="10" t="s">
        <v>146</v>
      </c>
      <c r="B19" s="8" t="s">
        <v>113</v>
      </c>
      <c r="C19" s="11" t="s">
        <v>147</v>
      </c>
      <c r="D19" s="648">
        <v>175934.43179527193</v>
      </c>
    </row>
    <row r="20" spans="1:4" ht="30" customHeight="1" thickTop="1" thickBot="1">
      <c r="A20" s="10" t="s">
        <v>135</v>
      </c>
      <c r="B20" s="8" t="s">
        <v>113</v>
      </c>
      <c r="C20" s="11" t="s">
        <v>1884</v>
      </c>
      <c r="D20" s="648">
        <v>41396.336893005158</v>
      </c>
    </row>
    <row r="21" spans="1:4" ht="30" customHeight="1" thickTop="1" thickBot="1">
      <c r="A21" s="10" t="s">
        <v>136</v>
      </c>
      <c r="B21" s="8" t="s">
        <v>113</v>
      </c>
      <c r="C21" s="11" t="s">
        <v>137</v>
      </c>
      <c r="D21" s="648">
        <v>175934.43179527193</v>
      </c>
    </row>
    <row r="22" spans="1:4" ht="30" customHeight="1" thickTop="1" thickBot="1">
      <c r="A22" s="10" t="s">
        <v>138</v>
      </c>
      <c r="B22" s="8" t="s">
        <v>113</v>
      </c>
      <c r="C22" s="11" t="s">
        <v>139</v>
      </c>
      <c r="D22" s="648">
        <v>36221.794781379518</v>
      </c>
    </row>
    <row r="23" spans="1:4" ht="30" customHeight="1" thickTop="1" thickBot="1">
      <c r="A23" s="10" t="s">
        <v>143</v>
      </c>
      <c r="B23" s="8" t="s">
        <v>144</v>
      </c>
      <c r="C23" s="11" t="s">
        <v>145</v>
      </c>
      <c r="D23" s="648">
        <v>44841.168408865575</v>
      </c>
    </row>
    <row r="24" spans="1:4" ht="30" customHeight="1" thickTop="1" thickBot="1">
      <c r="A24" s="10" t="s">
        <v>140</v>
      </c>
      <c r="B24" s="8" t="s">
        <v>998</v>
      </c>
      <c r="C24" s="11" t="s">
        <v>142</v>
      </c>
      <c r="D24" s="648">
        <v>42184.183592431182</v>
      </c>
    </row>
    <row r="25" spans="1:4" ht="30" customHeight="1" thickTop="1" thickBot="1">
      <c r="A25" s="10" t="s">
        <v>148</v>
      </c>
      <c r="B25" s="8" t="s">
        <v>113</v>
      </c>
      <c r="C25" s="11" t="s">
        <v>149</v>
      </c>
      <c r="D25" s="648">
        <v>143715.98760877067</v>
      </c>
    </row>
    <row r="26" spans="1:4" ht="30" customHeight="1" thickTop="1" thickBot="1">
      <c r="A26" s="10" t="s">
        <v>150</v>
      </c>
      <c r="B26" s="8" t="s">
        <v>113</v>
      </c>
      <c r="C26" s="11" t="s">
        <v>151</v>
      </c>
      <c r="D26" s="648">
        <v>157859.70557058926</v>
      </c>
    </row>
    <row r="27" spans="1:4" ht="30" customHeight="1" thickTop="1" thickBot="1">
      <c r="A27" s="10" t="s">
        <v>152</v>
      </c>
      <c r="B27" s="8" t="s">
        <v>113</v>
      </c>
      <c r="C27" s="11" t="s">
        <v>153</v>
      </c>
      <c r="D27" s="648">
        <v>62094.505339507734</v>
      </c>
    </row>
    <row r="28" spans="1:4" ht="30" customHeight="1" thickTop="1" thickBot="1">
      <c r="A28" s="10" t="s">
        <v>154</v>
      </c>
      <c r="B28" s="8" t="s">
        <v>113</v>
      </c>
      <c r="C28" s="11" t="s">
        <v>155</v>
      </c>
      <c r="D28" s="648">
        <v>72443.589562759036</v>
      </c>
    </row>
    <row r="29" spans="1:4" ht="30" customHeight="1" thickTop="1" thickBot="1">
      <c r="A29" s="10" t="s">
        <v>156</v>
      </c>
      <c r="B29" s="8" t="s">
        <v>113</v>
      </c>
      <c r="C29" s="11" t="s">
        <v>157</v>
      </c>
      <c r="D29" s="648">
        <v>2516.583723416381</v>
      </c>
    </row>
    <row r="30" spans="1:4" ht="30" customHeight="1" thickTop="1" thickBot="1">
      <c r="A30" s="10" t="s">
        <v>166</v>
      </c>
      <c r="B30" s="8" t="s">
        <v>113</v>
      </c>
      <c r="C30" s="11" t="s">
        <v>167</v>
      </c>
      <c r="D30" s="648">
        <v>75691.605957904278</v>
      </c>
    </row>
    <row r="31" spans="1:4" ht="30" customHeight="1" thickTop="1" thickBot="1">
      <c r="A31" s="10" t="s">
        <v>162</v>
      </c>
      <c r="B31" s="8" t="s">
        <v>113</v>
      </c>
      <c r="C31" s="11" t="s">
        <v>163</v>
      </c>
      <c r="D31" s="648">
        <v>11451.840122147394</v>
      </c>
    </row>
    <row r="32" spans="1:4" ht="30" customHeight="1" thickTop="1" thickBot="1">
      <c r="A32" s="10" t="s">
        <v>164</v>
      </c>
      <c r="B32" s="8" t="s">
        <v>113</v>
      </c>
      <c r="C32" s="11" t="s">
        <v>165</v>
      </c>
      <c r="D32" s="648">
        <v>17428.892028593185</v>
      </c>
    </row>
    <row r="33" spans="1:4" ht="30" customHeight="1" thickTop="1" thickBot="1">
      <c r="A33" s="10" t="s">
        <v>171</v>
      </c>
      <c r="B33" s="8" t="s">
        <v>113</v>
      </c>
      <c r="C33" s="11" t="s">
        <v>172</v>
      </c>
      <c r="D33" s="648">
        <v>10528.998473259862</v>
      </c>
    </row>
    <row r="34" spans="1:4" ht="30" customHeight="1" thickTop="1" thickBot="1">
      <c r="A34" s="10" t="s">
        <v>160</v>
      </c>
      <c r="B34" s="8" t="s">
        <v>113</v>
      </c>
      <c r="C34" s="11" t="s">
        <v>161</v>
      </c>
      <c r="D34" s="648">
        <v>7029.83938120119</v>
      </c>
    </row>
    <row r="35" spans="1:4" ht="30" customHeight="1" thickTop="1" thickBot="1">
      <c r="A35" s="10" t="s">
        <v>173</v>
      </c>
      <c r="B35" s="8" t="s">
        <v>113</v>
      </c>
      <c r="C35" s="11" t="s">
        <v>1886</v>
      </c>
      <c r="D35" s="648">
        <v>231970.9914418518</v>
      </c>
    </row>
    <row r="36" spans="1:4" ht="30" customHeight="1" thickTop="1" thickBot="1">
      <c r="A36" s="10" t="s">
        <v>170</v>
      </c>
      <c r="B36" s="8" t="s">
        <v>113</v>
      </c>
      <c r="C36" s="11" t="s">
        <v>1885</v>
      </c>
      <c r="D36" s="648">
        <v>73892.461354014216</v>
      </c>
    </row>
    <row r="37" spans="1:4" ht="30" customHeight="1" thickTop="1" thickBot="1">
      <c r="A37" s="10" t="s">
        <v>168</v>
      </c>
      <c r="B37" s="8" t="s">
        <v>113</v>
      </c>
      <c r="C37" s="11" t="s">
        <v>169</v>
      </c>
      <c r="D37" s="648">
        <v>123154.10225669034</v>
      </c>
    </row>
    <row r="38" spans="1:4" ht="30" customHeight="1" thickTop="1" thickBot="1">
      <c r="A38" s="10" t="s">
        <v>174</v>
      </c>
      <c r="B38" s="8" t="s">
        <v>113</v>
      </c>
      <c r="C38" s="11" t="s">
        <v>175</v>
      </c>
      <c r="D38" s="648">
        <v>73892.461354014216</v>
      </c>
    </row>
    <row r="39" spans="1:4" ht="30" customHeight="1" thickTop="1" thickBot="1">
      <c r="A39" s="10" t="s">
        <v>176</v>
      </c>
      <c r="B39" s="8" t="s">
        <v>113</v>
      </c>
      <c r="C39" s="11" t="s">
        <v>177</v>
      </c>
      <c r="D39" s="648">
        <v>77513.654893328843</v>
      </c>
    </row>
    <row r="40" spans="1:4" ht="30" customHeight="1" thickTop="1" thickBot="1">
      <c r="A40" s="10" t="s">
        <v>180</v>
      </c>
      <c r="B40" s="8" t="s">
        <v>113</v>
      </c>
      <c r="C40" s="11" t="s">
        <v>181</v>
      </c>
      <c r="D40" s="648">
        <v>65583.753536095814</v>
      </c>
    </row>
    <row r="41" spans="1:4" ht="30" customHeight="1" thickTop="1" thickBot="1">
      <c r="A41" s="10" t="s">
        <v>178</v>
      </c>
      <c r="B41" s="8" t="s">
        <v>113</v>
      </c>
      <c r="C41" s="11" t="s">
        <v>179</v>
      </c>
      <c r="D41" s="648">
        <v>56019.220623136665</v>
      </c>
    </row>
    <row r="42" spans="1:4" ht="30" customHeight="1" thickTop="1" thickBot="1">
      <c r="A42" s="10" t="s">
        <v>182</v>
      </c>
      <c r="B42" s="8" t="s">
        <v>113</v>
      </c>
      <c r="C42" s="11" t="s">
        <v>183</v>
      </c>
      <c r="D42" s="648">
        <v>110838.6920310213</v>
      </c>
    </row>
    <row r="43" spans="1:4" ht="30" customHeight="1" thickTop="1" thickBot="1">
      <c r="A43" s="10" t="s">
        <v>1672</v>
      </c>
      <c r="B43" s="8" t="s">
        <v>113</v>
      </c>
      <c r="C43" s="11" t="s">
        <v>1671</v>
      </c>
      <c r="D43" s="648">
        <v>11103.103251637402</v>
      </c>
    </row>
    <row r="44" spans="1:4" ht="30" customHeight="1" thickTop="1" thickBot="1">
      <c r="A44" s="10" t="s">
        <v>184</v>
      </c>
      <c r="B44" s="8" t="s">
        <v>113</v>
      </c>
      <c r="C44" s="11" t="s">
        <v>185</v>
      </c>
      <c r="D44" s="648">
        <v>11103.103251637402</v>
      </c>
    </row>
    <row r="45" spans="1:4" ht="30" customHeight="1" thickTop="1" thickBot="1">
      <c r="A45" s="10" t="s">
        <v>1603</v>
      </c>
      <c r="B45" s="8" t="s">
        <v>113</v>
      </c>
      <c r="C45" s="11" t="s">
        <v>1604</v>
      </c>
      <c r="D45" s="648">
        <v>3725.6703203704642</v>
      </c>
    </row>
    <row r="46" spans="1:4" ht="30" customHeight="1" thickTop="1" thickBot="1">
      <c r="A46" s="10" t="s">
        <v>188</v>
      </c>
      <c r="B46" s="8" t="s">
        <v>113</v>
      </c>
      <c r="C46" s="11" t="s">
        <v>189</v>
      </c>
      <c r="D46" s="648">
        <v>4640.1042078005148</v>
      </c>
    </row>
    <row r="47" spans="1:4" ht="30" customHeight="1" thickTop="1" thickBot="1">
      <c r="A47" s="10" t="s">
        <v>186</v>
      </c>
      <c r="B47" s="8" t="s">
        <v>113</v>
      </c>
      <c r="C47" s="11" t="s">
        <v>187</v>
      </c>
      <c r="D47" s="648">
        <v>3943.7328600183137</v>
      </c>
    </row>
    <row r="48" spans="1:4" ht="30" customHeight="1" thickTop="1" thickBot="1">
      <c r="A48" s="10" t="s">
        <v>190</v>
      </c>
      <c r="B48" s="8" t="s">
        <v>113</v>
      </c>
      <c r="C48" s="11" t="s">
        <v>191</v>
      </c>
      <c r="D48" s="648">
        <v>6081.3022661925579</v>
      </c>
    </row>
    <row r="49" spans="1:4" ht="30" customHeight="1" thickTop="1" thickBot="1">
      <c r="A49" s="10" t="s">
        <v>201</v>
      </c>
      <c r="B49" s="8" t="s">
        <v>113</v>
      </c>
      <c r="C49" s="11" t="s">
        <v>1888</v>
      </c>
      <c r="D49" s="648">
        <v>108302.88328294009</v>
      </c>
    </row>
    <row r="50" spans="1:4" ht="30" customHeight="1" thickTop="1" thickBot="1">
      <c r="A50" s="10" t="s">
        <v>192</v>
      </c>
      <c r="B50" s="8" t="s">
        <v>113</v>
      </c>
      <c r="C50" s="11" t="s">
        <v>193</v>
      </c>
      <c r="D50" s="648">
        <v>51058.784973044763</v>
      </c>
    </row>
    <row r="51" spans="1:4" ht="30" customHeight="1" thickTop="1" thickBot="1">
      <c r="A51" s="10" t="s">
        <v>194</v>
      </c>
      <c r="B51" s="8" t="s">
        <v>113</v>
      </c>
      <c r="C51" s="11" t="s">
        <v>1887</v>
      </c>
      <c r="D51" s="648">
        <v>1879.4644775353904</v>
      </c>
    </row>
    <row r="52" spans="1:4" ht="30" customHeight="1" thickTop="1" thickBot="1">
      <c r="A52" s="10" t="s">
        <v>224</v>
      </c>
      <c r="B52" s="8" t="s">
        <v>92</v>
      </c>
      <c r="C52" s="11" t="s">
        <v>1891</v>
      </c>
      <c r="D52" s="648">
        <v>155915.54499231721</v>
      </c>
    </row>
    <row r="53" spans="1:4" ht="30" customHeight="1" thickTop="1" thickBot="1">
      <c r="A53" s="10" t="s">
        <v>195</v>
      </c>
      <c r="B53" s="8" t="s">
        <v>113</v>
      </c>
      <c r="C53" s="11" t="s">
        <v>196</v>
      </c>
      <c r="D53" s="648">
        <v>14760.795522570543</v>
      </c>
    </row>
    <row r="54" spans="1:4" ht="30" customHeight="1" thickTop="1" thickBot="1">
      <c r="A54" s="10" t="s">
        <v>214</v>
      </c>
      <c r="B54" s="8" t="s">
        <v>113</v>
      </c>
      <c r="C54" s="11" t="s">
        <v>215</v>
      </c>
      <c r="D54" s="648">
        <v>14488.717912551805</v>
      </c>
    </row>
    <row r="55" spans="1:4" ht="30" customHeight="1" thickTop="1" thickBot="1">
      <c r="A55" s="10" t="s">
        <v>197</v>
      </c>
      <c r="B55" s="8" t="s">
        <v>113</v>
      </c>
      <c r="C55" s="11" t="s">
        <v>198</v>
      </c>
      <c r="D55" s="648">
        <v>144887.17912551807</v>
      </c>
    </row>
    <row r="56" spans="1:4" ht="30" customHeight="1" thickTop="1" thickBot="1">
      <c r="A56" s="10" t="s">
        <v>199</v>
      </c>
      <c r="B56" s="8" t="s">
        <v>113</v>
      </c>
      <c r="C56" s="11" t="s">
        <v>200</v>
      </c>
      <c r="D56" s="648">
        <v>18772.656675686867</v>
      </c>
    </row>
    <row r="57" spans="1:4" ht="30" customHeight="1" thickTop="1" thickBot="1">
      <c r="A57" s="10" t="s">
        <v>202</v>
      </c>
      <c r="B57" s="8" t="s">
        <v>113</v>
      </c>
      <c r="C57" s="11" t="s">
        <v>203</v>
      </c>
      <c r="D57" s="648">
        <v>132502.24566624503</v>
      </c>
    </row>
    <row r="58" spans="1:4" ht="30" customHeight="1" thickTop="1" thickBot="1">
      <c r="A58" s="10" t="s">
        <v>212</v>
      </c>
      <c r="B58" s="8" t="s">
        <v>113</v>
      </c>
      <c r="C58" s="11" t="s">
        <v>213</v>
      </c>
      <c r="D58" s="648">
        <v>15131.035927978441</v>
      </c>
    </row>
    <row r="59" spans="1:4" ht="30" customHeight="1" thickTop="1" thickBot="1">
      <c r="A59" s="10" t="s">
        <v>206</v>
      </c>
      <c r="B59" s="8" t="s">
        <v>113</v>
      </c>
      <c r="C59" s="11" t="s">
        <v>207</v>
      </c>
      <c r="D59" s="648">
        <v>7056.5299744962422</v>
      </c>
    </row>
    <row r="60" spans="1:4" ht="30" customHeight="1" thickTop="1" thickBot="1">
      <c r="A60" s="10" t="s">
        <v>204</v>
      </c>
      <c r="B60" s="8" t="s">
        <v>113</v>
      </c>
      <c r="C60" s="11" t="s">
        <v>205</v>
      </c>
      <c r="D60" s="648">
        <v>18564.483754662298</v>
      </c>
    </row>
    <row r="61" spans="1:4" ht="30" customHeight="1" thickTop="1" thickBot="1">
      <c r="A61" s="10" t="s">
        <v>208</v>
      </c>
      <c r="B61" s="8" t="s">
        <v>113</v>
      </c>
      <c r="C61" s="11" t="s">
        <v>209</v>
      </c>
      <c r="D61" s="648">
        <v>20437.522703445207</v>
      </c>
    </row>
    <row r="62" spans="1:4" ht="30" customHeight="1" thickTop="1" thickBot="1">
      <c r="A62" s="10" t="s">
        <v>210</v>
      </c>
      <c r="B62" s="8" t="s">
        <v>113</v>
      </c>
      <c r="C62" s="11" t="s">
        <v>211</v>
      </c>
      <c r="D62" s="648">
        <v>21803.711011078598</v>
      </c>
    </row>
    <row r="63" spans="1:4" ht="30" customHeight="1" thickTop="1" thickBot="1">
      <c r="A63" s="10" t="s">
        <v>217</v>
      </c>
      <c r="B63" s="8" t="s">
        <v>113</v>
      </c>
      <c r="C63" s="11" t="s">
        <v>218</v>
      </c>
      <c r="D63" s="648">
        <v>46796.210074187176</v>
      </c>
    </row>
    <row r="64" spans="1:4" ht="30" customHeight="1" thickTop="1" thickBot="1">
      <c r="A64" s="10" t="s">
        <v>219</v>
      </c>
      <c r="B64" s="8" t="s">
        <v>113</v>
      </c>
      <c r="C64" s="11" t="s">
        <v>220</v>
      </c>
      <c r="D64" s="648">
        <v>15027.340416183202</v>
      </c>
    </row>
    <row r="65" spans="1:4" ht="30" customHeight="1" thickTop="1" thickBot="1">
      <c r="A65" s="10" t="s">
        <v>216</v>
      </c>
      <c r="B65" s="8" t="s">
        <v>113</v>
      </c>
      <c r="C65" s="11" t="s">
        <v>1889</v>
      </c>
      <c r="D65" s="648">
        <v>15523.626334876933</v>
      </c>
    </row>
    <row r="66" spans="1:4" ht="30" customHeight="1" thickTop="1" thickBot="1">
      <c r="A66" s="10" t="s">
        <v>221</v>
      </c>
      <c r="B66" s="8" t="s">
        <v>113</v>
      </c>
      <c r="C66" s="11" t="s">
        <v>1890</v>
      </c>
      <c r="D66" s="648">
        <v>62394.946765582907</v>
      </c>
    </row>
    <row r="67" spans="1:4" ht="30" customHeight="1" thickTop="1" thickBot="1">
      <c r="A67" s="10" t="s">
        <v>222</v>
      </c>
      <c r="B67" s="8" t="s">
        <v>113</v>
      </c>
      <c r="C67" s="11" t="s">
        <v>223</v>
      </c>
      <c r="D67" s="648">
        <v>20698.168446502579</v>
      </c>
    </row>
    <row r="68" spans="1:4" ht="30" customHeight="1" thickTop="1" thickBot="1">
      <c r="A68" s="10" t="s">
        <v>225</v>
      </c>
      <c r="B68" s="8" t="s">
        <v>113</v>
      </c>
      <c r="C68" s="11" t="s">
        <v>226</v>
      </c>
      <c r="D68" s="648">
        <v>98316.300120887245</v>
      </c>
    </row>
    <row r="69" spans="1:4" ht="30" customHeight="1" thickTop="1" thickBot="1">
      <c r="A69" s="10" t="s">
        <v>227</v>
      </c>
      <c r="B69" s="8" t="s">
        <v>113</v>
      </c>
      <c r="C69" s="11" t="s">
        <v>1892</v>
      </c>
      <c r="D69" s="648">
        <v>9881.8784468915292</v>
      </c>
    </row>
    <row r="70" spans="1:4" ht="30" customHeight="1" thickTop="1" thickBot="1">
      <c r="A70" s="10" t="s">
        <v>232</v>
      </c>
      <c r="B70" s="8" t="s">
        <v>233</v>
      </c>
      <c r="C70" s="11" t="s">
        <v>1895</v>
      </c>
      <c r="D70" s="648">
        <v>4798.7403522441628</v>
      </c>
    </row>
    <row r="71" spans="1:4" ht="30" customHeight="1" thickTop="1" thickBot="1">
      <c r="A71" s="10" t="s">
        <v>228</v>
      </c>
      <c r="B71" s="8" t="s">
        <v>113</v>
      </c>
      <c r="C71" s="11" t="s">
        <v>1893</v>
      </c>
      <c r="D71" s="648">
        <v>4285.6826118507315</v>
      </c>
    </row>
    <row r="72" spans="1:4" ht="30" customHeight="1" thickTop="1" thickBot="1">
      <c r="A72" s="10" t="s">
        <v>229</v>
      </c>
      <c r="B72" s="8" t="s">
        <v>113</v>
      </c>
      <c r="C72" s="11" t="s">
        <v>1894</v>
      </c>
      <c r="D72" s="648">
        <v>7279.4104559846728</v>
      </c>
    </row>
    <row r="73" spans="1:4" ht="30" customHeight="1" thickTop="1" thickBot="1">
      <c r="A73" s="10" t="s">
        <v>230</v>
      </c>
      <c r="B73" s="8" t="s">
        <v>113</v>
      </c>
      <c r="C73" s="11" t="s">
        <v>231</v>
      </c>
      <c r="D73" s="648">
        <v>7244.3589562759025</v>
      </c>
    </row>
    <row r="74" spans="1:4" ht="30" customHeight="1" thickTop="1" thickBot="1">
      <c r="A74" s="10" t="s">
        <v>234</v>
      </c>
      <c r="B74" s="8" t="s">
        <v>113</v>
      </c>
      <c r="C74" s="11" t="s">
        <v>235</v>
      </c>
      <c r="D74" s="648">
        <v>10399.157794263816</v>
      </c>
    </row>
    <row r="75" spans="1:4" ht="30" customHeight="1" thickTop="1" thickBot="1">
      <c r="A75" s="10" t="s">
        <v>236</v>
      </c>
      <c r="B75" s="8" t="s">
        <v>113</v>
      </c>
      <c r="C75" s="11" t="s">
        <v>237</v>
      </c>
      <c r="D75" s="648">
        <v>186053.8789837865</v>
      </c>
    </row>
    <row r="76" spans="1:4" ht="30" customHeight="1" thickTop="1" thickBot="1">
      <c r="A76" s="10" t="s">
        <v>238</v>
      </c>
      <c r="B76" s="8" t="s">
        <v>113</v>
      </c>
      <c r="C76" s="11" t="s">
        <v>239</v>
      </c>
      <c r="D76" s="648">
        <v>465708.79004630802</v>
      </c>
    </row>
    <row r="77" spans="1:4" ht="30" customHeight="1" thickTop="1" thickBot="1">
      <c r="A77" s="10" t="s">
        <v>240</v>
      </c>
      <c r="B77" s="8" t="s">
        <v>113</v>
      </c>
      <c r="C77" s="11" t="s">
        <v>1896</v>
      </c>
      <c r="D77" s="648">
        <v>165585.34757202063</v>
      </c>
    </row>
    <row r="78" spans="1:4" ht="30" customHeight="1" thickTop="1" thickBot="1">
      <c r="A78" s="10" t="s">
        <v>241</v>
      </c>
      <c r="B78" s="8" t="s">
        <v>113</v>
      </c>
      <c r="C78" s="11" t="s">
        <v>1897</v>
      </c>
      <c r="D78" s="648">
        <v>124056.06470584887</v>
      </c>
    </row>
    <row r="79" spans="1:4" ht="30" customHeight="1" thickTop="1" thickBot="1">
      <c r="A79" s="10" t="s">
        <v>246</v>
      </c>
      <c r="B79" s="8" t="s">
        <v>113</v>
      </c>
      <c r="C79" s="11" t="s">
        <v>1902</v>
      </c>
      <c r="D79" s="648">
        <v>131923.97110776091</v>
      </c>
    </row>
    <row r="80" spans="1:4" ht="30" customHeight="1" thickTop="1" thickBot="1">
      <c r="A80" s="10" t="s">
        <v>243</v>
      </c>
      <c r="B80" s="8" t="s">
        <v>113</v>
      </c>
      <c r="C80" s="11" t="s">
        <v>1899</v>
      </c>
      <c r="D80" s="648">
        <v>134671.04087543336</v>
      </c>
    </row>
    <row r="81" spans="1:4" ht="30" customHeight="1" thickTop="1" thickBot="1">
      <c r="A81" s="10" t="s">
        <v>244</v>
      </c>
      <c r="B81" s="8" t="s">
        <v>113</v>
      </c>
      <c r="C81" s="11" t="s">
        <v>1900</v>
      </c>
      <c r="D81" s="648">
        <v>388090.65837192337</v>
      </c>
    </row>
    <row r="82" spans="1:4" ht="30" customHeight="1" thickTop="1" thickBot="1">
      <c r="A82" s="10" t="s">
        <v>245</v>
      </c>
      <c r="B82" s="8" t="s">
        <v>113</v>
      </c>
      <c r="C82" s="11" t="s">
        <v>1901</v>
      </c>
      <c r="D82" s="648">
        <v>244380.20816519973</v>
      </c>
    </row>
    <row r="83" spans="1:4" ht="30" customHeight="1" thickTop="1" thickBot="1">
      <c r="A83" s="10" t="s">
        <v>247</v>
      </c>
      <c r="B83" s="8" t="s">
        <v>113</v>
      </c>
      <c r="C83" s="11" t="s">
        <v>1903</v>
      </c>
      <c r="D83" s="648">
        <v>488760.41633039946</v>
      </c>
    </row>
    <row r="84" spans="1:4" ht="30" customHeight="1" thickTop="1" thickBot="1">
      <c r="A84" s="10" t="s">
        <v>242</v>
      </c>
      <c r="B84" s="8" t="s">
        <v>113</v>
      </c>
      <c r="C84" s="11" t="s">
        <v>1898</v>
      </c>
      <c r="D84" s="648">
        <v>167514.63401510674</v>
      </c>
    </row>
    <row r="85" spans="1:4" ht="30" customHeight="1" thickTop="1" thickBot="1">
      <c r="A85" s="10" t="s">
        <v>248</v>
      </c>
      <c r="B85" s="8" t="s">
        <v>113</v>
      </c>
      <c r="C85" s="11" t="s">
        <v>1904</v>
      </c>
      <c r="D85" s="648">
        <v>238028.93713477964</v>
      </c>
    </row>
    <row r="86" spans="1:4" ht="30" customHeight="1" thickTop="1" thickBot="1">
      <c r="A86" s="10" t="s">
        <v>249</v>
      </c>
      <c r="B86" s="8" t="s">
        <v>113</v>
      </c>
      <c r="C86" s="11" t="s">
        <v>250</v>
      </c>
      <c r="D86" s="648">
        <v>6322.4002884992069</v>
      </c>
    </row>
    <row r="87" spans="1:4" ht="30" customHeight="1" thickTop="1" thickBot="1">
      <c r="A87" s="10" t="s">
        <v>255</v>
      </c>
      <c r="B87" s="8" t="s">
        <v>113</v>
      </c>
      <c r="C87" s="11" t="s">
        <v>256</v>
      </c>
      <c r="D87" s="648">
        <v>1163989.7713513826</v>
      </c>
    </row>
    <row r="88" spans="1:4" ht="30" customHeight="1" thickTop="1" thickBot="1">
      <c r="A88" s="10" t="s">
        <v>253</v>
      </c>
      <c r="B88" s="8" t="s">
        <v>113</v>
      </c>
      <c r="C88" s="11" t="s">
        <v>254</v>
      </c>
      <c r="D88" s="648">
        <v>31047.252669753867</v>
      </c>
    </row>
    <row r="89" spans="1:4" ht="30" customHeight="1" thickTop="1" thickBot="1">
      <c r="A89" s="10" t="s">
        <v>251</v>
      </c>
      <c r="B89" s="8" t="s">
        <v>113</v>
      </c>
      <c r="C89" s="11" t="s">
        <v>252</v>
      </c>
      <c r="D89" s="648">
        <v>31047.252669753867</v>
      </c>
    </row>
    <row r="90" spans="1:4" ht="30" customHeight="1" thickTop="1" thickBot="1">
      <c r="A90" s="10" t="s">
        <v>257</v>
      </c>
      <c r="B90" s="8" t="s">
        <v>113</v>
      </c>
      <c r="C90" s="11" t="s">
        <v>258</v>
      </c>
      <c r="D90" s="648">
        <v>6080.4007406287146</v>
      </c>
    </row>
    <row r="91" spans="1:4" ht="30" customHeight="1" thickTop="1" thickBot="1">
      <c r="A91" s="10" t="s">
        <v>259</v>
      </c>
      <c r="B91" s="8" t="s">
        <v>113</v>
      </c>
      <c r="C91" s="11" t="s">
        <v>260</v>
      </c>
      <c r="D91" s="648">
        <v>68303.955873458515</v>
      </c>
    </row>
    <row r="92" spans="1:4" ht="30" customHeight="1" thickTop="1" thickBot="1">
      <c r="A92" s="10" t="s">
        <v>261</v>
      </c>
      <c r="B92" s="8" t="s">
        <v>113</v>
      </c>
      <c r="C92" s="11" t="s">
        <v>262</v>
      </c>
      <c r="D92" s="648">
        <v>7611.7349387823815</v>
      </c>
    </row>
    <row r="93" spans="1:4" ht="30" customHeight="1" thickTop="1" thickBot="1">
      <c r="A93" s="10" t="s">
        <v>263</v>
      </c>
      <c r="B93" s="8" t="s">
        <v>113</v>
      </c>
      <c r="C93" s="11" t="s">
        <v>264</v>
      </c>
      <c r="D93" s="648">
        <v>7600.4365660727653</v>
      </c>
    </row>
    <row r="94" spans="1:4" ht="30" customHeight="1" thickTop="1" thickBot="1">
      <c r="A94" s="10" t="s">
        <v>265</v>
      </c>
      <c r="B94" s="8" t="s">
        <v>113</v>
      </c>
      <c r="C94" s="11" t="s">
        <v>266</v>
      </c>
      <c r="D94" s="648">
        <v>11383.992645576418</v>
      </c>
    </row>
    <row r="95" spans="1:4" ht="30" customHeight="1" thickTop="1" thickBot="1">
      <c r="A95" s="10" t="s">
        <v>267</v>
      </c>
      <c r="B95" s="8" t="s">
        <v>113</v>
      </c>
      <c r="C95" s="11" t="s">
        <v>268</v>
      </c>
      <c r="D95" s="648">
        <v>59135.50623148388</v>
      </c>
    </row>
    <row r="96" spans="1:4" ht="30" customHeight="1" thickTop="1" thickBot="1">
      <c r="A96" s="10" t="s">
        <v>269</v>
      </c>
      <c r="B96" s="8" t="s">
        <v>113</v>
      </c>
      <c r="C96" s="11" t="s">
        <v>270</v>
      </c>
      <c r="D96" s="648">
        <v>164525.69043112264</v>
      </c>
    </row>
    <row r="97" spans="1:4" ht="30" customHeight="1" thickTop="1" thickBot="1">
      <c r="A97" s="10" t="s">
        <v>271</v>
      </c>
      <c r="B97" s="8" t="s">
        <v>113</v>
      </c>
      <c r="C97" s="11" t="s">
        <v>272</v>
      </c>
      <c r="D97" s="648">
        <v>147577.94102356341</v>
      </c>
    </row>
    <row r="98" spans="1:4" ht="30" customHeight="1" thickTop="1" thickBot="1">
      <c r="A98" s="10" t="s">
        <v>273</v>
      </c>
      <c r="B98" s="8" t="s">
        <v>113</v>
      </c>
      <c r="C98" s="11" t="s">
        <v>274</v>
      </c>
      <c r="D98" s="648">
        <v>7190.3325693792131</v>
      </c>
    </row>
    <row r="99" spans="1:4" ht="30" customHeight="1" thickTop="1" thickBot="1">
      <c r="A99" s="10" t="s">
        <v>275</v>
      </c>
      <c r="B99" s="8" t="s">
        <v>113</v>
      </c>
      <c r="C99" s="11" t="s">
        <v>276</v>
      </c>
      <c r="D99" s="648">
        <v>36940.334502864389</v>
      </c>
    </row>
    <row r="100" spans="1:4" ht="30" customHeight="1" thickTop="1" thickBot="1">
      <c r="A100" s="10" t="s">
        <v>277</v>
      </c>
      <c r="B100" s="8" t="s">
        <v>113</v>
      </c>
      <c r="C100" s="11" t="s">
        <v>278</v>
      </c>
      <c r="D100" s="648">
        <v>403614.2847068003</v>
      </c>
    </row>
    <row r="101" spans="1:4" ht="30" customHeight="1" thickTop="1" thickBot="1">
      <c r="A101" s="10" t="s">
        <v>279</v>
      </c>
      <c r="B101" s="8" t="s">
        <v>113</v>
      </c>
      <c r="C101" s="11" t="s">
        <v>1905</v>
      </c>
      <c r="D101" s="648">
        <v>403614.2847068003</v>
      </c>
    </row>
    <row r="102" spans="1:4" ht="30" customHeight="1" thickTop="1" thickBot="1">
      <c r="A102" s="10" t="s">
        <v>280</v>
      </c>
      <c r="B102" s="8" t="s">
        <v>113</v>
      </c>
      <c r="C102" s="11" t="s">
        <v>281</v>
      </c>
      <c r="D102" s="648">
        <v>516757.69928885892</v>
      </c>
    </row>
    <row r="103" spans="1:4" ht="30" customHeight="1" thickTop="1" thickBot="1">
      <c r="A103" s="10" t="s">
        <v>282</v>
      </c>
      <c r="B103" s="8" t="s">
        <v>113</v>
      </c>
      <c r="C103" s="11" t="s">
        <v>283</v>
      </c>
      <c r="D103" s="648">
        <v>584723.25861369795</v>
      </c>
    </row>
    <row r="104" spans="1:4" ht="30" customHeight="1" thickTop="1" thickBot="1">
      <c r="A104" s="10" t="s">
        <v>284</v>
      </c>
      <c r="B104" s="8" t="s">
        <v>113</v>
      </c>
      <c r="C104" s="11" t="s">
        <v>285</v>
      </c>
      <c r="D104" s="648">
        <v>569199.63227882097</v>
      </c>
    </row>
    <row r="105" spans="1:4" ht="30" customHeight="1" thickTop="1" thickBot="1">
      <c r="A105" s="10" t="s">
        <v>286</v>
      </c>
      <c r="B105" s="8" t="s">
        <v>113</v>
      </c>
      <c r="C105" s="11" t="s">
        <v>287</v>
      </c>
      <c r="D105" s="648">
        <v>244380.20816519973</v>
      </c>
    </row>
    <row r="106" spans="1:4" ht="30" customHeight="1" thickTop="1" thickBot="1">
      <c r="A106" s="10" t="s">
        <v>288</v>
      </c>
      <c r="B106" s="8" t="s">
        <v>113</v>
      </c>
      <c r="C106" s="11" t="s">
        <v>289</v>
      </c>
      <c r="D106" s="648">
        <v>30262.071855956881</v>
      </c>
    </row>
    <row r="107" spans="1:4" ht="30" customHeight="1" thickTop="1" thickBot="1">
      <c r="A107" s="10" t="s">
        <v>290</v>
      </c>
      <c r="B107" s="8" t="s">
        <v>113</v>
      </c>
      <c r="C107" s="11" t="s">
        <v>291</v>
      </c>
      <c r="D107" s="648">
        <v>465708.79004630802</v>
      </c>
    </row>
    <row r="108" spans="1:4" ht="30" customHeight="1" thickTop="1" thickBot="1">
      <c r="A108" s="10" t="s">
        <v>292</v>
      </c>
      <c r="B108" s="8" t="s">
        <v>113</v>
      </c>
      <c r="C108" s="11" t="s">
        <v>293</v>
      </c>
      <c r="D108" s="648">
        <v>9187.2283347291195</v>
      </c>
    </row>
    <row r="109" spans="1:4" ht="30" customHeight="1" thickTop="1" thickBot="1">
      <c r="A109" s="10" t="s">
        <v>294</v>
      </c>
      <c r="B109" s="8" t="s">
        <v>113</v>
      </c>
      <c r="C109" s="11" t="s">
        <v>1906</v>
      </c>
      <c r="D109" s="648">
        <v>7600.4365660727653</v>
      </c>
    </row>
    <row r="110" spans="1:4" ht="30" customHeight="1" thickTop="1" thickBot="1">
      <c r="A110" s="10" t="s">
        <v>295</v>
      </c>
      <c r="B110" s="8" t="s">
        <v>113</v>
      </c>
      <c r="C110" s="11" t="s">
        <v>296</v>
      </c>
      <c r="D110" s="648">
        <v>3373.8878545646326</v>
      </c>
    </row>
    <row r="111" spans="1:4" ht="30" customHeight="1" thickTop="1" thickBot="1">
      <c r="A111" s="10" t="s">
        <v>297</v>
      </c>
      <c r="B111" s="8" t="s">
        <v>113</v>
      </c>
      <c r="C111" s="11" t="s">
        <v>298</v>
      </c>
      <c r="D111" s="648">
        <v>75542.10149875436</v>
      </c>
    </row>
    <row r="112" spans="1:4" ht="30" customHeight="1" thickTop="1" thickBot="1">
      <c r="A112" s="10" t="s">
        <v>299</v>
      </c>
      <c r="B112" s="8" t="s">
        <v>113</v>
      </c>
      <c r="C112" s="11" t="s">
        <v>300</v>
      </c>
      <c r="D112" s="648">
        <v>481232.416381185</v>
      </c>
    </row>
    <row r="113" spans="1:4" ht="30" customHeight="1" thickTop="1" thickBot="1">
      <c r="A113" s="10" t="s">
        <v>301</v>
      </c>
      <c r="B113" s="8" t="s">
        <v>113</v>
      </c>
      <c r="C113" s="11" t="s">
        <v>302</v>
      </c>
      <c r="D113" s="648">
        <v>12936.355279064112</v>
      </c>
    </row>
    <row r="114" spans="1:4" ht="30" customHeight="1" thickTop="1" thickBot="1">
      <c r="A114" s="10" t="s">
        <v>305</v>
      </c>
      <c r="B114" s="8" t="s">
        <v>113</v>
      </c>
      <c r="C114" s="11" t="s">
        <v>306</v>
      </c>
      <c r="D114" s="648">
        <v>116996.39714385582</v>
      </c>
    </row>
    <row r="115" spans="1:4" ht="30" customHeight="1" thickTop="1" thickBot="1">
      <c r="A115" s="10" t="s">
        <v>303</v>
      </c>
      <c r="B115" s="8" t="s">
        <v>113</v>
      </c>
      <c r="C115" s="11" t="s">
        <v>304</v>
      </c>
      <c r="D115" s="648">
        <v>116996.39714385582</v>
      </c>
    </row>
    <row r="116" spans="1:4" ht="30" customHeight="1" thickTop="1" thickBot="1">
      <c r="A116" s="10" t="s">
        <v>309</v>
      </c>
      <c r="B116" s="8" t="s">
        <v>113</v>
      </c>
      <c r="C116" s="11" t="s">
        <v>1907</v>
      </c>
      <c r="D116" s="648">
        <v>157306.08019341962</v>
      </c>
    </row>
    <row r="117" spans="1:4" ht="30" customHeight="1" thickTop="1" thickBot="1">
      <c r="A117" s="10" t="s">
        <v>310</v>
      </c>
      <c r="B117" s="8" t="s">
        <v>113</v>
      </c>
      <c r="C117" s="11" t="s">
        <v>311</v>
      </c>
      <c r="D117" s="648">
        <v>186283.51601852322</v>
      </c>
    </row>
    <row r="118" spans="1:4" ht="30" customHeight="1" thickTop="1" thickBot="1">
      <c r="A118" s="10" t="s">
        <v>313</v>
      </c>
      <c r="B118" s="8" t="s">
        <v>113</v>
      </c>
      <c r="C118" s="11" t="s">
        <v>1909</v>
      </c>
      <c r="D118" s="648">
        <v>248378.02135803094</v>
      </c>
    </row>
    <row r="119" spans="1:4" ht="30" customHeight="1" thickTop="1" thickBot="1">
      <c r="A119" s="10" t="s">
        <v>318</v>
      </c>
      <c r="B119" s="8" t="s">
        <v>113</v>
      </c>
      <c r="C119" s="11" t="s">
        <v>319</v>
      </c>
      <c r="D119" s="648">
        <v>172415.74315936651</v>
      </c>
    </row>
    <row r="120" spans="1:4" ht="30" customHeight="1" thickTop="1" thickBot="1">
      <c r="A120" s="10" t="s">
        <v>314</v>
      </c>
      <c r="B120" s="8" t="s">
        <v>113</v>
      </c>
      <c r="C120" s="11" t="s">
        <v>315</v>
      </c>
      <c r="D120" s="648">
        <v>155236.26334876934</v>
      </c>
    </row>
    <row r="121" spans="1:4" ht="30" customHeight="1" thickTop="1" thickBot="1">
      <c r="A121" s="10" t="s">
        <v>1648</v>
      </c>
      <c r="B121" s="8" t="s">
        <v>113</v>
      </c>
      <c r="C121" s="11" t="s">
        <v>1649</v>
      </c>
      <c r="D121" s="648">
        <v>122036.40116057919</v>
      </c>
    </row>
    <row r="122" spans="1:4" ht="30" customHeight="1" thickTop="1" thickBot="1">
      <c r="A122" s="10" t="s">
        <v>322</v>
      </c>
      <c r="B122" s="8" t="s">
        <v>113</v>
      </c>
      <c r="C122" s="11" t="s">
        <v>323</v>
      </c>
      <c r="D122" s="648">
        <v>124189.01067901547</v>
      </c>
    </row>
    <row r="123" spans="1:4" ht="30" customHeight="1" thickTop="1" thickBot="1">
      <c r="A123" s="10" t="s">
        <v>320</v>
      </c>
      <c r="B123" s="8" t="s">
        <v>113</v>
      </c>
      <c r="C123" s="11" t="s">
        <v>321</v>
      </c>
      <c r="D123" s="648">
        <v>112919.70454974839</v>
      </c>
    </row>
    <row r="124" spans="1:4" ht="30" customHeight="1" thickTop="1" thickBot="1">
      <c r="A124" s="10" t="s">
        <v>312</v>
      </c>
      <c r="B124" s="8" t="s">
        <v>113</v>
      </c>
      <c r="C124" s="11" t="s">
        <v>1908</v>
      </c>
      <c r="D124" s="648">
        <v>196632.60024177449</v>
      </c>
    </row>
    <row r="125" spans="1:4" ht="30" customHeight="1" thickTop="1" thickBot="1">
      <c r="A125" s="10" t="s">
        <v>316</v>
      </c>
      <c r="B125" s="8" t="s">
        <v>113</v>
      </c>
      <c r="C125" s="11" t="s">
        <v>317</v>
      </c>
      <c r="D125" s="648">
        <v>173864.61495062165</v>
      </c>
    </row>
    <row r="126" spans="1:4" ht="30" customHeight="1" thickTop="1" thickBot="1">
      <c r="A126" s="10" t="s">
        <v>307</v>
      </c>
      <c r="B126" s="8" t="s">
        <v>113</v>
      </c>
      <c r="C126" s="11" t="s">
        <v>308</v>
      </c>
      <c r="D126" s="648">
        <v>124189.01067901547</v>
      </c>
    </row>
    <row r="127" spans="1:4" ht="30" customHeight="1" thickTop="1" thickBot="1">
      <c r="A127" s="10" t="s">
        <v>324</v>
      </c>
      <c r="B127" s="8" t="s">
        <v>113</v>
      </c>
      <c r="C127" s="11" t="s">
        <v>325</v>
      </c>
      <c r="D127" s="648">
        <v>7761.8131674384667</v>
      </c>
    </row>
    <row r="128" spans="1:4" ht="30" customHeight="1" thickTop="1" thickBot="1">
      <c r="A128" s="10" t="s">
        <v>326</v>
      </c>
      <c r="B128" s="8" t="s">
        <v>113</v>
      </c>
      <c r="C128" s="11" t="s">
        <v>327</v>
      </c>
      <c r="D128" s="648">
        <v>80837.529391272037</v>
      </c>
    </row>
    <row r="129" spans="1:4" ht="30" customHeight="1" thickTop="1" thickBot="1">
      <c r="A129" s="10" t="s">
        <v>328</v>
      </c>
      <c r="B129" s="8" t="s">
        <v>113</v>
      </c>
      <c r="C129" s="11" t="s">
        <v>329</v>
      </c>
      <c r="D129" s="648">
        <v>17.046498421826019</v>
      </c>
    </row>
    <row r="130" spans="1:4" ht="30" customHeight="1" thickTop="1" thickBot="1">
      <c r="A130" s="10" t="s">
        <v>330</v>
      </c>
      <c r="B130" s="8" t="s">
        <v>113</v>
      </c>
      <c r="C130" s="11" t="s">
        <v>331</v>
      </c>
      <c r="D130" s="648">
        <v>8373.1646172220608</v>
      </c>
    </row>
    <row r="131" spans="1:4" ht="30" customHeight="1" thickTop="1" thickBot="1">
      <c r="A131" s="10" t="s">
        <v>332</v>
      </c>
      <c r="B131" s="8" t="s">
        <v>113</v>
      </c>
      <c r="C131" s="11" t="s">
        <v>333</v>
      </c>
      <c r="D131" s="648">
        <v>8373.1646172220608</v>
      </c>
    </row>
    <row r="132" spans="1:4" ht="30" customHeight="1" thickTop="1" thickBot="1">
      <c r="A132" s="10" t="s">
        <v>334</v>
      </c>
      <c r="B132" s="8" t="s">
        <v>113</v>
      </c>
      <c r="C132" s="11" t="s">
        <v>1676</v>
      </c>
      <c r="D132" s="648">
        <v>9153.1048632943366</v>
      </c>
    </row>
    <row r="133" spans="1:4" ht="30" customHeight="1" thickTop="1" thickBot="1">
      <c r="A133" s="10" t="s">
        <v>335</v>
      </c>
      <c r="B133" s="8" t="s">
        <v>92</v>
      </c>
      <c r="C133" s="11" t="s">
        <v>1910</v>
      </c>
      <c r="D133" s="648">
        <v>231980.60895789319</v>
      </c>
    </row>
    <row r="134" spans="1:4" ht="30" customHeight="1" thickTop="1" thickBot="1">
      <c r="A134" s="10" t="s">
        <v>336</v>
      </c>
      <c r="B134" s="8" t="s">
        <v>113</v>
      </c>
      <c r="C134" s="11" t="s">
        <v>337</v>
      </c>
      <c r="D134" s="648">
        <v>62394.946765582907</v>
      </c>
    </row>
    <row r="135" spans="1:4" ht="30" customHeight="1" thickTop="1" thickBot="1">
      <c r="A135" s="10" t="s">
        <v>338</v>
      </c>
      <c r="B135" s="8" t="s">
        <v>339</v>
      </c>
      <c r="C135" s="11" t="s">
        <v>340</v>
      </c>
      <c r="D135" s="648">
        <v>1102.577381336492</v>
      </c>
    </row>
    <row r="136" spans="1:4" ht="30" customHeight="1" thickTop="1" thickBot="1">
      <c r="A136" s="10" t="s">
        <v>352</v>
      </c>
      <c r="B136" s="8" t="s">
        <v>339</v>
      </c>
      <c r="C136" s="11" t="s">
        <v>353</v>
      </c>
      <c r="D136" s="648">
        <v>1551.3277250653682</v>
      </c>
    </row>
    <row r="137" spans="1:4" ht="30" customHeight="1" thickTop="1" thickBot="1">
      <c r="A137" s="10" t="s">
        <v>343</v>
      </c>
      <c r="B137" s="8" t="s">
        <v>344</v>
      </c>
      <c r="C137" s="11" t="s">
        <v>345</v>
      </c>
      <c r="D137" s="648">
        <v>0.44268253317306</v>
      </c>
    </row>
    <row r="138" spans="1:4" ht="30" customHeight="1" thickTop="1" thickBot="1">
      <c r="A138" s="10" t="s">
        <v>346</v>
      </c>
      <c r="B138" s="8" t="s">
        <v>344</v>
      </c>
      <c r="C138" s="11" t="s">
        <v>347</v>
      </c>
      <c r="D138" s="648">
        <v>0.44268253317306</v>
      </c>
    </row>
    <row r="139" spans="1:4" ht="30" customHeight="1" thickTop="1" thickBot="1">
      <c r="A139" s="10" t="s">
        <v>350</v>
      </c>
      <c r="B139" s="8" t="s">
        <v>339</v>
      </c>
      <c r="C139" s="11" t="s">
        <v>351</v>
      </c>
      <c r="D139" s="648">
        <v>1134.3652719414886</v>
      </c>
    </row>
    <row r="140" spans="1:4" ht="30" customHeight="1" thickTop="1" thickBot="1">
      <c r="A140" s="10" t="s">
        <v>348</v>
      </c>
      <c r="B140" s="8" t="s">
        <v>339</v>
      </c>
      <c r="C140" s="11" t="s">
        <v>349</v>
      </c>
      <c r="D140" s="648">
        <v>1134.3652719414886</v>
      </c>
    </row>
    <row r="141" spans="1:4" ht="30" customHeight="1" thickTop="1" thickBot="1">
      <c r="A141" s="10" t="s">
        <v>356</v>
      </c>
      <c r="B141" s="8" t="s">
        <v>113</v>
      </c>
      <c r="C141" s="11" t="s">
        <v>357</v>
      </c>
      <c r="D141" s="648">
        <v>59914.439918664008</v>
      </c>
    </row>
    <row r="142" spans="1:4" ht="30" customHeight="1" thickTop="1" thickBot="1">
      <c r="A142" s="10" t="s">
        <v>341</v>
      </c>
      <c r="B142" s="8" t="s">
        <v>339</v>
      </c>
      <c r="C142" s="11" t="s">
        <v>342</v>
      </c>
      <c r="D142" s="648">
        <v>1134.3652719414886</v>
      </c>
    </row>
    <row r="143" spans="1:4" ht="30" customHeight="1" thickTop="1" thickBot="1">
      <c r="A143" s="10" t="s">
        <v>354</v>
      </c>
      <c r="B143" s="8" t="s">
        <v>113</v>
      </c>
      <c r="C143" s="11" t="s">
        <v>355</v>
      </c>
      <c r="D143" s="648">
        <v>59914.439918664008</v>
      </c>
    </row>
    <row r="144" spans="1:4" ht="30" customHeight="1" thickTop="1" thickBot="1">
      <c r="A144" s="10" t="s">
        <v>359</v>
      </c>
      <c r="B144" s="8" t="s">
        <v>113</v>
      </c>
      <c r="C144" s="11" t="s">
        <v>360</v>
      </c>
      <c r="D144" s="648">
        <v>124021.84782932614</v>
      </c>
    </row>
    <row r="145" spans="1:4" ht="68.25" customHeight="1" thickTop="1" thickBot="1">
      <c r="A145" s="10" t="s">
        <v>358</v>
      </c>
      <c r="B145" s="8" t="s">
        <v>113</v>
      </c>
      <c r="C145" s="11" t="s">
        <v>2197</v>
      </c>
      <c r="D145" s="648">
        <v>217330.76868827708</v>
      </c>
    </row>
    <row r="146" spans="1:4" ht="30" customHeight="1" thickTop="1" thickBot="1">
      <c r="A146" s="10" t="s">
        <v>361</v>
      </c>
      <c r="B146" s="8" t="s">
        <v>113</v>
      </c>
      <c r="C146" s="11" t="s">
        <v>1911</v>
      </c>
      <c r="D146" s="648">
        <v>124021.84782932614</v>
      </c>
    </row>
    <row r="147" spans="1:4" ht="30" customHeight="1" thickTop="1" thickBot="1">
      <c r="A147" s="10" t="s">
        <v>362</v>
      </c>
      <c r="B147" s="8" t="s">
        <v>113</v>
      </c>
      <c r="C147" s="11" t="s">
        <v>1912</v>
      </c>
      <c r="D147" s="648">
        <v>144887.17912551807</v>
      </c>
    </row>
    <row r="148" spans="1:4" ht="30" customHeight="1" thickTop="1" thickBot="1">
      <c r="A148" s="10" t="s">
        <v>367</v>
      </c>
      <c r="B148" s="8" t="s">
        <v>113</v>
      </c>
      <c r="C148" s="11" t="s">
        <v>368</v>
      </c>
      <c r="D148" s="648">
        <v>7611.7349387823815</v>
      </c>
    </row>
    <row r="149" spans="1:4" ht="30" customHeight="1" thickTop="1" thickBot="1">
      <c r="A149" s="10" t="s">
        <v>363</v>
      </c>
      <c r="B149" s="8" t="s">
        <v>113</v>
      </c>
      <c r="C149" s="11" t="s">
        <v>364</v>
      </c>
      <c r="D149" s="648">
        <v>8290.4204918840878</v>
      </c>
    </row>
    <row r="150" spans="1:4" ht="30" customHeight="1" thickTop="1" thickBot="1">
      <c r="A150" s="10" t="s">
        <v>158</v>
      </c>
      <c r="B150" s="8" t="s">
        <v>113</v>
      </c>
      <c r="C150" s="11" t="s">
        <v>159</v>
      </c>
      <c r="D150" s="648">
        <v>67568.033040225069</v>
      </c>
    </row>
    <row r="151" spans="1:4" ht="30" customHeight="1" thickTop="1" thickBot="1">
      <c r="A151" s="10" t="s">
        <v>369</v>
      </c>
      <c r="B151" s="8" t="s">
        <v>113</v>
      </c>
      <c r="C151" s="11" t="s">
        <v>370</v>
      </c>
      <c r="D151" s="648">
        <v>150022.22993208628</v>
      </c>
    </row>
    <row r="152" spans="1:4" ht="30" customHeight="1" thickTop="1" thickBot="1">
      <c r="A152" s="10" t="s">
        <v>371</v>
      </c>
      <c r="B152" s="8" t="s">
        <v>113</v>
      </c>
      <c r="C152" s="11" t="s">
        <v>372</v>
      </c>
      <c r="D152" s="648">
        <v>117209.66531390866</v>
      </c>
    </row>
    <row r="153" spans="1:4" ht="30" customHeight="1" thickTop="1" thickBot="1">
      <c r="A153" s="10" t="s">
        <v>365</v>
      </c>
      <c r="B153" s="8" t="s">
        <v>113</v>
      </c>
      <c r="C153" s="11" t="s">
        <v>366</v>
      </c>
      <c r="D153" s="648">
        <v>150022.22993208628</v>
      </c>
    </row>
    <row r="154" spans="1:4" ht="30" customHeight="1" thickTop="1" thickBot="1">
      <c r="A154" s="10" t="s">
        <v>373</v>
      </c>
      <c r="B154" s="8" t="s">
        <v>113</v>
      </c>
      <c r="C154" s="11" t="s">
        <v>374</v>
      </c>
      <c r="D154" s="648">
        <v>51967.076101040635</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1.5703125" customWidth="1"/>
    <col min="2" max="2" width="9.140625"/>
    <col min="3" max="3" width="77.42578125" style="198" customWidth="1"/>
    <col min="4" max="4" width="17.5703125" style="183" customWidth="1"/>
  </cols>
  <sheetData>
    <row r="1" spans="1:4" ht="81.75" customHeight="1" thickTop="1" thickBot="1">
      <c r="A1" s="687" t="s">
        <v>1850</v>
      </c>
      <c r="B1" s="688"/>
      <c r="C1" s="688"/>
      <c r="D1" s="689"/>
    </row>
    <row r="2" spans="1:4" ht="46.5" customHeight="1" thickTop="1" thickBot="1">
      <c r="A2" s="686" t="s">
        <v>375</v>
      </c>
      <c r="B2" s="686"/>
      <c r="C2" s="686"/>
      <c r="D2" s="686"/>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3" t="s">
        <v>742</v>
      </c>
      <c r="B6" s="663" t="s">
        <v>377</v>
      </c>
      <c r="C6" s="664" t="s">
        <v>2239</v>
      </c>
      <c r="D6" s="646">
        <v>3673.8884145438715</v>
      </c>
    </row>
    <row r="7" spans="1:4" ht="16.5" thickTop="1" thickBot="1">
      <c r="A7" s="663" t="s">
        <v>747</v>
      </c>
      <c r="B7" s="663" t="s">
        <v>377</v>
      </c>
      <c r="C7" s="664" t="s">
        <v>748</v>
      </c>
      <c r="D7" s="646">
        <v>3019.5226500939129</v>
      </c>
    </row>
    <row r="8" spans="1:4" ht="16.5" thickTop="1" thickBot="1">
      <c r="A8" s="663" t="s">
        <v>743</v>
      </c>
      <c r="B8" s="663" t="s">
        <v>377</v>
      </c>
      <c r="C8" s="664" t="s">
        <v>744</v>
      </c>
      <c r="D8" s="646">
        <v>3035.9257222622464</v>
      </c>
    </row>
    <row r="9" spans="1:4" ht="16.5" thickTop="1" thickBot="1">
      <c r="A9" s="663" t="s">
        <v>745</v>
      </c>
      <c r="B9" s="663" t="s">
        <v>377</v>
      </c>
      <c r="C9" s="664" t="s">
        <v>746</v>
      </c>
      <c r="D9" s="646">
        <v>3061.3222584967407</v>
      </c>
    </row>
    <row r="10" spans="1:4" ht="16.5" thickTop="1" thickBot="1">
      <c r="A10" s="663" t="s">
        <v>1668</v>
      </c>
      <c r="B10" s="663" t="s">
        <v>377</v>
      </c>
      <c r="C10" s="664" t="s">
        <v>1667</v>
      </c>
      <c r="D10" s="646">
        <v>3622.8260085793377</v>
      </c>
    </row>
    <row r="11" spans="1:4" ht="16.5" thickTop="1" thickBot="1">
      <c r="A11" s="663" t="s">
        <v>751</v>
      </c>
      <c r="B11" s="663" t="s">
        <v>377</v>
      </c>
      <c r="C11" s="664" t="s">
        <v>752</v>
      </c>
      <c r="D11" s="646">
        <v>13438.74550136888</v>
      </c>
    </row>
    <row r="12" spans="1:4" ht="16.5" thickTop="1" thickBot="1">
      <c r="A12" s="663" t="s">
        <v>749</v>
      </c>
      <c r="B12" s="663" t="s">
        <v>377</v>
      </c>
      <c r="C12" s="664" t="s">
        <v>750</v>
      </c>
      <c r="D12" s="646">
        <v>5593.6580530575629</v>
      </c>
    </row>
    <row r="13" spans="1:4" ht="16.5" thickTop="1" thickBot="1">
      <c r="A13" s="663" t="s">
        <v>753</v>
      </c>
      <c r="B13" s="663" t="s">
        <v>92</v>
      </c>
      <c r="C13" s="664" t="s">
        <v>1935</v>
      </c>
      <c r="D13" s="646">
        <v>1323.5593539072761</v>
      </c>
    </row>
    <row r="14" spans="1:4" ht="16.5" thickTop="1" thickBot="1">
      <c r="A14" s="663" t="s">
        <v>755</v>
      </c>
      <c r="B14" s="663" t="s">
        <v>233</v>
      </c>
      <c r="C14" s="664" t="s">
        <v>1937</v>
      </c>
      <c r="D14" s="646">
        <v>53529.193495619649</v>
      </c>
    </row>
    <row r="15" spans="1:4" ht="16.5" thickTop="1" thickBot="1">
      <c r="A15" s="663" t="s">
        <v>756</v>
      </c>
      <c r="B15" s="663" t="s">
        <v>92</v>
      </c>
      <c r="C15" s="664" t="s">
        <v>1938</v>
      </c>
      <c r="D15" s="646">
        <v>1720.9199446149473</v>
      </c>
    </row>
    <row r="16" spans="1:4" ht="16.5" thickTop="1" thickBot="1">
      <c r="A16" s="663" t="s">
        <v>754</v>
      </c>
      <c r="B16" s="663" t="s">
        <v>233</v>
      </c>
      <c r="C16" s="664" t="s">
        <v>1936</v>
      </c>
      <c r="D16" s="646">
        <v>49352.110646209359</v>
      </c>
    </row>
    <row r="17" spans="1:4" ht="16.5" thickTop="1" thickBot="1">
      <c r="A17" s="663" t="s">
        <v>776</v>
      </c>
      <c r="B17" s="663" t="s">
        <v>422</v>
      </c>
      <c r="C17" s="664" t="s">
        <v>777</v>
      </c>
      <c r="D17" s="646">
        <v>12089.475448161138</v>
      </c>
    </row>
    <row r="18" spans="1:4" ht="16.5" thickTop="1" thickBot="1">
      <c r="A18" s="663" t="s">
        <v>757</v>
      </c>
      <c r="B18" s="663" t="s">
        <v>387</v>
      </c>
      <c r="C18" s="664" t="s">
        <v>1939</v>
      </c>
      <c r="D18" s="646">
        <v>38444.826299711465</v>
      </c>
    </row>
    <row r="19" spans="1:4" ht="16.5" thickTop="1" thickBot="1">
      <c r="A19" s="663" t="s">
        <v>758</v>
      </c>
      <c r="B19" s="663" t="s">
        <v>387</v>
      </c>
      <c r="C19" s="664" t="s">
        <v>2240</v>
      </c>
      <c r="D19" s="646">
        <v>43759.230479720725</v>
      </c>
    </row>
    <row r="20" spans="1:4" ht="16.5" thickTop="1" thickBot="1">
      <c r="A20" s="663" t="s">
        <v>761</v>
      </c>
      <c r="B20" s="663" t="s">
        <v>387</v>
      </c>
      <c r="C20" s="664" t="s">
        <v>762</v>
      </c>
      <c r="D20" s="646">
        <v>43759.230479720725</v>
      </c>
    </row>
    <row r="21" spans="1:4" ht="16.5" thickTop="1" thickBot="1">
      <c r="A21" s="663" t="s">
        <v>759</v>
      </c>
      <c r="B21" s="663" t="s">
        <v>387</v>
      </c>
      <c r="C21" s="664" t="s">
        <v>2241</v>
      </c>
      <c r="D21" s="646">
        <v>44301.443143062868</v>
      </c>
    </row>
    <row r="22" spans="1:4" ht="16.5" thickTop="1" thickBot="1">
      <c r="A22" s="663" t="s">
        <v>760</v>
      </c>
      <c r="B22" s="663" t="s">
        <v>387</v>
      </c>
      <c r="C22" s="664" t="s">
        <v>2242</v>
      </c>
      <c r="D22" s="646">
        <v>44843.655806405019</v>
      </c>
    </row>
    <row r="23" spans="1:4" ht="16.5" thickTop="1" thickBot="1">
      <c r="A23" s="663" t="s">
        <v>763</v>
      </c>
      <c r="B23" s="663" t="s">
        <v>387</v>
      </c>
      <c r="C23" s="664" t="s">
        <v>764</v>
      </c>
      <c r="D23" s="646">
        <v>43272.568525351533</v>
      </c>
    </row>
    <row r="24" spans="1:4" ht="16.5" thickTop="1" thickBot="1">
      <c r="A24" s="663" t="s">
        <v>772</v>
      </c>
      <c r="B24" s="663" t="s">
        <v>387</v>
      </c>
      <c r="C24" s="664" t="s">
        <v>773</v>
      </c>
      <c r="D24" s="646">
        <v>22704.852070651788</v>
      </c>
    </row>
    <row r="25" spans="1:4" ht="16.5" thickTop="1" thickBot="1">
      <c r="A25" s="663" t="s">
        <v>765</v>
      </c>
      <c r="B25" s="663" t="s">
        <v>387</v>
      </c>
      <c r="C25" s="664" t="s">
        <v>766</v>
      </c>
      <c r="D25" s="646">
        <v>28752.805482523363</v>
      </c>
    </row>
    <row r="26" spans="1:4" ht="16.5" thickTop="1" thickBot="1">
      <c r="A26" s="663" t="s">
        <v>768</v>
      </c>
      <c r="B26" s="663" t="s">
        <v>387</v>
      </c>
      <c r="C26" s="664" t="s">
        <v>2002</v>
      </c>
      <c r="D26" s="646">
        <v>48040.021247813129</v>
      </c>
    </row>
    <row r="27" spans="1:4" ht="16.5" thickTop="1" thickBot="1">
      <c r="A27" s="663" t="s">
        <v>767</v>
      </c>
      <c r="B27" s="663" t="s">
        <v>387</v>
      </c>
      <c r="C27" s="664" t="s">
        <v>2004</v>
      </c>
      <c r="D27" s="646">
        <v>48040.021247813129</v>
      </c>
    </row>
    <row r="28" spans="1:4" ht="16.5" thickTop="1" thickBot="1">
      <c r="A28" s="663" t="s">
        <v>770</v>
      </c>
      <c r="B28" s="663" t="s">
        <v>387</v>
      </c>
      <c r="C28" s="664" t="s">
        <v>2003</v>
      </c>
      <c r="D28" s="646">
        <v>49124.446574497408</v>
      </c>
    </row>
    <row r="29" spans="1:4" ht="16.5" thickTop="1" thickBot="1">
      <c r="A29" s="663" t="s">
        <v>769</v>
      </c>
      <c r="B29" s="663" t="s">
        <v>387</v>
      </c>
      <c r="C29" s="664" t="s">
        <v>2001</v>
      </c>
      <c r="D29" s="646">
        <v>48040.021247813129</v>
      </c>
    </row>
    <row r="30" spans="1:4" ht="16.5" thickTop="1" thickBot="1">
      <c r="A30" s="663" t="s">
        <v>771</v>
      </c>
      <c r="B30" s="663" t="s">
        <v>387</v>
      </c>
      <c r="C30" s="664" t="s">
        <v>2243</v>
      </c>
      <c r="D30" s="646">
        <v>40838.252792395353</v>
      </c>
    </row>
    <row r="31" spans="1:4" ht="16.5" thickTop="1" thickBot="1">
      <c r="A31" s="663" t="s">
        <v>774</v>
      </c>
      <c r="B31" s="663" t="s">
        <v>422</v>
      </c>
      <c r="C31" s="664" t="s">
        <v>775</v>
      </c>
      <c r="D31" s="646">
        <v>55.771494290648405</v>
      </c>
    </row>
    <row r="32" spans="1:4" ht="16.5" thickTop="1" thickBot="1">
      <c r="A32" s="663" t="s">
        <v>779</v>
      </c>
      <c r="B32" s="663" t="s">
        <v>144</v>
      </c>
      <c r="C32" s="664" t="s">
        <v>1941</v>
      </c>
      <c r="D32" s="646">
        <v>493.98788443990946</v>
      </c>
    </row>
    <row r="33" spans="1:4" ht="16.5" thickTop="1" thickBot="1">
      <c r="A33" s="663" t="s">
        <v>780</v>
      </c>
      <c r="B33" s="663" t="s">
        <v>377</v>
      </c>
      <c r="C33" s="664" t="s">
        <v>781</v>
      </c>
      <c r="D33" s="646">
        <v>7966.021022382617</v>
      </c>
    </row>
    <row r="34" spans="1:4" ht="16.5" thickTop="1" thickBot="1">
      <c r="A34" s="663" t="s">
        <v>786</v>
      </c>
      <c r="B34" s="663" t="s">
        <v>377</v>
      </c>
      <c r="C34" s="664" t="s">
        <v>787</v>
      </c>
      <c r="D34" s="646">
        <v>9139.548185104175</v>
      </c>
    </row>
    <row r="35" spans="1:4" ht="16.5" thickTop="1" thickBot="1">
      <c r="A35" s="663" t="s">
        <v>782</v>
      </c>
      <c r="B35" s="663" t="s">
        <v>377</v>
      </c>
      <c r="C35" s="664" t="s">
        <v>783</v>
      </c>
      <c r="D35" s="646">
        <v>6576.6065515833079</v>
      </c>
    </row>
    <row r="36" spans="1:4" ht="16.5" thickTop="1" thickBot="1">
      <c r="A36" s="663" t="s">
        <v>784</v>
      </c>
      <c r="B36" s="663" t="s">
        <v>377</v>
      </c>
      <c r="C36" s="664" t="s">
        <v>785</v>
      </c>
      <c r="D36" s="646">
        <v>7982.5105718214145</v>
      </c>
    </row>
    <row r="37" spans="1:4" ht="16.5" thickTop="1" thickBot="1">
      <c r="A37" s="663" t="s">
        <v>898</v>
      </c>
      <c r="B37" s="663" t="s">
        <v>377</v>
      </c>
      <c r="C37" s="664" t="s">
        <v>899</v>
      </c>
      <c r="D37" s="646">
        <v>4271.527005394516</v>
      </c>
    </row>
    <row r="38" spans="1:4" ht="16.5" thickTop="1" thickBot="1">
      <c r="A38" s="663" t="s">
        <v>788</v>
      </c>
      <c r="B38" s="663" t="s">
        <v>377</v>
      </c>
      <c r="C38" s="664" t="s">
        <v>789</v>
      </c>
      <c r="D38" s="646">
        <v>4467.1430542241824</v>
      </c>
    </row>
    <row r="39" spans="1:4" ht="16.5" thickTop="1" thickBot="1">
      <c r="A39" s="663" t="s">
        <v>917</v>
      </c>
      <c r="B39" s="663" t="s">
        <v>92</v>
      </c>
      <c r="C39" s="664" t="s">
        <v>2244</v>
      </c>
      <c r="D39" s="646">
        <v>382040.16785161343</v>
      </c>
    </row>
    <row r="40" spans="1:4" ht="16.5" thickTop="1" thickBot="1">
      <c r="A40" s="663" t="s">
        <v>896</v>
      </c>
      <c r="B40" s="663" t="s">
        <v>92</v>
      </c>
      <c r="C40" s="664" t="s">
        <v>897</v>
      </c>
      <c r="D40" s="646">
        <v>28653.027763840895</v>
      </c>
    </row>
    <row r="41" spans="1:4" ht="16.5" thickTop="1" thickBot="1">
      <c r="A41" s="663" t="s">
        <v>827</v>
      </c>
      <c r="B41" s="663" t="s">
        <v>92</v>
      </c>
      <c r="C41" s="664" t="s">
        <v>828</v>
      </c>
      <c r="D41" s="646">
        <v>955.79861519585609</v>
      </c>
    </row>
    <row r="42" spans="1:4" ht="16.5" thickTop="1" thickBot="1">
      <c r="A42" s="663" t="s">
        <v>432</v>
      </c>
      <c r="B42" s="663" t="s">
        <v>92</v>
      </c>
      <c r="C42" s="664" t="s">
        <v>433</v>
      </c>
      <c r="D42" s="646">
        <v>14620.98789395456</v>
      </c>
    </row>
    <row r="43" spans="1:4" ht="16.5" thickTop="1" thickBot="1">
      <c r="A43" s="663" t="s">
        <v>376</v>
      </c>
      <c r="B43" s="663" t="s">
        <v>377</v>
      </c>
      <c r="C43" s="664" t="s">
        <v>378</v>
      </c>
      <c r="D43" s="646">
        <v>5042.8253186513148</v>
      </c>
    </row>
    <row r="44" spans="1:4" ht="16.5" thickTop="1" thickBot="1">
      <c r="A44" s="663" t="s">
        <v>379</v>
      </c>
      <c r="B44" s="663" t="s">
        <v>144</v>
      </c>
      <c r="C44" s="664" t="s">
        <v>2245</v>
      </c>
      <c r="D44" s="646">
        <v>12549.266936192711</v>
      </c>
    </row>
    <row r="45" spans="1:4" ht="16.5" thickTop="1" thickBot="1">
      <c r="A45" s="663" t="s">
        <v>778</v>
      </c>
      <c r="B45" s="663" t="s">
        <v>377</v>
      </c>
      <c r="C45" s="664" t="s">
        <v>1940</v>
      </c>
      <c r="D45" s="646">
        <v>6112.5599908401246</v>
      </c>
    </row>
    <row r="46" spans="1:4" ht="16.5" thickTop="1" thickBot="1">
      <c r="A46" s="663" t="s">
        <v>913</v>
      </c>
      <c r="B46" s="663" t="s">
        <v>92</v>
      </c>
      <c r="C46" s="664" t="s">
        <v>1954</v>
      </c>
      <c r="D46" s="646">
        <v>9107.3323313620367</v>
      </c>
    </row>
    <row r="47" spans="1:4" ht="16.5" thickTop="1" thickBot="1">
      <c r="A47" s="663" t="s">
        <v>914</v>
      </c>
      <c r="B47" s="663" t="s">
        <v>92</v>
      </c>
      <c r="C47" s="664" t="s">
        <v>1955</v>
      </c>
      <c r="D47" s="646">
        <v>16913.421912146543</v>
      </c>
    </row>
    <row r="48" spans="1:4" ht="16.5" thickTop="1" thickBot="1">
      <c r="A48" s="663" t="s">
        <v>797</v>
      </c>
      <c r="B48" s="663" t="s">
        <v>387</v>
      </c>
      <c r="C48" s="664" t="s">
        <v>798</v>
      </c>
      <c r="D48" s="646">
        <v>50703.197212299841</v>
      </c>
    </row>
    <row r="49" spans="1:4" ht="16.5" thickTop="1" thickBot="1">
      <c r="A49" s="663" t="s">
        <v>800</v>
      </c>
      <c r="B49" s="663" t="s">
        <v>387</v>
      </c>
      <c r="C49" s="664" t="s">
        <v>801</v>
      </c>
      <c r="D49" s="646">
        <v>41343.708578425474</v>
      </c>
    </row>
    <row r="50" spans="1:4" ht="16.5" thickTop="1" thickBot="1">
      <c r="A50" s="663" t="s">
        <v>799</v>
      </c>
      <c r="B50" s="663" t="s">
        <v>387</v>
      </c>
      <c r="C50" s="664" t="s">
        <v>1943</v>
      </c>
      <c r="D50" s="646">
        <v>42518.898731901529</v>
      </c>
    </row>
    <row r="51" spans="1:4" ht="16.5" thickTop="1" thickBot="1">
      <c r="A51" s="663" t="s">
        <v>796</v>
      </c>
      <c r="B51" s="663" t="s">
        <v>387</v>
      </c>
      <c r="C51" s="664" t="s">
        <v>1942</v>
      </c>
      <c r="D51" s="646">
        <v>41349.848109233855</v>
      </c>
    </row>
    <row r="52" spans="1:4" ht="16.5" thickTop="1" thickBot="1">
      <c r="A52" s="663" t="s">
        <v>802</v>
      </c>
      <c r="B52" s="663" t="s">
        <v>387</v>
      </c>
      <c r="C52" s="664" t="s">
        <v>803</v>
      </c>
      <c r="D52" s="646">
        <v>44654.570529463308</v>
      </c>
    </row>
    <row r="53" spans="1:4" ht="16.5" thickTop="1" thickBot="1">
      <c r="A53" s="663" t="s">
        <v>380</v>
      </c>
      <c r="B53" s="663" t="s">
        <v>144</v>
      </c>
      <c r="C53" s="664" t="s">
        <v>381</v>
      </c>
      <c r="D53" s="646">
        <v>5280.2529509498472</v>
      </c>
    </row>
    <row r="54" spans="1:4" ht="16.5" thickTop="1" thickBot="1">
      <c r="A54" s="663" t="s">
        <v>794</v>
      </c>
      <c r="B54" s="663" t="s">
        <v>377</v>
      </c>
      <c r="C54" s="664" t="s">
        <v>795</v>
      </c>
      <c r="D54" s="646">
        <v>4627.1235280746796</v>
      </c>
    </row>
    <row r="55" spans="1:4" ht="16.5" thickTop="1" thickBot="1">
      <c r="A55" s="663" t="s">
        <v>790</v>
      </c>
      <c r="B55" s="663" t="s">
        <v>422</v>
      </c>
      <c r="C55" s="664" t="s">
        <v>791</v>
      </c>
      <c r="D55" s="646">
        <v>3413.3499653312406</v>
      </c>
    </row>
    <row r="56" spans="1:4" ht="16.5" thickTop="1" thickBot="1">
      <c r="A56" s="663" t="s">
        <v>792</v>
      </c>
      <c r="B56" s="663" t="s">
        <v>606</v>
      </c>
      <c r="C56" s="664" t="s">
        <v>793</v>
      </c>
      <c r="D56" s="646">
        <v>7394.3813455182153</v>
      </c>
    </row>
    <row r="57" spans="1:4" ht="16.5" thickTop="1" thickBot="1">
      <c r="A57" s="663" t="s">
        <v>382</v>
      </c>
      <c r="B57" s="663" t="s">
        <v>377</v>
      </c>
      <c r="C57" s="664" t="s">
        <v>383</v>
      </c>
      <c r="D57" s="646">
        <v>3985.2656717557143</v>
      </c>
    </row>
    <row r="58" spans="1:4" ht="16.5" thickTop="1" thickBot="1">
      <c r="A58" s="663" t="s">
        <v>384</v>
      </c>
      <c r="B58" s="663" t="s">
        <v>377</v>
      </c>
      <c r="C58" s="664" t="s">
        <v>385</v>
      </c>
      <c r="D58" s="646">
        <v>4312.3763877238998</v>
      </c>
    </row>
    <row r="59" spans="1:4" ht="16.5" thickTop="1" thickBot="1">
      <c r="A59" s="663" t="s">
        <v>386</v>
      </c>
      <c r="B59" s="663" t="s">
        <v>387</v>
      </c>
      <c r="C59" s="664" t="s">
        <v>2246</v>
      </c>
      <c r="D59" s="646">
        <v>31753.210422875083</v>
      </c>
    </row>
    <row r="60" spans="1:4" ht="16.5" thickTop="1" thickBot="1">
      <c r="A60" s="663" t="s">
        <v>388</v>
      </c>
      <c r="B60" s="663" t="s">
        <v>377</v>
      </c>
      <c r="C60" s="664" t="s">
        <v>389</v>
      </c>
      <c r="D60" s="646">
        <v>27257.474287172743</v>
      </c>
    </row>
    <row r="61" spans="1:4" ht="16.5" thickTop="1" thickBot="1">
      <c r="A61" s="663" t="s">
        <v>390</v>
      </c>
      <c r="B61" s="663" t="s">
        <v>233</v>
      </c>
      <c r="C61" s="664" t="s">
        <v>391</v>
      </c>
      <c r="D61" s="646">
        <v>17719.421381393706</v>
      </c>
    </row>
    <row r="62" spans="1:4" ht="16.5" thickTop="1" thickBot="1">
      <c r="A62" s="663" t="s">
        <v>398</v>
      </c>
      <c r="B62" s="663" t="s">
        <v>233</v>
      </c>
      <c r="C62" s="664" t="s">
        <v>399</v>
      </c>
      <c r="D62" s="646">
        <v>6070.1233274177657</v>
      </c>
    </row>
    <row r="63" spans="1:4" ht="16.5" thickTop="1" thickBot="1">
      <c r="A63" s="663" t="s">
        <v>392</v>
      </c>
      <c r="B63" s="663" t="s">
        <v>387</v>
      </c>
      <c r="C63" s="664" t="s">
        <v>393</v>
      </c>
      <c r="D63" s="646">
        <v>19230.315218403888</v>
      </c>
    </row>
    <row r="64" spans="1:4" ht="16.5" thickTop="1" thickBot="1">
      <c r="A64" s="663" t="s">
        <v>400</v>
      </c>
      <c r="B64" s="663" t="s">
        <v>92</v>
      </c>
      <c r="C64" s="664" t="s">
        <v>401</v>
      </c>
      <c r="D64" s="646">
        <v>48275.047561697786</v>
      </c>
    </row>
    <row r="65" spans="1:6" ht="16.5" thickTop="1" thickBot="1">
      <c r="A65" s="663" t="s">
        <v>394</v>
      </c>
      <c r="B65" s="663" t="s">
        <v>92</v>
      </c>
      <c r="C65" s="664" t="s">
        <v>395</v>
      </c>
      <c r="D65" s="646">
        <v>60718.483572476754</v>
      </c>
    </row>
    <row r="66" spans="1:6" ht="16.5" thickTop="1" thickBot="1">
      <c r="A66" s="663" t="s">
        <v>396</v>
      </c>
      <c r="B66" s="663" t="s">
        <v>92</v>
      </c>
      <c r="C66" s="664" t="s">
        <v>397</v>
      </c>
      <c r="D66" s="646">
        <v>89323.014436149839</v>
      </c>
    </row>
    <row r="67" spans="1:6" ht="16.5" thickTop="1" thickBot="1">
      <c r="A67" s="663" t="s">
        <v>918</v>
      </c>
      <c r="B67" s="663" t="s">
        <v>144</v>
      </c>
      <c r="C67" s="664" t="s">
        <v>919</v>
      </c>
      <c r="D67" s="646">
        <v>12902.794443174358</v>
      </c>
      <c r="F67" s="106"/>
    </row>
    <row r="68" spans="1:6" ht="16.5" thickTop="1" thickBot="1">
      <c r="A68" s="663" t="s">
        <v>402</v>
      </c>
      <c r="B68" s="663" t="s">
        <v>377</v>
      </c>
      <c r="C68" s="664" t="s">
        <v>403</v>
      </c>
      <c r="D68" s="646">
        <v>2569.6240838786348</v>
      </c>
    </row>
    <row r="69" spans="1:6" ht="16.5" thickTop="1" thickBot="1">
      <c r="A69" s="663" t="s">
        <v>404</v>
      </c>
      <c r="B69" s="663" t="s">
        <v>377</v>
      </c>
      <c r="C69" s="664" t="s">
        <v>405</v>
      </c>
      <c r="D69" s="646">
        <v>8900.1737332004686</v>
      </c>
    </row>
    <row r="70" spans="1:6" ht="16.5" thickTop="1" thickBot="1">
      <c r="A70" s="663" t="s">
        <v>406</v>
      </c>
      <c r="B70" s="663" t="s">
        <v>144</v>
      </c>
      <c r="C70" s="664" t="s">
        <v>407</v>
      </c>
      <c r="D70" s="646">
        <v>41869.773388131922</v>
      </c>
    </row>
    <row r="71" spans="1:6" ht="16.5" thickTop="1" thickBot="1">
      <c r="A71" s="663" t="s">
        <v>408</v>
      </c>
      <c r="B71" s="663" t="s">
        <v>92</v>
      </c>
      <c r="C71" s="664" t="s">
        <v>409</v>
      </c>
      <c r="D71" s="646">
        <v>7751.0746562944405</v>
      </c>
      <c r="F71" s="106"/>
    </row>
    <row r="72" spans="1:6" ht="16.5" thickTop="1" thickBot="1">
      <c r="A72" s="663" t="s">
        <v>410</v>
      </c>
      <c r="B72" s="663" t="s">
        <v>92</v>
      </c>
      <c r="C72" s="664" t="s">
        <v>411</v>
      </c>
      <c r="D72" s="646">
        <v>13329755.62734933</v>
      </c>
    </row>
    <row r="73" spans="1:6" ht="16.5" thickTop="1" thickBot="1">
      <c r="A73" s="663" t="s">
        <v>810</v>
      </c>
      <c r="B73" s="663" t="s">
        <v>377</v>
      </c>
      <c r="C73" s="664" t="s">
        <v>811</v>
      </c>
      <c r="D73" s="646">
        <v>1518.4592529703411</v>
      </c>
    </row>
    <row r="74" spans="1:6" ht="16.5" thickTop="1" thickBot="1">
      <c r="A74" s="663" t="s">
        <v>805</v>
      </c>
      <c r="B74" s="663" t="s">
        <v>377</v>
      </c>
      <c r="C74" s="664" t="s">
        <v>806</v>
      </c>
      <c r="D74" s="646">
        <v>1687.2115789583686</v>
      </c>
    </row>
    <row r="75" spans="1:6" ht="16.5" thickTop="1" thickBot="1">
      <c r="A75" s="663" t="s">
        <v>808</v>
      </c>
      <c r="B75" s="663" t="s">
        <v>377</v>
      </c>
      <c r="C75" s="664" t="s">
        <v>809</v>
      </c>
      <c r="D75" s="646">
        <v>1559.3722012363096</v>
      </c>
    </row>
    <row r="76" spans="1:6" ht="16.5" thickTop="1" thickBot="1">
      <c r="A76" s="663" t="s">
        <v>822</v>
      </c>
      <c r="B76" s="663" t="s">
        <v>377</v>
      </c>
      <c r="C76" s="664" t="s">
        <v>823</v>
      </c>
      <c r="D76" s="646">
        <v>2436.087259848679</v>
      </c>
    </row>
    <row r="77" spans="1:6" ht="16.5" thickTop="1" thickBot="1">
      <c r="A77" s="663" t="s">
        <v>807</v>
      </c>
      <c r="B77" s="663" t="s">
        <v>377</v>
      </c>
      <c r="C77" s="664" t="s">
        <v>2037</v>
      </c>
      <c r="D77" s="646">
        <v>1611.9805254251862</v>
      </c>
    </row>
    <row r="78" spans="1:6" ht="16.5" thickTop="1" thickBot="1">
      <c r="A78" s="663" t="s">
        <v>817</v>
      </c>
      <c r="B78" s="663" t="s">
        <v>377</v>
      </c>
      <c r="C78" s="664" t="s">
        <v>818</v>
      </c>
      <c r="D78" s="646">
        <v>2171.949958842476</v>
      </c>
    </row>
    <row r="79" spans="1:6" ht="16.5" thickTop="1" thickBot="1">
      <c r="A79" s="663" t="s">
        <v>819</v>
      </c>
      <c r="B79" s="663" t="s">
        <v>377</v>
      </c>
      <c r="C79" s="664" t="s">
        <v>2023</v>
      </c>
      <c r="D79" s="646">
        <v>2188.4634820909332</v>
      </c>
    </row>
    <row r="80" spans="1:6" ht="16.5" thickTop="1" thickBot="1">
      <c r="A80" s="663" t="s">
        <v>820</v>
      </c>
      <c r="B80" s="663" t="s">
        <v>377</v>
      </c>
      <c r="C80" s="664" t="s">
        <v>2024</v>
      </c>
      <c r="D80" s="646">
        <v>2201.9745465669439</v>
      </c>
    </row>
    <row r="81" spans="1:4" ht="16.5" thickTop="1" thickBot="1">
      <c r="A81" s="663" t="s">
        <v>812</v>
      </c>
      <c r="B81" s="663" t="s">
        <v>377</v>
      </c>
      <c r="C81" s="664" t="s">
        <v>2247</v>
      </c>
      <c r="D81" s="646">
        <v>2234.0803442760093</v>
      </c>
    </row>
    <row r="82" spans="1:4" ht="16.5" thickTop="1" thickBot="1">
      <c r="A82" s="663" t="s">
        <v>813</v>
      </c>
      <c r="B82" s="663" t="s">
        <v>377</v>
      </c>
      <c r="C82" s="664" t="s">
        <v>2248</v>
      </c>
      <c r="D82" s="646">
        <v>2234.0803442760093</v>
      </c>
    </row>
    <row r="83" spans="1:4" ht="16.5" thickTop="1" thickBot="1">
      <c r="A83" s="663" t="s">
        <v>814</v>
      </c>
      <c r="B83" s="663" t="s">
        <v>377</v>
      </c>
      <c r="C83" s="664" t="s">
        <v>2249</v>
      </c>
      <c r="D83" s="646">
        <v>2249.2853059089994</v>
      </c>
    </row>
    <row r="84" spans="1:4" ht="16.5" thickTop="1" thickBot="1">
      <c r="A84" s="663" t="s">
        <v>815</v>
      </c>
      <c r="B84" s="663" t="s">
        <v>377</v>
      </c>
      <c r="C84" s="664" t="s">
        <v>2250</v>
      </c>
      <c r="D84" s="646">
        <v>2249.2853059089994</v>
      </c>
    </row>
    <row r="85" spans="1:4" ht="16.5" thickTop="1" thickBot="1">
      <c r="A85" s="663" t="s">
        <v>821</v>
      </c>
      <c r="B85" s="663" t="s">
        <v>377</v>
      </c>
      <c r="C85" s="664" t="s">
        <v>1944</v>
      </c>
      <c r="D85" s="646">
        <v>2252.4091387904818</v>
      </c>
    </row>
    <row r="86" spans="1:4" ht="16.5" thickTop="1" thickBot="1">
      <c r="A86" s="663" t="s">
        <v>816</v>
      </c>
      <c r="B86" s="663" t="s">
        <v>377</v>
      </c>
      <c r="C86" s="664" t="s">
        <v>2251</v>
      </c>
      <c r="D86" s="646">
        <v>2252.4091387904818</v>
      </c>
    </row>
    <row r="87" spans="1:4" ht="16.5" thickTop="1" thickBot="1">
      <c r="A87" s="663" t="s">
        <v>804</v>
      </c>
      <c r="B87" s="663" t="s">
        <v>377</v>
      </c>
      <c r="C87" s="664" t="s">
        <v>2252</v>
      </c>
      <c r="D87" s="646">
        <v>491.79680281873505</v>
      </c>
    </row>
    <row r="88" spans="1:4" ht="16.5" thickTop="1" thickBot="1">
      <c r="A88" s="663" t="s">
        <v>826</v>
      </c>
      <c r="B88" s="663" t="s">
        <v>377</v>
      </c>
      <c r="C88" s="664" t="s">
        <v>1945</v>
      </c>
      <c r="D88" s="646">
        <v>828.02074334227996</v>
      </c>
    </row>
    <row r="89" spans="1:4" ht="16.5" thickTop="1" thickBot="1">
      <c r="A89" s="663" t="s">
        <v>824</v>
      </c>
      <c r="B89" s="663" t="s">
        <v>377</v>
      </c>
      <c r="C89" s="664" t="s">
        <v>825</v>
      </c>
      <c r="D89" s="646">
        <v>788.77205867457792</v>
      </c>
    </row>
    <row r="90" spans="1:4" ht="16.5" thickTop="1" thickBot="1">
      <c r="A90" s="663" t="s">
        <v>915</v>
      </c>
      <c r="B90" s="663" t="s">
        <v>233</v>
      </c>
      <c r="C90" s="664" t="s">
        <v>916</v>
      </c>
      <c r="D90" s="646">
        <v>8885.9158339504411</v>
      </c>
    </row>
    <row r="91" spans="1:4" ht="16.5" thickTop="1" thickBot="1">
      <c r="A91" s="663" t="s">
        <v>412</v>
      </c>
      <c r="B91" s="663" t="s">
        <v>377</v>
      </c>
      <c r="C91" s="664" t="s">
        <v>2253</v>
      </c>
      <c r="D91" s="646">
        <v>18294.157784906154</v>
      </c>
    </row>
    <row r="92" spans="1:4" ht="16.5" thickTop="1" thickBot="1">
      <c r="A92" s="663" t="s">
        <v>413</v>
      </c>
      <c r="B92" s="663" t="s">
        <v>144</v>
      </c>
      <c r="C92" s="664" t="s">
        <v>414</v>
      </c>
      <c r="D92" s="646">
        <v>31434.331136354383</v>
      </c>
    </row>
    <row r="93" spans="1:4" ht="16.5" thickTop="1" thickBot="1">
      <c r="A93" s="663" t="s">
        <v>415</v>
      </c>
      <c r="B93" s="663" t="s">
        <v>144</v>
      </c>
      <c r="C93" s="664" t="s">
        <v>416</v>
      </c>
      <c r="D93" s="646">
        <v>2484.0969461787026</v>
      </c>
    </row>
    <row r="94" spans="1:4" ht="16.5" thickTop="1" thickBot="1">
      <c r="A94" s="663" t="s">
        <v>417</v>
      </c>
      <c r="B94" s="663" t="s">
        <v>144</v>
      </c>
      <c r="C94" s="664" t="s">
        <v>418</v>
      </c>
      <c r="D94" s="646">
        <v>891.33364884956291</v>
      </c>
    </row>
    <row r="95" spans="1:4" ht="16.5" thickTop="1" thickBot="1">
      <c r="A95" s="663" t="s">
        <v>419</v>
      </c>
      <c r="B95" s="663" t="s">
        <v>377</v>
      </c>
      <c r="C95" s="664" t="s">
        <v>420</v>
      </c>
      <c r="D95" s="646">
        <v>4511.7692323803303</v>
      </c>
    </row>
    <row r="96" spans="1:4" ht="16.5" thickTop="1" thickBot="1">
      <c r="A96" s="663" t="s">
        <v>436</v>
      </c>
      <c r="B96" s="663" t="s">
        <v>377</v>
      </c>
      <c r="C96" s="664" t="s">
        <v>437</v>
      </c>
      <c r="D96" s="646">
        <v>4294.0905127197639</v>
      </c>
    </row>
    <row r="97" spans="1:4" ht="16.5" thickTop="1" thickBot="1">
      <c r="A97" s="663" t="s">
        <v>434</v>
      </c>
      <c r="B97" s="663" t="s">
        <v>377</v>
      </c>
      <c r="C97" s="664" t="s">
        <v>435</v>
      </c>
      <c r="D97" s="646">
        <v>5452.1569159829623</v>
      </c>
    </row>
    <row r="98" spans="1:4" ht="16.5" thickTop="1" thickBot="1">
      <c r="A98" s="663" t="s">
        <v>421</v>
      </c>
      <c r="B98" s="663" t="s">
        <v>422</v>
      </c>
      <c r="C98" s="664" t="s">
        <v>423</v>
      </c>
      <c r="D98" s="646">
        <v>4667.259627188464</v>
      </c>
    </row>
    <row r="99" spans="1:4" ht="16.5" thickTop="1" thickBot="1">
      <c r="A99" s="663" t="s">
        <v>835</v>
      </c>
      <c r="B99" s="663" t="s">
        <v>387</v>
      </c>
      <c r="C99" s="664" t="s">
        <v>2254</v>
      </c>
      <c r="D99" s="646">
        <v>335200.40429661266</v>
      </c>
    </row>
    <row r="100" spans="1:4" ht="16.5" thickTop="1" thickBot="1">
      <c r="A100" s="663" t="s">
        <v>836</v>
      </c>
      <c r="B100" s="663" t="s">
        <v>387</v>
      </c>
      <c r="C100" s="664" t="s">
        <v>2255</v>
      </c>
      <c r="D100" s="646">
        <v>378851.01743684453</v>
      </c>
    </row>
    <row r="101" spans="1:4" ht="16.5" thickTop="1" thickBot="1">
      <c r="A101" s="663" t="s">
        <v>837</v>
      </c>
      <c r="B101" s="663" t="s">
        <v>387</v>
      </c>
      <c r="C101" s="664" t="s">
        <v>2256</v>
      </c>
      <c r="D101" s="646">
        <v>641779.4078700681</v>
      </c>
    </row>
    <row r="102" spans="1:4" ht="16.5" thickTop="1" thickBot="1">
      <c r="A102" s="663" t="s">
        <v>838</v>
      </c>
      <c r="B102" s="663" t="s">
        <v>387</v>
      </c>
      <c r="C102" s="664" t="s">
        <v>2257</v>
      </c>
      <c r="D102" s="646">
        <v>395673.49280693987</v>
      </c>
    </row>
    <row r="103" spans="1:4" ht="16.5" thickTop="1" thickBot="1">
      <c r="A103" s="663" t="s">
        <v>839</v>
      </c>
      <c r="B103" s="663" t="s">
        <v>387</v>
      </c>
      <c r="C103" s="664" t="s">
        <v>2258</v>
      </c>
      <c r="D103" s="646">
        <v>428480.61889857706</v>
      </c>
    </row>
    <row r="104" spans="1:4" ht="16.5" thickTop="1" thickBot="1">
      <c r="A104" s="663" t="s">
        <v>833</v>
      </c>
      <c r="B104" s="663" t="s">
        <v>387</v>
      </c>
      <c r="C104" s="664" t="s">
        <v>2006</v>
      </c>
      <c r="D104" s="646">
        <v>335721.16019541892</v>
      </c>
    </row>
    <row r="105" spans="1:4" ht="16.5" thickTop="1" thickBot="1">
      <c r="A105" s="663" t="s">
        <v>832</v>
      </c>
      <c r="B105" s="663" t="s">
        <v>387</v>
      </c>
      <c r="C105" s="664" t="s">
        <v>2007</v>
      </c>
      <c r="D105" s="646">
        <v>354462.06674873107</v>
      </c>
    </row>
    <row r="106" spans="1:4" ht="16.5" thickTop="1" thickBot="1">
      <c r="A106" s="663" t="s">
        <v>1661</v>
      </c>
      <c r="B106" s="663" t="s">
        <v>387</v>
      </c>
      <c r="C106" s="664" t="s">
        <v>2005</v>
      </c>
      <c r="D106" s="646">
        <v>371643.83935326716</v>
      </c>
    </row>
    <row r="107" spans="1:4" ht="16.5" thickTop="1" thickBot="1">
      <c r="A107" s="663" t="s">
        <v>829</v>
      </c>
      <c r="B107" s="663" t="s">
        <v>387</v>
      </c>
      <c r="C107" s="664" t="s">
        <v>2005</v>
      </c>
      <c r="D107" s="646">
        <v>371937.91370141535</v>
      </c>
    </row>
    <row r="108" spans="1:4" ht="16.5" thickTop="1" thickBot="1">
      <c r="A108" s="663" t="s">
        <v>831</v>
      </c>
      <c r="B108" s="663" t="s">
        <v>387</v>
      </c>
      <c r="C108" s="664" t="s">
        <v>2008</v>
      </c>
      <c r="D108" s="646">
        <v>393500.828570174</v>
      </c>
    </row>
    <row r="109" spans="1:4" ht="16.5" thickTop="1" thickBot="1">
      <c r="A109" s="663" t="s">
        <v>830</v>
      </c>
      <c r="B109" s="663" t="s">
        <v>387</v>
      </c>
      <c r="C109" s="664" t="s">
        <v>2009</v>
      </c>
      <c r="D109" s="646">
        <v>411224.92777970649</v>
      </c>
    </row>
    <row r="110" spans="1:4" ht="16.5" thickTop="1" thickBot="1">
      <c r="A110" s="663" t="s">
        <v>834</v>
      </c>
      <c r="B110" s="663" t="s">
        <v>387</v>
      </c>
      <c r="C110" s="664" t="s">
        <v>2010</v>
      </c>
      <c r="D110" s="646">
        <v>335763.46523523727</v>
      </c>
    </row>
    <row r="111" spans="1:4" ht="16.5" thickTop="1" thickBot="1">
      <c r="A111" s="663" t="s">
        <v>424</v>
      </c>
      <c r="B111" s="663" t="s">
        <v>144</v>
      </c>
      <c r="C111" s="664" t="s">
        <v>425</v>
      </c>
      <c r="D111" s="646">
        <v>91540.303673121132</v>
      </c>
    </row>
    <row r="112" spans="1:4" ht="16.5" thickTop="1" thickBot="1">
      <c r="A112" s="663" t="s">
        <v>426</v>
      </c>
      <c r="B112" s="663" t="s">
        <v>233</v>
      </c>
      <c r="C112" s="664" t="s">
        <v>427</v>
      </c>
      <c r="D112" s="646">
        <v>1023.5139805809066</v>
      </c>
    </row>
    <row r="113" spans="1:4" ht="16.5" thickTop="1" thickBot="1">
      <c r="A113" s="663" t="s">
        <v>428</v>
      </c>
      <c r="B113" s="663" t="s">
        <v>92</v>
      </c>
      <c r="C113" s="664" t="s">
        <v>427</v>
      </c>
      <c r="D113" s="646">
        <v>844.51237311184479</v>
      </c>
    </row>
    <row r="114" spans="1:4" ht="16.5" thickTop="1" thickBot="1">
      <c r="A114" s="663" t="s">
        <v>429</v>
      </c>
      <c r="B114" s="663" t="s">
        <v>144</v>
      </c>
      <c r="C114" s="664" t="s">
        <v>2259</v>
      </c>
      <c r="D114" s="646">
        <v>43829.165527018551</v>
      </c>
    </row>
    <row r="115" spans="1:4" ht="16.5" thickTop="1" thickBot="1">
      <c r="A115" s="663" t="s">
        <v>430</v>
      </c>
      <c r="B115" s="663" t="s">
        <v>92</v>
      </c>
      <c r="C115" s="664" t="s">
        <v>431</v>
      </c>
      <c r="D115" s="646">
        <v>55912.180664314066</v>
      </c>
    </row>
    <row r="116" spans="1:4" ht="16.5" thickTop="1" thickBot="1">
      <c r="A116" s="663" t="s">
        <v>438</v>
      </c>
      <c r="B116" s="663" t="s">
        <v>92</v>
      </c>
      <c r="C116" s="664" t="s">
        <v>1913</v>
      </c>
      <c r="D116" s="646">
        <v>123912.03763212381</v>
      </c>
    </row>
    <row r="117" spans="1:4" ht="16.5" thickTop="1" thickBot="1">
      <c r="A117" s="663" t="s">
        <v>440</v>
      </c>
      <c r="B117" s="663" t="s">
        <v>92</v>
      </c>
      <c r="C117" s="664" t="s">
        <v>441</v>
      </c>
      <c r="D117" s="646">
        <v>40431.726254005102</v>
      </c>
    </row>
    <row r="118" spans="1:4" ht="16.5" thickTop="1" thickBot="1">
      <c r="A118" s="663" t="s">
        <v>439</v>
      </c>
      <c r="B118" s="663" t="s">
        <v>92</v>
      </c>
      <c r="C118" s="664" t="s">
        <v>2260</v>
      </c>
      <c r="D118" s="646">
        <v>45270.423856745394</v>
      </c>
    </row>
    <row r="119" spans="1:4" ht="16.5" thickTop="1" thickBot="1">
      <c r="A119" s="663" t="s">
        <v>443</v>
      </c>
      <c r="B119" s="663" t="s">
        <v>387</v>
      </c>
      <c r="C119" s="664" t="s">
        <v>2261</v>
      </c>
      <c r="D119" s="646">
        <v>4345.6381729541336</v>
      </c>
    </row>
    <row r="120" spans="1:4" ht="16.5" thickTop="1" thickBot="1">
      <c r="A120" s="663" t="s">
        <v>442</v>
      </c>
      <c r="B120" s="663" t="s">
        <v>387</v>
      </c>
      <c r="C120" s="664" t="s">
        <v>2262</v>
      </c>
      <c r="D120" s="646">
        <v>4345.6381729541336</v>
      </c>
    </row>
    <row r="121" spans="1:4" ht="16.5" thickTop="1" thickBot="1">
      <c r="A121" s="663" t="s">
        <v>840</v>
      </c>
      <c r="B121" s="663" t="s">
        <v>606</v>
      </c>
      <c r="C121" s="664" t="s">
        <v>2263</v>
      </c>
      <c r="D121" s="646">
        <v>19100.1315078027</v>
      </c>
    </row>
    <row r="122" spans="1:4" ht="16.5" thickTop="1" thickBot="1">
      <c r="A122" s="663" t="s">
        <v>841</v>
      </c>
      <c r="B122" s="663" t="s">
        <v>606</v>
      </c>
      <c r="C122" s="664" t="s">
        <v>1946</v>
      </c>
      <c r="D122" s="646">
        <v>28951.199126142943</v>
      </c>
    </row>
    <row r="123" spans="1:4" ht="16.5" thickTop="1" thickBot="1">
      <c r="A123" s="663" t="s">
        <v>444</v>
      </c>
      <c r="B123" s="663" t="s">
        <v>387</v>
      </c>
      <c r="C123" s="664" t="s">
        <v>1914</v>
      </c>
      <c r="D123" s="646">
        <v>2943.8443048787472</v>
      </c>
    </row>
    <row r="124" spans="1:4" ht="16.5" thickTop="1" thickBot="1">
      <c r="A124" s="663" t="s">
        <v>445</v>
      </c>
      <c r="B124" s="663" t="s">
        <v>144</v>
      </c>
      <c r="C124" s="664" t="s">
        <v>446</v>
      </c>
      <c r="D124" s="646">
        <v>18795.2599124302</v>
      </c>
    </row>
    <row r="125" spans="1:4" ht="16.5" thickTop="1" thickBot="1">
      <c r="A125" s="663" t="s">
        <v>865</v>
      </c>
      <c r="B125" s="663" t="s">
        <v>422</v>
      </c>
      <c r="C125" s="664" t="s">
        <v>1947</v>
      </c>
      <c r="D125" s="646">
        <v>1371.1250626182666</v>
      </c>
    </row>
    <row r="126" spans="1:4" ht="16.5" thickTop="1" thickBot="1">
      <c r="A126" s="663" t="s">
        <v>866</v>
      </c>
      <c r="B126" s="663" t="s">
        <v>422</v>
      </c>
      <c r="C126" s="664" t="s">
        <v>1948</v>
      </c>
      <c r="D126" s="646">
        <v>1741.7252994228234</v>
      </c>
    </row>
    <row r="127" spans="1:4" ht="16.5" thickTop="1" thickBot="1">
      <c r="A127" s="663" t="s">
        <v>864</v>
      </c>
      <c r="B127" s="663" t="s">
        <v>422</v>
      </c>
      <c r="C127" s="664" t="s">
        <v>2264</v>
      </c>
      <c r="D127" s="646">
        <v>1741.7252994228234</v>
      </c>
    </row>
    <row r="128" spans="1:4" ht="16.5" thickTop="1" thickBot="1">
      <c r="A128" s="663" t="s">
        <v>846</v>
      </c>
      <c r="B128" s="663" t="s">
        <v>422</v>
      </c>
      <c r="C128" s="664" t="s">
        <v>847</v>
      </c>
      <c r="D128" s="646">
        <v>1299.7290604180355</v>
      </c>
    </row>
    <row r="129" spans="1:4" ht="16.5" thickTop="1" thickBot="1">
      <c r="A129" s="663" t="s">
        <v>848</v>
      </c>
      <c r="B129" s="663" t="s">
        <v>422</v>
      </c>
      <c r="C129" s="664" t="s">
        <v>849</v>
      </c>
      <c r="D129" s="646">
        <v>3188.4304167552978</v>
      </c>
    </row>
    <row r="130" spans="1:4" ht="16.5" thickTop="1" thickBot="1">
      <c r="A130" s="663" t="s">
        <v>850</v>
      </c>
      <c r="B130" s="663" t="s">
        <v>422</v>
      </c>
      <c r="C130" s="664" t="s">
        <v>851</v>
      </c>
      <c r="D130" s="646">
        <v>1357.7261030523175</v>
      </c>
    </row>
    <row r="131" spans="1:4" ht="16.5" thickTop="1" thickBot="1">
      <c r="A131" s="663" t="s">
        <v>852</v>
      </c>
      <c r="B131" s="663" t="s">
        <v>422</v>
      </c>
      <c r="C131" s="664" t="s">
        <v>853</v>
      </c>
      <c r="D131" s="646">
        <v>1748.9672522676308</v>
      </c>
    </row>
    <row r="132" spans="1:4" ht="16.5" thickTop="1" thickBot="1">
      <c r="A132" s="663" t="s">
        <v>854</v>
      </c>
      <c r="B132" s="663" t="s">
        <v>422</v>
      </c>
      <c r="C132" s="664" t="s">
        <v>855</v>
      </c>
      <c r="D132" s="646">
        <v>1506.9521824944563</v>
      </c>
    </row>
    <row r="133" spans="1:4" ht="16.5" thickTop="1" thickBot="1">
      <c r="A133" s="663" t="s">
        <v>858</v>
      </c>
      <c r="B133" s="663" t="s">
        <v>422</v>
      </c>
      <c r="C133" s="664" t="s">
        <v>859</v>
      </c>
      <c r="D133" s="646">
        <v>1134.5394708461315</v>
      </c>
    </row>
    <row r="134" spans="1:4" ht="16.5" thickTop="1" thickBot="1">
      <c r="A134" s="663" t="s">
        <v>856</v>
      </c>
      <c r="B134" s="663" t="s">
        <v>422</v>
      </c>
      <c r="C134" s="664" t="s">
        <v>857</v>
      </c>
      <c r="D134" s="646">
        <v>1471.2371765686075</v>
      </c>
    </row>
    <row r="135" spans="1:4" ht="16.5" thickTop="1" thickBot="1">
      <c r="A135" s="663" t="s">
        <v>860</v>
      </c>
      <c r="B135" s="663" t="s">
        <v>422</v>
      </c>
      <c r="C135" s="664" t="s">
        <v>861</v>
      </c>
      <c r="D135" s="646">
        <v>1219.6738639450648</v>
      </c>
    </row>
    <row r="136" spans="1:4" ht="16.5" thickTop="1" thickBot="1">
      <c r="A136" s="663" t="s">
        <v>862</v>
      </c>
      <c r="B136" s="663" t="s">
        <v>422</v>
      </c>
      <c r="C136" s="664" t="s">
        <v>863</v>
      </c>
      <c r="D136" s="646">
        <v>1530.9876298896572</v>
      </c>
    </row>
    <row r="137" spans="1:4" ht="16.5" thickTop="1" thickBot="1">
      <c r="A137" s="663" t="s">
        <v>845</v>
      </c>
      <c r="B137" s="663" t="s">
        <v>377</v>
      </c>
      <c r="C137" s="664" t="s">
        <v>2265</v>
      </c>
      <c r="D137" s="646">
        <v>3879.7503610844888</v>
      </c>
    </row>
    <row r="138" spans="1:4" ht="31.5" thickTop="1" thickBot="1">
      <c r="A138" s="663" t="s">
        <v>842</v>
      </c>
      <c r="B138" s="663" t="s">
        <v>843</v>
      </c>
      <c r="C138" s="664" t="s">
        <v>844</v>
      </c>
      <c r="D138" s="646">
        <v>0</v>
      </c>
    </row>
    <row r="139" spans="1:4" ht="16.5" thickTop="1" thickBot="1">
      <c r="A139" s="663" t="s">
        <v>447</v>
      </c>
      <c r="B139" s="663" t="s">
        <v>377</v>
      </c>
      <c r="C139" s="664" t="s">
        <v>448</v>
      </c>
      <c r="D139" s="646">
        <v>4499.6729409412019</v>
      </c>
    </row>
    <row r="140" spans="1:4" ht="16.5" thickTop="1" thickBot="1">
      <c r="A140" s="663" t="s">
        <v>449</v>
      </c>
      <c r="B140" s="663" t="s">
        <v>450</v>
      </c>
      <c r="C140" s="664" t="s">
        <v>2266</v>
      </c>
      <c r="D140" s="646">
        <v>726.87141292452111</v>
      </c>
    </row>
    <row r="141" spans="1:4" ht="16.5" thickTop="1" thickBot="1">
      <c r="A141" s="663" t="s">
        <v>451</v>
      </c>
      <c r="B141" s="663" t="s">
        <v>144</v>
      </c>
      <c r="C141" s="664" t="s">
        <v>2267</v>
      </c>
      <c r="D141" s="646">
        <v>6096.5859970496977</v>
      </c>
    </row>
    <row r="142" spans="1:4" ht="16.5" thickTop="1" thickBot="1">
      <c r="A142" s="663" t="s">
        <v>452</v>
      </c>
      <c r="B142" s="663" t="s">
        <v>92</v>
      </c>
      <c r="C142" s="664" t="s">
        <v>2268</v>
      </c>
      <c r="D142" s="646">
        <v>3319.7452334392815</v>
      </c>
    </row>
    <row r="143" spans="1:4" ht="16.5" thickTop="1" thickBot="1">
      <c r="A143" s="663" t="s">
        <v>453</v>
      </c>
      <c r="B143" s="663" t="s">
        <v>454</v>
      </c>
      <c r="C143" s="664" t="s">
        <v>455</v>
      </c>
      <c r="D143" s="646">
        <v>9881.8013073031798</v>
      </c>
    </row>
    <row r="144" spans="1:4" ht="16.5" thickTop="1" thickBot="1">
      <c r="A144" s="663" t="s">
        <v>456</v>
      </c>
      <c r="B144" s="663" t="s">
        <v>422</v>
      </c>
      <c r="C144" s="664" t="s">
        <v>457</v>
      </c>
      <c r="D144" s="646">
        <v>28992.011235968013</v>
      </c>
    </row>
    <row r="145" spans="1:4" ht="16.5" thickTop="1" thickBot="1">
      <c r="A145" s="663" t="s">
        <v>873</v>
      </c>
      <c r="B145" s="663" t="s">
        <v>233</v>
      </c>
      <c r="C145" s="664" t="s">
        <v>875</v>
      </c>
      <c r="D145" s="646">
        <v>16519.57906768996</v>
      </c>
    </row>
    <row r="146" spans="1:4" ht="31.5" thickTop="1" thickBot="1">
      <c r="A146" s="663" t="s">
        <v>867</v>
      </c>
      <c r="B146" s="663" t="s">
        <v>233</v>
      </c>
      <c r="C146" s="664" t="s">
        <v>2269</v>
      </c>
      <c r="D146" s="646">
        <v>7709.136898255314</v>
      </c>
    </row>
    <row r="147" spans="1:4" ht="16.5" thickTop="1" thickBot="1">
      <c r="A147" s="663" t="s">
        <v>868</v>
      </c>
      <c r="B147" s="663" t="s">
        <v>233</v>
      </c>
      <c r="C147" s="664" t="s">
        <v>2270</v>
      </c>
      <c r="D147" s="646">
        <v>22026.10542358661</v>
      </c>
    </row>
    <row r="148" spans="1:4" ht="16.5" thickTop="1" thickBot="1">
      <c r="A148" s="663" t="s">
        <v>1691</v>
      </c>
      <c r="B148" s="663" t="s">
        <v>233</v>
      </c>
      <c r="C148" s="664" t="s">
        <v>1949</v>
      </c>
      <c r="D148" s="646">
        <v>8810.4421694346456</v>
      </c>
    </row>
    <row r="149" spans="1:4" ht="16.5" thickTop="1" thickBot="1">
      <c r="A149" s="663" t="s">
        <v>869</v>
      </c>
      <c r="B149" s="663" t="s">
        <v>144</v>
      </c>
      <c r="C149" s="664" t="s">
        <v>2271</v>
      </c>
      <c r="D149" s="646">
        <v>22026.10542358661</v>
      </c>
    </row>
    <row r="150" spans="1:4" ht="16.5" thickTop="1" thickBot="1">
      <c r="A150" s="663" t="s">
        <v>870</v>
      </c>
      <c r="B150" s="663" t="s">
        <v>233</v>
      </c>
      <c r="C150" s="664" t="s">
        <v>871</v>
      </c>
      <c r="D150" s="646">
        <v>8810.4421694346456</v>
      </c>
    </row>
    <row r="151" spans="1:4" ht="16.5" thickTop="1" thickBot="1">
      <c r="A151" s="663" t="s">
        <v>872</v>
      </c>
      <c r="B151" s="663" t="s">
        <v>450</v>
      </c>
      <c r="C151" s="664" t="s">
        <v>2272</v>
      </c>
      <c r="D151" s="646">
        <v>40238.246044903259</v>
      </c>
    </row>
    <row r="152" spans="1:4" ht="16.5" thickTop="1" thickBot="1">
      <c r="A152" s="663" t="s">
        <v>458</v>
      </c>
      <c r="B152" s="663" t="s">
        <v>92</v>
      </c>
      <c r="C152" s="664" t="s">
        <v>459</v>
      </c>
      <c r="D152" s="646">
        <v>1168.1754030341053</v>
      </c>
    </row>
    <row r="153" spans="1:4" ht="16.5" thickTop="1" thickBot="1">
      <c r="A153" s="663" t="s">
        <v>460</v>
      </c>
      <c r="B153" s="663" t="s">
        <v>377</v>
      </c>
      <c r="C153" s="664" t="s">
        <v>461</v>
      </c>
      <c r="D153" s="646">
        <v>29873.549925989631</v>
      </c>
    </row>
    <row r="154" spans="1:4" ht="16.5" thickTop="1" thickBot="1">
      <c r="A154" s="663" t="s">
        <v>462</v>
      </c>
      <c r="B154" s="663" t="s">
        <v>377</v>
      </c>
      <c r="C154" s="664" t="s">
        <v>463</v>
      </c>
      <c r="D154" s="646">
        <v>2130.5332748699079</v>
      </c>
    </row>
    <row r="155" spans="1:4" ht="16.5" thickTop="1" thickBot="1">
      <c r="A155" s="663" t="s">
        <v>909</v>
      </c>
      <c r="B155" s="663" t="s">
        <v>144</v>
      </c>
      <c r="C155" s="664" t="s">
        <v>2273</v>
      </c>
      <c r="D155" s="646">
        <v>69719.858946954351</v>
      </c>
    </row>
    <row r="156" spans="1:4" ht="16.5" thickTop="1" thickBot="1">
      <c r="A156" s="663" t="s">
        <v>910</v>
      </c>
      <c r="B156" s="663" t="s">
        <v>144</v>
      </c>
      <c r="C156" s="664" t="s">
        <v>2274</v>
      </c>
      <c r="D156" s="646">
        <v>16241.854480004647</v>
      </c>
    </row>
    <row r="157" spans="1:4" ht="16.5" thickTop="1" thickBot="1">
      <c r="A157" s="663" t="s">
        <v>911</v>
      </c>
      <c r="B157" s="663" t="s">
        <v>144</v>
      </c>
      <c r="C157" s="664" t="s">
        <v>2275</v>
      </c>
      <c r="D157" s="646">
        <v>31273.019861391513</v>
      </c>
    </row>
    <row r="158" spans="1:4" ht="16.5" thickTop="1" thickBot="1">
      <c r="A158" s="663" t="s">
        <v>912</v>
      </c>
      <c r="B158" s="663" t="s">
        <v>144</v>
      </c>
      <c r="C158" s="664" t="s">
        <v>2276</v>
      </c>
      <c r="D158" s="646">
        <v>62269.686434651521</v>
      </c>
    </row>
    <row r="159" spans="1:4" ht="16.5" thickTop="1" thickBot="1">
      <c r="A159" s="663" t="s">
        <v>466</v>
      </c>
      <c r="B159" s="663" t="s">
        <v>233</v>
      </c>
      <c r="C159" s="664" t="s">
        <v>467</v>
      </c>
      <c r="D159" s="646">
        <v>7466.3434488972944</v>
      </c>
    </row>
    <row r="160" spans="1:4" ht="16.5" thickTop="1" thickBot="1">
      <c r="A160" s="663" t="s">
        <v>902</v>
      </c>
      <c r="B160" s="663" t="s">
        <v>233</v>
      </c>
      <c r="C160" s="664" t="s">
        <v>467</v>
      </c>
      <c r="D160" s="646">
        <v>7466.3434488972944</v>
      </c>
    </row>
    <row r="161" spans="1:4" ht="16.5" thickTop="1" thickBot="1">
      <c r="A161" s="663" t="s">
        <v>468</v>
      </c>
      <c r="B161" s="663" t="s">
        <v>233</v>
      </c>
      <c r="C161" s="664" t="s">
        <v>469</v>
      </c>
      <c r="D161" s="646">
        <v>10513.700126072124</v>
      </c>
    </row>
    <row r="162" spans="1:4" ht="16.5" thickTop="1" thickBot="1">
      <c r="A162" s="663" t="s">
        <v>903</v>
      </c>
      <c r="B162" s="663" t="s">
        <v>233</v>
      </c>
      <c r="C162" s="664" t="s">
        <v>469</v>
      </c>
      <c r="D162" s="646">
        <v>10513.700126072124</v>
      </c>
    </row>
    <row r="163" spans="1:4" ht="16.5" thickTop="1" thickBot="1">
      <c r="A163" s="663" t="s">
        <v>894</v>
      </c>
      <c r="B163" s="663" t="s">
        <v>233</v>
      </c>
      <c r="C163" s="664" t="s">
        <v>895</v>
      </c>
      <c r="D163" s="646">
        <v>8885.2933953338907</v>
      </c>
    </row>
    <row r="164" spans="1:4" ht="16.5" thickTop="1" thickBot="1">
      <c r="A164" s="663" t="s">
        <v>900</v>
      </c>
      <c r="B164" s="663" t="s">
        <v>233</v>
      </c>
      <c r="C164" s="664" t="s">
        <v>895</v>
      </c>
      <c r="D164" s="646">
        <v>8885.2933953338907</v>
      </c>
    </row>
    <row r="165" spans="1:4" ht="16.5" thickTop="1" thickBot="1">
      <c r="A165" s="663" t="s">
        <v>907</v>
      </c>
      <c r="B165" s="663" t="s">
        <v>874</v>
      </c>
      <c r="C165" s="664" t="s">
        <v>908</v>
      </c>
      <c r="D165" s="646">
        <v>14852.096830586359</v>
      </c>
    </row>
    <row r="166" spans="1:4" ht="16.5" thickTop="1" thickBot="1">
      <c r="A166" s="663" t="s">
        <v>905</v>
      </c>
      <c r="B166" s="663" t="s">
        <v>233</v>
      </c>
      <c r="C166" s="664" t="s">
        <v>906</v>
      </c>
      <c r="D166" s="646">
        <v>9338.4218186840262</v>
      </c>
    </row>
    <row r="167" spans="1:4" ht="16.5" thickTop="1" thickBot="1">
      <c r="A167" s="663" t="s">
        <v>470</v>
      </c>
      <c r="B167" s="663" t="s">
        <v>233</v>
      </c>
      <c r="C167" s="664" t="s">
        <v>471</v>
      </c>
      <c r="D167" s="646">
        <v>14252.85904095464</v>
      </c>
    </row>
    <row r="168" spans="1:4" ht="16.5" thickTop="1" thickBot="1">
      <c r="A168" s="663" t="s">
        <v>904</v>
      </c>
      <c r="B168" s="663" t="s">
        <v>233</v>
      </c>
      <c r="C168" s="664" t="s">
        <v>471</v>
      </c>
      <c r="D168" s="646">
        <v>12529.923997998576</v>
      </c>
    </row>
    <row r="169" spans="1:4" ht="16.5" thickTop="1" thickBot="1">
      <c r="A169" s="663" t="s">
        <v>464</v>
      </c>
      <c r="B169" s="663" t="s">
        <v>233</v>
      </c>
      <c r="C169" s="664" t="s">
        <v>465</v>
      </c>
      <c r="D169" s="646">
        <v>12014.718402779901</v>
      </c>
    </row>
    <row r="170" spans="1:4" ht="16.5" thickTop="1" thickBot="1">
      <c r="A170" s="663" t="s">
        <v>901</v>
      </c>
      <c r="B170" s="663" t="s">
        <v>233</v>
      </c>
      <c r="C170" s="664" t="s">
        <v>465</v>
      </c>
      <c r="D170" s="646">
        <v>12014.718402779901</v>
      </c>
    </row>
    <row r="171" spans="1:4" ht="16.5" thickTop="1" thickBot="1">
      <c r="A171" s="663" t="s">
        <v>877</v>
      </c>
      <c r="B171" s="663" t="s">
        <v>233</v>
      </c>
      <c r="C171" s="664" t="s">
        <v>878</v>
      </c>
      <c r="D171" s="646">
        <v>10966.65971430599</v>
      </c>
    </row>
    <row r="172" spans="1:4" ht="16.5" thickTop="1" thickBot="1">
      <c r="A172" s="663" t="s">
        <v>890</v>
      </c>
      <c r="B172" s="663" t="s">
        <v>874</v>
      </c>
      <c r="C172" s="664" t="s">
        <v>891</v>
      </c>
      <c r="D172" s="646">
        <v>16100.767216823782</v>
      </c>
    </row>
    <row r="173" spans="1:4" ht="16.5" thickTop="1" thickBot="1">
      <c r="A173" s="663" t="s">
        <v>892</v>
      </c>
      <c r="B173" s="663" t="s">
        <v>874</v>
      </c>
      <c r="C173" s="664" t="s">
        <v>893</v>
      </c>
      <c r="D173" s="646">
        <v>7092.4367725672928</v>
      </c>
    </row>
    <row r="174" spans="1:4" ht="16.5" thickTop="1" thickBot="1">
      <c r="A174" s="663" t="s">
        <v>879</v>
      </c>
      <c r="B174" s="663" t="s">
        <v>233</v>
      </c>
      <c r="C174" s="664" t="s">
        <v>880</v>
      </c>
      <c r="D174" s="646">
        <v>5160.9587879060009</v>
      </c>
    </row>
    <row r="175" spans="1:4" ht="16.5" thickTop="1" thickBot="1">
      <c r="A175" s="663" t="s">
        <v>881</v>
      </c>
      <c r="B175" s="663" t="s">
        <v>233</v>
      </c>
      <c r="C175" s="664" t="s">
        <v>882</v>
      </c>
      <c r="D175" s="646">
        <v>5192.9941485019499</v>
      </c>
    </row>
    <row r="176" spans="1:4" ht="31.5" thickTop="1" thickBot="1">
      <c r="A176" s="663" t="s">
        <v>887</v>
      </c>
      <c r="B176" s="663" t="s">
        <v>233</v>
      </c>
      <c r="C176" s="664" t="s">
        <v>1952</v>
      </c>
      <c r="D176" s="646">
        <v>5044.9072988360203</v>
      </c>
    </row>
    <row r="177" spans="1:4" ht="31.5" thickTop="1" thickBot="1">
      <c r="A177" s="663" t="s">
        <v>883</v>
      </c>
      <c r="B177" s="663" t="s">
        <v>233</v>
      </c>
      <c r="C177" s="664" t="s">
        <v>1951</v>
      </c>
      <c r="D177" s="646">
        <v>5611.5188595264954</v>
      </c>
    </row>
    <row r="178" spans="1:4" ht="16.5" thickTop="1" thickBot="1">
      <c r="A178" s="663" t="s">
        <v>884</v>
      </c>
      <c r="B178" s="663" t="s">
        <v>233</v>
      </c>
      <c r="C178" s="664" t="s">
        <v>2277</v>
      </c>
      <c r="D178" s="646">
        <v>7225.5858377398608</v>
      </c>
    </row>
    <row r="179" spans="1:4" ht="31.5" thickTop="1" thickBot="1">
      <c r="A179" s="663" t="s">
        <v>889</v>
      </c>
      <c r="B179" s="663" t="s">
        <v>233</v>
      </c>
      <c r="C179" s="664" t="s">
        <v>1953</v>
      </c>
      <c r="D179" s="646">
        <v>6403.4978816082885</v>
      </c>
    </row>
    <row r="180" spans="1:4" ht="31.5" thickTop="1" thickBot="1">
      <c r="A180" s="663" t="s">
        <v>876</v>
      </c>
      <c r="B180" s="663" t="s">
        <v>233</v>
      </c>
      <c r="C180" s="664" t="s">
        <v>1950</v>
      </c>
      <c r="D180" s="646">
        <v>7440.9788997040914</v>
      </c>
    </row>
    <row r="181" spans="1:4" ht="16.5" thickTop="1" thickBot="1">
      <c r="A181" s="663" t="s">
        <v>885</v>
      </c>
      <c r="B181" s="663" t="s">
        <v>233</v>
      </c>
      <c r="C181" s="664" t="s">
        <v>886</v>
      </c>
      <c r="D181" s="646">
        <v>3110.8397024852275</v>
      </c>
    </row>
    <row r="182" spans="1:4" ht="16.5" thickTop="1" thickBot="1">
      <c r="A182" s="663" t="s">
        <v>888</v>
      </c>
      <c r="B182" s="663" t="s">
        <v>233</v>
      </c>
      <c r="C182" s="664" t="s">
        <v>886</v>
      </c>
      <c r="D182" s="646">
        <v>3110.8397024852275</v>
      </c>
    </row>
    <row r="183" spans="1:4" ht="16.5" thickTop="1" thickBot="1">
      <c r="A183" s="663" t="s">
        <v>472</v>
      </c>
      <c r="B183" s="663" t="s">
        <v>377</v>
      </c>
      <c r="C183" s="664" t="s">
        <v>473</v>
      </c>
      <c r="D183" s="646">
        <v>6236.1239977749628</v>
      </c>
    </row>
    <row r="184" spans="1:4" ht="16.5" thickTop="1" thickBot="1">
      <c r="A184" s="663" t="s">
        <v>476</v>
      </c>
      <c r="B184" s="663" t="s">
        <v>92</v>
      </c>
      <c r="C184" s="664" t="s">
        <v>477</v>
      </c>
      <c r="D184" s="646">
        <v>5546.3298060338129</v>
      </c>
    </row>
    <row r="185" spans="1:4" ht="16.5" thickTop="1" thickBot="1">
      <c r="A185" s="663" t="s">
        <v>474</v>
      </c>
      <c r="B185" s="663" t="s">
        <v>387</v>
      </c>
      <c r="C185" s="664" t="s">
        <v>475</v>
      </c>
      <c r="D185" s="646">
        <v>44206.947327037095</v>
      </c>
    </row>
    <row r="186" spans="1:4" ht="16.5" thickTop="1" thickBot="1">
      <c r="A186" s="663" t="s">
        <v>478</v>
      </c>
      <c r="B186" s="663" t="s">
        <v>144</v>
      </c>
      <c r="C186" s="664" t="s">
        <v>1915</v>
      </c>
      <c r="D186" s="646">
        <v>1936.280842849427</v>
      </c>
    </row>
    <row r="187" spans="1:4" ht="16.5" thickTop="1" thickBot="1">
      <c r="A187" s="663" t="s">
        <v>1455</v>
      </c>
      <c r="B187" s="663" t="s">
        <v>377</v>
      </c>
      <c r="C187" s="664" t="s">
        <v>1454</v>
      </c>
      <c r="D187" s="646">
        <v>11205.769207188207</v>
      </c>
    </row>
    <row r="188" spans="1:4" ht="16.5" thickTop="1" thickBot="1">
      <c r="A188" s="663" t="s">
        <v>1709</v>
      </c>
      <c r="B188" s="663" t="s">
        <v>377</v>
      </c>
      <c r="C188" s="664" t="s">
        <v>1708</v>
      </c>
      <c r="D188" s="646">
        <v>11205.769207188207</v>
      </c>
    </row>
    <row r="189" spans="1:4" ht="16.5" thickTop="1" thickBot="1">
      <c r="A189" s="663" t="s">
        <v>479</v>
      </c>
      <c r="B189" s="663" t="s">
        <v>377</v>
      </c>
      <c r="C189" s="664" t="s">
        <v>480</v>
      </c>
      <c r="D189" s="646">
        <v>41904.559831452512</v>
      </c>
    </row>
    <row r="190" spans="1:4" ht="16.5" thickTop="1" thickBot="1">
      <c r="A190" s="663" t="s">
        <v>1666</v>
      </c>
      <c r="B190" s="663" t="s">
        <v>144</v>
      </c>
      <c r="C190" s="664" t="s">
        <v>1665</v>
      </c>
      <c r="D190" s="646">
        <v>627491.04750111001</v>
      </c>
    </row>
    <row r="191" spans="1:4" ht="16.5" thickTop="1" thickBot="1">
      <c r="A191" s="663" t="s">
        <v>488</v>
      </c>
      <c r="B191" s="663" t="s">
        <v>92</v>
      </c>
      <c r="C191" s="664" t="s">
        <v>489</v>
      </c>
      <c r="D191" s="646">
        <v>787646.91884793667</v>
      </c>
    </row>
    <row r="192" spans="1:4" ht="16.5" thickTop="1" thickBot="1">
      <c r="A192" s="663" t="s">
        <v>490</v>
      </c>
      <c r="B192" s="663" t="s">
        <v>92</v>
      </c>
      <c r="C192" s="664" t="s">
        <v>491</v>
      </c>
      <c r="D192" s="646">
        <v>352171.81976539362</v>
      </c>
    </row>
    <row r="193" spans="1:4" ht="16.5" thickTop="1" thickBot="1">
      <c r="A193" s="663" t="s">
        <v>481</v>
      </c>
      <c r="B193" s="663" t="s">
        <v>233</v>
      </c>
      <c r="C193" s="664" t="s">
        <v>482</v>
      </c>
      <c r="D193" s="646">
        <v>2737.0684438929666</v>
      </c>
    </row>
    <row r="194" spans="1:4" ht="16.5" thickTop="1" thickBot="1">
      <c r="A194" s="663" t="s">
        <v>492</v>
      </c>
      <c r="B194" s="663" t="s">
        <v>92</v>
      </c>
      <c r="C194" s="664" t="s">
        <v>493</v>
      </c>
      <c r="D194" s="646">
        <v>1356.8011842750391</v>
      </c>
    </row>
    <row r="195" spans="1:4" ht="16.5" thickTop="1" thickBot="1">
      <c r="A195" s="663" t="s">
        <v>483</v>
      </c>
      <c r="B195" s="663" t="s">
        <v>422</v>
      </c>
      <c r="C195" s="664" t="s">
        <v>2278</v>
      </c>
      <c r="D195" s="646">
        <v>1176.1723782640815</v>
      </c>
    </row>
    <row r="196" spans="1:4" ht="16.5" thickTop="1" thickBot="1">
      <c r="A196" s="663" t="s">
        <v>484</v>
      </c>
      <c r="B196" s="663" t="s">
        <v>92</v>
      </c>
      <c r="C196" s="664" t="s">
        <v>485</v>
      </c>
      <c r="D196" s="646">
        <v>35251.700539913916</v>
      </c>
    </row>
    <row r="197" spans="1:4" ht="16.5" thickTop="1" thickBot="1">
      <c r="A197" s="663" t="s">
        <v>486</v>
      </c>
      <c r="B197" s="663" t="s">
        <v>144</v>
      </c>
      <c r="C197" s="664" t="s">
        <v>487</v>
      </c>
      <c r="D197" s="646">
        <v>1547.6143904002183</v>
      </c>
    </row>
    <row r="198" spans="1:4" ht="16.5" thickTop="1" thickBot="1">
      <c r="A198" s="663" t="s">
        <v>494</v>
      </c>
      <c r="B198" s="663" t="s">
        <v>92</v>
      </c>
      <c r="C198" s="664" t="s">
        <v>495</v>
      </c>
      <c r="D198" s="646">
        <v>20058.641804259147</v>
      </c>
    </row>
    <row r="199" spans="1:4" ht="16.5" thickTop="1" thickBot="1">
      <c r="A199" s="663" t="s">
        <v>925</v>
      </c>
      <c r="B199" s="663" t="s">
        <v>92</v>
      </c>
      <c r="C199" s="664" t="s">
        <v>926</v>
      </c>
      <c r="D199" s="646">
        <v>177322.69493473144</v>
      </c>
    </row>
    <row r="200" spans="1:4" ht="31.5" thickTop="1" thickBot="1">
      <c r="A200" s="663" t="s">
        <v>929</v>
      </c>
      <c r="B200" s="663" t="s">
        <v>92</v>
      </c>
      <c r="C200" s="664" t="s">
        <v>930</v>
      </c>
      <c r="D200" s="646">
        <v>186413.68540979078</v>
      </c>
    </row>
    <row r="201" spans="1:4" ht="16.5" thickTop="1" thickBot="1">
      <c r="A201" s="663" t="s">
        <v>927</v>
      </c>
      <c r="B201" s="663" t="s">
        <v>92</v>
      </c>
      <c r="C201" s="664" t="s">
        <v>928</v>
      </c>
      <c r="D201" s="646">
        <v>189191.92422421512</v>
      </c>
    </row>
    <row r="202" spans="1:4" ht="16.5" thickTop="1" thickBot="1">
      <c r="A202" s="663" t="s">
        <v>931</v>
      </c>
      <c r="B202" s="663" t="s">
        <v>233</v>
      </c>
      <c r="C202" s="664" t="s">
        <v>932</v>
      </c>
      <c r="D202" s="646">
        <v>5007.5602036152077</v>
      </c>
    </row>
    <row r="203" spans="1:4" ht="16.5" thickTop="1" thickBot="1">
      <c r="A203" s="663" t="s">
        <v>920</v>
      </c>
      <c r="B203" s="663" t="s">
        <v>233</v>
      </c>
      <c r="C203" s="664" t="s">
        <v>2279</v>
      </c>
      <c r="D203" s="646">
        <v>18389.239818449387</v>
      </c>
    </row>
    <row r="204" spans="1:4" ht="16.5" thickTop="1" thickBot="1">
      <c r="A204" s="663" t="s">
        <v>923</v>
      </c>
      <c r="B204" s="663" t="s">
        <v>92</v>
      </c>
      <c r="C204" s="664" t="s">
        <v>924</v>
      </c>
      <c r="D204" s="646">
        <v>143458.68923185795</v>
      </c>
    </row>
    <row r="205" spans="1:4" ht="16.5" thickTop="1" thickBot="1">
      <c r="A205" s="663" t="s">
        <v>921</v>
      </c>
      <c r="B205" s="663" t="s">
        <v>92</v>
      </c>
      <c r="C205" s="664" t="s">
        <v>922</v>
      </c>
      <c r="D205" s="646">
        <v>146998.7127681358</v>
      </c>
    </row>
    <row r="206" spans="1:4" ht="16.5" thickTop="1" thickBot="1">
      <c r="A206" s="663" t="s">
        <v>496</v>
      </c>
      <c r="B206" s="663" t="s">
        <v>144</v>
      </c>
      <c r="C206" s="664" t="s">
        <v>1916</v>
      </c>
      <c r="D206" s="646">
        <v>136885.93441720901</v>
      </c>
    </row>
    <row r="207" spans="1:4" ht="16.5" thickTop="1" thickBot="1">
      <c r="A207" s="663" t="s">
        <v>505</v>
      </c>
      <c r="B207" s="663" t="s">
        <v>144</v>
      </c>
      <c r="C207" s="664" t="s">
        <v>506</v>
      </c>
      <c r="D207" s="646">
        <v>136885.93441720901</v>
      </c>
    </row>
    <row r="208" spans="1:4" ht="16.5" thickTop="1" thickBot="1">
      <c r="A208" s="663" t="s">
        <v>507</v>
      </c>
      <c r="B208" s="663" t="s">
        <v>144</v>
      </c>
      <c r="C208" s="664" t="s">
        <v>508</v>
      </c>
      <c r="D208" s="646">
        <v>13079.395070655779</v>
      </c>
    </row>
    <row r="209" spans="1:4" ht="16.5" thickTop="1" thickBot="1">
      <c r="A209" s="663" t="s">
        <v>509</v>
      </c>
      <c r="B209" s="663" t="s">
        <v>233</v>
      </c>
      <c r="C209" s="664" t="s">
        <v>510</v>
      </c>
      <c r="D209" s="646">
        <v>17120.373087890322</v>
      </c>
    </row>
    <row r="210" spans="1:4" ht="16.5" thickTop="1" thickBot="1">
      <c r="A210" s="663" t="s">
        <v>512</v>
      </c>
      <c r="B210" s="663" t="s">
        <v>233</v>
      </c>
      <c r="C210" s="664" t="s">
        <v>1918</v>
      </c>
      <c r="D210" s="646">
        <v>12868.425183210986</v>
      </c>
    </row>
    <row r="211" spans="1:4" ht="16.5" thickTop="1" thickBot="1">
      <c r="A211" s="663" t="s">
        <v>511</v>
      </c>
      <c r="B211" s="663" t="s">
        <v>233</v>
      </c>
      <c r="C211" s="664" t="s">
        <v>1917</v>
      </c>
      <c r="D211" s="646">
        <v>5645.7481684502909</v>
      </c>
    </row>
    <row r="212" spans="1:4" ht="16.5" thickTop="1" thickBot="1">
      <c r="A212" s="663" t="s">
        <v>519</v>
      </c>
      <c r="B212" s="663" t="s">
        <v>387</v>
      </c>
      <c r="C212" s="664" t="s">
        <v>520</v>
      </c>
      <c r="D212" s="646">
        <v>21113.663634285316</v>
      </c>
    </row>
    <row r="213" spans="1:4" ht="16.5" thickTop="1" thickBot="1">
      <c r="A213" s="663" t="s">
        <v>515</v>
      </c>
      <c r="B213" s="663" t="s">
        <v>387</v>
      </c>
      <c r="C213" s="664" t="s">
        <v>516</v>
      </c>
      <c r="D213" s="646">
        <v>33546.668296059739</v>
      </c>
    </row>
    <row r="214" spans="1:4" ht="16.5" thickTop="1" thickBot="1">
      <c r="A214" s="663" t="s">
        <v>513</v>
      </c>
      <c r="B214" s="663" t="s">
        <v>387</v>
      </c>
      <c r="C214" s="664" t="s">
        <v>514</v>
      </c>
      <c r="D214" s="646">
        <v>22198.088960969602</v>
      </c>
    </row>
    <row r="215" spans="1:4" ht="16.5" thickTop="1" thickBot="1">
      <c r="A215" s="663" t="s">
        <v>521</v>
      </c>
      <c r="B215" s="663" t="s">
        <v>387</v>
      </c>
      <c r="C215" s="664" t="s">
        <v>522</v>
      </c>
      <c r="D215" s="646">
        <v>33916.0384514658</v>
      </c>
    </row>
    <row r="216" spans="1:4" ht="16.5" thickTop="1" thickBot="1">
      <c r="A216" s="663" t="s">
        <v>525</v>
      </c>
      <c r="B216" s="663" t="s">
        <v>387</v>
      </c>
      <c r="C216" s="664" t="s">
        <v>526</v>
      </c>
      <c r="D216" s="646">
        <v>36649.039212171439</v>
      </c>
    </row>
    <row r="217" spans="1:4" ht="16.5" thickTop="1" thickBot="1">
      <c r="A217" s="663" t="s">
        <v>527</v>
      </c>
      <c r="B217" s="663" t="s">
        <v>387</v>
      </c>
      <c r="C217" s="664" t="s">
        <v>528</v>
      </c>
      <c r="D217" s="646">
        <v>38817.889865540026</v>
      </c>
    </row>
    <row r="218" spans="1:4" ht="16.5" thickTop="1" thickBot="1">
      <c r="A218" s="663" t="s">
        <v>529</v>
      </c>
      <c r="B218" s="663" t="s">
        <v>387</v>
      </c>
      <c r="C218" s="664" t="s">
        <v>530</v>
      </c>
      <c r="D218" s="646">
        <v>40444.527855566448</v>
      </c>
    </row>
    <row r="219" spans="1:4" ht="16.5" thickTop="1" thickBot="1">
      <c r="A219" s="663" t="s">
        <v>531</v>
      </c>
      <c r="B219" s="663" t="s">
        <v>387</v>
      </c>
      <c r="C219" s="664" t="s">
        <v>532</v>
      </c>
      <c r="D219" s="646">
        <v>37191.251875513582</v>
      </c>
    </row>
    <row r="220" spans="1:4" ht="16.5" thickTop="1" thickBot="1">
      <c r="A220" s="663" t="s">
        <v>523</v>
      </c>
      <c r="B220" s="663" t="s">
        <v>387</v>
      </c>
      <c r="C220" s="664" t="s">
        <v>524</v>
      </c>
      <c r="D220" s="646">
        <v>29346.292648572507</v>
      </c>
    </row>
    <row r="221" spans="1:4" ht="16.5" thickTop="1" thickBot="1">
      <c r="A221" s="663" t="s">
        <v>533</v>
      </c>
      <c r="B221" s="663" t="s">
        <v>387</v>
      </c>
      <c r="C221" s="664" t="s">
        <v>534</v>
      </c>
      <c r="D221" s="646">
        <v>25043.228134063873</v>
      </c>
    </row>
    <row r="222" spans="1:4" ht="16.5" thickTop="1" thickBot="1">
      <c r="A222" s="663" t="s">
        <v>540</v>
      </c>
      <c r="B222" s="663" t="s">
        <v>387</v>
      </c>
      <c r="C222" s="664" t="s">
        <v>541</v>
      </c>
      <c r="D222" s="646">
        <v>27030.273568224668</v>
      </c>
    </row>
    <row r="223" spans="1:4" ht="16.5" thickTop="1" thickBot="1">
      <c r="A223" s="663" t="s">
        <v>551</v>
      </c>
      <c r="B223" s="663" t="s">
        <v>387</v>
      </c>
      <c r="C223" s="664" t="s">
        <v>1856</v>
      </c>
      <c r="D223" s="646">
        <v>17290.49833005833</v>
      </c>
    </row>
    <row r="224" spans="1:4" ht="16.5" thickTop="1" thickBot="1">
      <c r="A224" s="663" t="s">
        <v>535</v>
      </c>
      <c r="B224" s="663" t="s">
        <v>387</v>
      </c>
      <c r="C224" s="664" t="s">
        <v>2280</v>
      </c>
      <c r="D224" s="646">
        <v>31593.586680057662</v>
      </c>
    </row>
    <row r="225" spans="1:4" ht="16.5" thickTop="1" thickBot="1">
      <c r="A225" s="663" t="s">
        <v>536</v>
      </c>
      <c r="B225" s="663" t="s">
        <v>387</v>
      </c>
      <c r="C225" s="664" t="s">
        <v>2281</v>
      </c>
      <c r="D225" s="646">
        <v>31593.586680057662</v>
      </c>
    </row>
    <row r="226" spans="1:4" ht="16.5" thickTop="1" thickBot="1">
      <c r="A226" s="663" t="s">
        <v>537</v>
      </c>
      <c r="B226" s="663" t="s">
        <v>387</v>
      </c>
      <c r="C226" s="664" t="s">
        <v>1919</v>
      </c>
      <c r="D226" s="646">
        <v>31593.586680057662</v>
      </c>
    </row>
    <row r="227" spans="1:4" ht="16.5" thickTop="1" thickBot="1">
      <c r="A227" s="663" t="s">
        <v>538</v>
      </c>
      <c r="B227" s="663" t="s">
        <v>387</v>
      </c>
      <c r="C227" s="664" t="s">
        <v>2282</v>
      </c>
      <c r="D227" s="646">
        <v>31593.586680057662</v>
      </c>
    </row>
    <row r="228" spans="1:4" ht="16.5" thickTop="1" thickBot="1">
      <c r="A228" s="663" t="s">
        <v>539</v>
      </c>
      <c r="B228" s="663" t="s">
        <v>387</v>
      </c>
      <c r="C228" s="664" t="s">
        <v>2283</v>
      </c>
      <c r="D228" s="646">
        <v>31593.586680057662</v>
      </c>
    </row>
    <row r="229" spans="1:4" ht="16.5" thickTop="1" thickBot="1">
      <c r="A229" s="663" t="s">
        <v>542</v>
      </c>
      <c r="B229" s="663" t="s">
        <v>387</v>
      </c>
      <c r="C229" s="664" t="s">
        <v>543</v>
      </c>
      <c r="D229" s="646">
        <v>38274.936088906819</v>
      </c>
    </row>
    <row r="230" spans="1:4" ht="16.5" thickTop="1" thickBot="1">
      <c r="A230" s="663" t="s">
        <v>544</v>
      </c>
      <c r="B230" s="663" t="s">
        <v>387</v>
      </c>
      <c r="C230" s="664" t="s">
        <v>545</v>
      </c>
      <c r="D230" s="646">
        <v>38274.936088906819</v>
      </c>
    </row>
    <row r="231" spans="1:4" ht="16.5" thickTop="1" thickBot="1">
      <c r="A231" s="663" t="s">
        <v>517</v>
      </c>
      <c r="B231" s="663" t="s">
        <v>387</v>
      </c>
      <c r="C231" s="664" t="s">
        <v>518</v>
      </c>
      <c r="D231" s="646">
        <v>37469.192820588134</v>
      </c>
    </row>
    <row r="232" spans="1:4" ht="16.5" thickTop="1" thickBot="1">
      <c r="A232" s="663" t="s">
        <v>546</v>
      </c>
      <c r="B232" s="663" t="s">
        <v>387</v>
      </c>
      <c r="C232" s="664" t="s">
        <v>547</v>
      </c>
      <c r="D232" s="646">
        <v>31252.820647781991</v>
      </c>
    </row>
    <row r="233" spans="1:4" ht="16.5" thickTop="1" thickBot="1">
      <c r="A233" s="663" t="s">
        <v>548</v>
      </c>
      <c r="B233" s="663" t="s">
        <v>387</v>
      </c>
      <c r="C233" s="664" t="s">
        <v>549</v>
      </c>
      <c r="D233" s="646">
        <v>34495.683560366466</v>
      </c>
    </row>
    <row r="234" spans="1:4" ht="16.5" thickTop="1" thickBot="1">
      <c r="A234" s="663" t="s">
        <v>550</v>
      </c>
      <c r="B234" s="663" t="s">
        <v>387</v>
      </c>
      <c r="C234" s="664" t="s">
        <v>2284</v>
      </c>
      <c r="D234" s="646">
        <v>24763.008984521501</v>
      </c>
    </row>
    <row r="235" spans="1:4" ht="16.5" thickTop="1" thickBot="1">
      <c r="A235" s="663" t="s">
        <v>552</v>
      </c>
      <c r="B235" s="663" t="s">
        <v>144</v>
      </c>
      <c r="C235" s="664" t="s">
        <v>553</v>
      </c>
      <c r="D235" s="646">
        <v>1399.2083470333396</v>
      </c>
    </row>
    <row r="236" spans="1:4" ht="16.5" thickTop="1" thickBot="1">
      <c r="A236" s="663" t="s">
        <v>556</v>
      </c>
      <c r="B236" s="663" t="s">
        <v>387</v>
      </c>
      <c r="C236" s="664" t="s">
        <v>2285</v>
      </c>
      <c r="D236" s="646">
        <v>396632.06206686649</v>
      </c>
    </row>
    <row r="237" spans="1:4" ht="16.5" thickTop="1" thickBot="1">
      <c r="A237" s="663" t="s">
        <v>557</v>
      </c>
      <c r="B237" s="663" t="s">
        <v>387</v>
      </c>
      <c r="C237" s="664" t="s">
        <v>2286</v>
      </c>
      <c r="D237" s="646">
        <v>396632.06206686649</v>
      </c>
    </row>
    <row r="238" spans="1:4" ht="16.5" thickTop="1" thickBot="1">
      <c r="A238" s="663" t="s">
        <v>558</v>
      </c>
      <c r="B238" s="663" t="s">
        <v>387</v>
      </c>
      <c r="C238" s="664" t="s">
        <v>2287</v>
      </c>
      <c r="D238" s="646">
        <v>396632.06206686649</v>
      </c>
    </row>
    <row r="239" spans="1:4" ht="16.5" thickTop="1" thickBot="1">
      <c r="A239" s="663" t="s">
        <v>570</v>
      </c>
      <c r="B239" s="663" t="s">
        <v>571</v>
      </c>
      <c r="C239" s="664" t="s">
        <v>572</v>
      </c>
      <c r="D239" s="646">
        <v>396632.06206686649</v>
      </c>
    </row>
    <row r="240" spans="1:4" ht="16.5" thickTop="1" thickBot="1">
      <c r="A240" s="663" t="s">
        <v>559</v>
      </c>
      <c r="B240" s="663" t="s">
        <v>387</v>
      </c>
      <c r="C240" s="664" t="s">
        <v>1920</v>
      </c>
      <c r="D240" s="646">
        <v>396632.06206686649</v>
      </c>
    </row>
    <row r="241" spans="1:4" ht="16.5" thickTop="1" thickBot="1">
      <c r="A241" s="663" t="s">
        <v>560</v>
      </c>
      <c r="B241" s="663" t="s">
        <v>387</v>
      </c>
      <c r="C241" s="664" t="s">
        <v>2011</v>
      </c>
      <c r="D241" s="646">
        <v>396632.06206686649</v>
      </c>
    </row>
    <row r="242" spans="1:4" ht="16.5" thickTop="1" thickBot="1">
      <c r="A242" s="665" t="s">
        <v>2013</v>
      </c>
      <c r="B242" s="663" t="s">
        <v>387</v>
      </c>
      <c r="C242" s="664" t="s">
        <v>2012</v>
      </c>
      <c r="D242" s="647">
        <v>419261.51125656097</v>
      </c>
    </row>
    <row r="243" spans="1:4" ht="16.5" thickTop="1" thickBot="1">
      <c r="A243" s="663" t="s">
        <v>561</v>
      </c>
      <c r="B243" s="663" t="s">
        <v>387</v>
      </c>
      <c r="C243" s="664" t="s">
        <v>562</v>
      </c>
      <c r="D243" s="646">
        <v>420614.10487081745</v>
      </c>
    </row>
    <row r="244" spans="1:4" ht="16.5" thickTop="1" thickBot="1">
      <c r="A244" s="663" t="s">
        <v>563</v>
      </c>
      <c r="B244" s="663" t="s">
        <v>387</v>
      </c>
      <c r="C244" s="664" t="s">
        <v>564</v>
      </c>
      <c r="D244" s="646">
        <v>406949.768542998</v>
      </c>
    </row>
    <row r="245" spans="1:4" ht="16.5" thickTop="1" thickBot="1">
      <c r="A245" s="663" t="s">
        <v>565</v>
      </c>
      <c r="B245" s="663" t="s">
        <v>387</v>
      </c>
      <c r="C245" s="664" t="s">
        <v>566</v>
      </c>
      <c r="D245" s="646">
        <v>414453.25281856814</v>
      </c>
    </row>
    <row r="246" spans="1:4" ht="16.5" thickTop="1" thickBot="1">
      <c r="A246" s="663" t="s">
        <v>567</v>
      </c>
      <c r="B246" s="663" t="s">
        <v>387</v>
      </c>
      <c r="C246" s="664" t="s">
        <v>2014</v>
      </c>
      <c r="D246" s="646">
        <v>396632.06206686649</v>
      </c>
    </row>
    <row r="247" spans="1:4" ht="16.5" thickTop="1" thickBot="1">
      <c r="A247" s="663" t="s">
        <v>568</v>
      </c>
      <c r="B247" s="663" t="s">
        <v>387</v>
      </c>
      <c r="C247" s="664" t="s">
        <v>569</v>
      </c>
      <c r="D247" s="646">
        <v>396632.06206686649</v>
      </c>
    </row>
    <row r="248" spans="1:4" ht="16.5" thickTop="1" thickBot="1">
      <c r="A248" s="663" t="s">
        <v>573</v>
      </c>
      <c r="B248" s="663" t="s">
        <v>387</v>
      </c>
      <c r="C248" s="664" t="s">
        <v>574</v>
      </c>
      <c r="D248" s="646">
        <v>396632.06206686649</v>
      </c>
    </row>
    <row r="249" spans="1:4" ht="16.5" thickTop="1" thickBot="1">
      <c r="A249" s="663" t="s">
        <v>575</v>
      </c>
      <c r="B249" s="663" t="s">
        <v>387</v>
      </c>
      <c r="C249" s="664" t="s">
        <v>576</v>
      </c>
      <c r="D249" s="646">
        <v>396632.06206686649</v>
      </c>
    </row>
    <row r="250" spans="1:4" ht="16.5" thickTop="1" thickBot="1">
      <c r="A250" s="663" t="s">
        <v>577</v>
      </c>
      <c r="B250" s="663" t="s">
        <v>387</v>
      </c>
      <c r="C250" s="664" t="s">
        <v>578</v>
      </c>
      <c r="D250" s="646">
        <v>396632.06206686649</v>
      </c>
    </row>
    <row r="251" spans="1:4" ht="16.5" thickTop="1" thickBot="1">
      <c r="A251" s="663" t="s">
        <v>579</v>
      </c>
      <c r="B251" s="663" t="s">
        <v>387</v>
      </c>
      <c r="C251" s="664" t="s">
        <v>580</v>
      </c>
      <c r="D251" s="646">
        <v>396632.06206686649</v>
      </c>
    </row>
    <row r="252" spans="1:4" ht="16.5" thickTop="1" thickBot="1">
      <c r="A252" s="663" t="s">
        <v>581</v>
      </c>
      <c r="B252" s="663" t="s">
        <v>387</v>
      </c>
      <c r="C252" s="664" t="s">
        <v>2288</v>
      </c>
      <c r="D252" s="646">
        <v>396632.06206686649</v>
      </c>
    </row>
    <row r="253" spans="1:4" ht="16.5" thickTop="1" thickBot="1">
      <c r="A253" s="663" t="s">
        <v>582</v>
      </c>
      <c r="B253" s="663" t="s">
        <v>387</v>
      </c>
      <c r="C253" s="664" t="s">
        <v>2289</v>
      </c>
      <c r="D253" s="646">
        <v>396632.06206686649</v>
      </c>
    </row>
    <row r="254" spans="1:4" ht="16.5" thickTop="1" thickBot="1">
      <c r="A254" s="663" t="s">
        <v>584</v>
      </c>
      <c r="B254" s="663" t="s">
        <v>233</v>
      </c>
      <c r="C254" s="664" t="s">
        <v>1921</v>
      </c>
      <c r="D254" s="646">
        <v>0</v>
      </c>
    </row>
    <row r="255" spans="1:4" ht="16.5" thickTop="1" thickBot="1">
      <c r="A255" s="663" t="s">
        <v>583</v>
      </c>
      <c r="B255" s="663" t="s">
        <v>387</v>
      </c>
      <c r="C255" s="664" t="s">
        <v>2290</v>
      </c>
      <c r="D255" s="646">
        <v>286641.65830042452</v>
      </c>
    </row>
    <row r="256" spans="1:4" ht="16.5" thickTop="1" thickBot="1">
      <c r="A256" s="663" t="s">
        <v>554</v>
      </c>
      <c r="B256" s="663" t="s">
        <v>387</v>
      </c>
      <c r="C256" s="664" t="s">
        <v>555</v>
      </c>
      <c r="D256" s="646">
        <v>396632.06206686649</v>
      </c>
    </row>
    <row r="257" spans="1:4" ht="16.5" thickTop="1" thickBot="1">
      <c r="A257" s="663" t="s">
        <v>585</v>
      </c>
      <c r="B257" s="663" t="s">
        <v>387</v>
      </c>
      <c r="C257" s="664" t="s">
        <v>586</v>
      </c>
      <c r="D257" s="646">
        <v>467866.42680282571</v>
      </c>
    </row>
    <row r="258" spans="1:4" ht="16.5" thickTop="1" thickBot="1">
      <c r="A258" s="663" t="s">
        <v>587</v>
      </c>
      <c r="B258" s="663" t="s">
        <v>387</v>
      </c>
      <c r="C258" s="664" t="s">
        <v>588</v>
      </c>
      <c r="D258" s="646">
        <v>467866.42680282571</v>
      </c>
    </row>
    <row r="259" spans="1:4" ht="16.5" thickTop="1" thickBot="1">
      <c r="A259" s="663" t="s">
        <v>497</v>
      </c>
      <c r="B259" s="663" t="s">
        <v>387</v>
      </c>
      <c r="C259" s="664" t="s">
        <v>498</v>
      </c>
      <c r="D259" s="646">
        <v>454213.60306804924</v>
      </c>
    </row>
    <row r="260" spans="1:4" ht="16.5" thickTop="1" thickBot="1">
      <c r="A260" s="663" t="s">
        <v>1669</v>
      </c>
      <c r="B260" s="663" t="s">
        <v>387</v>
      </c>
      <c r="C260" s="664" t="s">
        <v>1670</v>
      </c>
      <c r="D260" s="646">
        <v>348850.42834076949</v>
      </c>
    </row>
    <row r="261" spans="1:4" ht="16.5" thickTop="1" thickBot="1">
      <c r="A261" s="663" t="s">
        <v>499</v>
      </c>
      <c r="B261" s="663" t="s">
        <v>377</v>
      </c>
      <c r="C261" s="664" t="s">
        <v>500</v>
      </c>
      <c r="D261" s="646">
        <v>3749.8950745022034</v>
      </c>
    </row>
    <row r="262" spans="1:4" ht="31.5" thickTop="1" thickBot="1">
      <c r="A262" s="663" t="s">
        <v>589</v>
      </c>
      <c r="B262" s="663" t="s">
        <v>377</v>
      </c>
      <c r="C262" s="664" t="s">
        <v>2291</v>
      </c>
      <c r="D262" s="646">
        <v>2403.8613501104314</v>
      </c>
    </row>
    <row r="263" spans="1:4" ht="16.5" thickTop="1" thickBot="1">
      <c r="A263" s="663" t="s">
        <v>590</v>
      </c>
      <c r="B263" s="663" t="s">
        <v>233</v>
      </c>
      <c r="C263" s="664" t="s">
        <v>2292</v>
      </c>
      <c r="D263" s="646">
        <v>19403.140859293864</v>
      </c>
    </row>
    <row r="264" spans="1:4" ht="16.5" thickTop="1" thickBot="1">
      <c r="A264" s="663" t="s">
        <v>591</v>
      </c>
      <c r="B264" s="663" t="s">
        <v>377</v>
      </c>
      <c r="C264" s="664" t="s">
        <v>2293</v>
      </c>
      <c r="D264" s="646">
        <v>13866.11477768359</v>
      </c>
    </row>
    <row r="265" spans="1:4" ht="16.5" thickTop="1" thickBot="1">
      <c r="A265" s="663" t="s">
        <v>592</v>
      </c>
      <c r="B265" s="663" t="s">
        <v>144</v>
      </c>
      <c r="C265" s="664" t="s">
        <v>2294</v>
      </c>
      <c r="D265" s="646">
        <v>6501.2676691567194</v>
      </c>
    </row>
    <row r="266" spans="1:4" ht="16.5" thickTop="1" thickBot="1">
      <c r="A266" s="663" t="s">
        <v>593</v>
      </c>
      <c r="B266" s="663" t="s">
        <v>92</v>
      </c>
      <c r="C266" s="664" t="s">
        <v>2295</v>
      </c>
      <c r="D266" s="646">
        <v>36061.959106507442</v>
      </c>
    </row>
    <row r="267" spans="1:4" ht="16.5" thickTop="1" thickBot="1">
      <c r="A267" s="663" t="s">
        <v>594</v>
      </c>
      <c r="B267" s="663" t="s">
        <v>92</v>
      </c>
      <c r="C267" s="664" t="s">
        <v>2296</v>
      </c>
      <c r="D267" s="646">
        <v>45546.9791448576</v>
      </c>
    </row>
    <row r="268" spans="1:4" ht="16.5" thickTop="1" thickBot="1">
      <c r="A268" s="663" t="s">
        <v>595</v>
      </c>
      <c r="B268" s="663" t="s">
        <v>92</v>
      </c>
      <c r="C268" s="664" t="s">
        <v>2297</v>
      </c>
      <c r="D268" s="646">
        <v>60619.050840792421</v>
      </c>
    </row>
    <row r="269" spans="1:4" ht="16.5" thickTop="1" thickBot="1">
      <c r="A269" s="663" t="s">
        <v>596</v>
      </c>
      <c r="B269" s="663" t="s">
        <v>377</v>
      </c>
      <c r="C269" s="664" t="s">
        <v>597</v>
      </c>
      <c r="D269" s="646">
        <v>35068.141522333564</v>
      </c>
    </row>
    <row r="270" spans="1:4" ht="16.5" thickTop="1" thickBot="1">
      <c r="A270" s="663" t="s">
        <v>599</v>
      </c>
      <c r="B270" s="663" t="s">
        <v>144</v>
      </c>
      <c r="C270" s="664" t="s">
        <v>600</v>
      </c>
      <c r="D270" s="646">
        <v>168461.08956329615</v>
      </c>
    </row>
    <row r="271" spans="1:4" ht="16.5" thickTop="1" thickBot="1">
      <c r="A271" s="663" t="s">
        <v>601</v>
      </c>
      <c r="B271" s="663" t="s">
        <v>387</v>
      </c>
      <c r="C271" s="664" t="s">
        <v>1922</v>
      </c>
      <c r="D271" s="646">
        <v>40707.468504529315</v>
      </c>
    </row>
    <row r="272" spans="1:4" ht="16.5" thickTop="1" thickBot="1">
      <c r="A272" s="663" t="s">
        <v>598</v>
      </c>
      <c r="B272" s="663" t="s">
        <v>387</v>
      </c>
      <c r="C272" s="664" t="s">
        <v>2298</v>
      </c>
      <c r="D272" s="646">
        <v>40707.468504529315</v>
      </c>
    </row>
    <row r="273" spans="1:4" ht="16.5" thickTop="1" thickBot="1">
      <c r="A273" s="663" t="s">
        <v>602</v>
      </c>
      <c r="B273" s="663" t="s">
        <v>387</v>
      </c>
      <c r="C273" s="664" t="s">
        <v>2299</v>
      </c>
      <c r="D273" s="646">
        <v>40843.783944201241</v>
      </c>
    </row>
    <row r="274" spans="1:4" ht="16.5" thickTop="1" thickBot="1">
      <c r="A274" s="663" t="s">
        <v>603</v>
      </c>
      <c r="B274" s="663" t="s">
        <v>144</v>
      </c>
      <c r="C274" s="664" t="s">
        <v>2300</v>
      </c>
      <c r="D274" s="646">
        <v>32257.634113188997</v>
      </c>
    </row>
    <row r="275" spans="1:4" ht="16.5" thickTop="1" thickBot="1">
      <c r="A275" s="663" t="s">
        <v>604</v>
      </c>
      <c r="B275" s="663" t="s">
        <v>144</v>
      </c>
      <c r="C275" s="664" t="s">
        <v>2301</v>
      </c>
      <c r="D275" s="646">
        <v>50766.77573455299</v>
      </c>
    </row>
    <row r="276" spans="1:4" ht="16.5" thickTop="1" thickBot="1">
      <c r="A276" s="663" t="s">
        <v>605</v>
      </c>
      <c r="B276" s="663" t="s">
        <v>606</v>
      </c>
      <c r="C276" s="664" t="s">
        <v>2302</v>
      </c>
      <c r="D276" s="646">
        <v>76112.143563940233</v>
      </c>
    </row>
    <row r="277" spans="1:4" ht="16.5" thickTop="1" thickBot="1">
      <c r="A277" s="663" t="s">
        <v>607</v>
      </c>
      <c r="B277" s="663" t="s">
        <v>606</v>
      </c>
      <c r="C277" s="664" t="s">
        <v>1923</v>
      </c>
      <c r="D277" s="646">
        <v>49542.834862916985</v>
      </c>
    </row>
    <row r="278" spans="1:4" ht="16.5" thickTop="1" thickBot="1">
      <c r="A278" s="663" t="s">
        <v>608</v>
      </c>
      <c r="B278" s="663" t="s">
        <v>606</v>
      </c>
      <c r="C278" s="664" t="s">
        <v>609</v>
      </c>
      <c r="D278" s="646">
        <v>37810.224507152983</v>
      </c>
    </row>
    <row r="279" spans="1:4" ht="16.5" thickTop="1" thickBot="1">
      <c r="A279" s="663" t="s">
        <v>501</v>
      </c>
      <c r="B279" s="663" t="s">
        <v>141</v>
      </c>
      <c r="C279" s="664" t="s">
        <v>502</v>
      </c>
      <c r="D279" s="646">
        <v>84696.403077659663</v>
      </c>
    </row>
    <row r="280" spans="1:4" ht="16.5" thickTop="1" thickBot="1">
      <c r="A280" s="663" t="s">
        <v>503</v>
      </c>
      <c r="B280" s="663" t="s">
        <v>141</v>
      </c>
      <c r="C280" s="664" t="s">
        <v>504</v>
      </c>
      <c r="D280" s="646">
        <v>84588.574564712486</v>
      </c>
    </row>
    <row r="281" spans="1:4" ht="16.5" thickTop="1" thickBot="1">
      <c r="A281" s="663" t="s">
        <v>610</v>
      </c>
      <c r="B281" s="663" t="s">
        <v>92</v>
      </c>
      <c r="C281" s="664" t="s">
        <v>2303</v>
      </c>
      <c r="D281" s="646">
        <v>49062.471709793805</v>
      </c>
    </row>
    <row r="282" spans="1:4" ht="16.5" thickTop="1" thickBot="1">
      <c r="A282" s="663" t="s">
        <v>611</v>
      </c>
      <c r="B282" s="663" t="s">
        <v>377</v>
      </c>
      <c r="C282" s="664" t="s">
        <v>2304</v>
      </c>
      <c r="D282" s="646">
        <v>6073.9024665832458</v>
      </c>
    </row>
    <row r="283" spans="1:4" ht="16.5" thickTop="1" thickBot="1">
      <c r="A283" s="663" t="s">
        <v>612</v>
      </c>
      <c r="B283" s="663" t="s">
        <v>144</v>
      </c>
      <c r="C283" s="664" t="s">
        <v>2305</v>
      </c>
      <c r="D283" s="646">
        <v>15005.008575023188</v>
      </c>
    </row>
    <row r="284" spans="1:4" ht="16.5" thickTop="1" thickBot="1">
      <c r="A284" s="663" t="s">
        <v>613</v>
      </c>
      <c r="B284" s="663" t="s">
        <v>92</v>
      </c>
      <c r="C284" s="664" t="s">
        <v>614</v>
      </c>
      <c r="D284" s="646">
        <v>8131.806392633237</v>
      </c>
    </row>
    <row r="285" spans="1:4" ht="16.5" thickTop="1" thickBot="1">
      <c r="A285" s="663" t="s">
        <v>615</v>
      </c>
      <c r="B285" s="663" t="s">
        <v>92</v>
      </c>
      <c r="C285" s="664" t="s">
        <v>2306</v>
      </c>
      <c r="D285" s="646">
        <v>121255.29259025706</v>
      </c>
    </row>
    <row r="286" spans="1:4" ht="16.5" thickTop="1" thickBot="1">
      <c r="A286" s="663" t="s">
        <v>616</v>
      </c>
      <c r="B286" s="663" t="s">
        <v>92</v>
      </c>
      <c r="C286" s="664" t="s">
        <v>617</v>
      </c>
      <c r="D286" s="646">
        <v>206902.56969762078</v>
      </c>
    </row>
    <row r="287" spans="1:4" ht="16.5" thickTop="1" thickBot="1">
      <c r="A287" s="663" t="s">
        <v>620</v>
      </c>
      <c r="B287" s="663" t="s">
        <v>92</v>
      </c>
      <c r="C287" s="664" t="s">
        <v>621</v>
      </c>
      <c r="D287" s="646">
        <v>32828.631585982548</v>
      </c>
    </row>
    <row r="288" spans="1:4" ht="16.5" thickTop="1" thickBot="1">
      <c r="A288" s="663" t="s">
        <v>618</v>
      </c>
      <c r="B288" s="663" t="s">
        <v>92</v>
      </c>
      <c r="C288" s="664" t="s">
        <v>2307</v>
      </c>
      <c r="D288" s="646">
        <v>32828.631585982548</v>
      </c>
    </row>
    <row r="289" spans="1:4" ht="16.5" thickTop="1" thickBot="1">
      <c r="A289" s="663" t="s">
        <v>619</v>
      </c>
      <c r="B289" s="663" t="s">
        <v>92</v>
      </c>
      <c r="C289" s="664" t="s">
        <v>2308</v>
      </c>
      <c r="D289" s="646">
        <v>125580.02620567798</v>
      </c>
    </row>
    <row r="290" spans="1:4" ht="16.5" thickTop="1" thickBot="1">
      <c r="A290" s="663" t="s">
        <v>622</v>
      </c>
      <c r="B290" s="663" t="s">
        <v>454</v>
      </c>
      <c r="C290" s="664" t="s">
        <v>623</v>
      </c>
      <c r="D290" s="646">
        <v>2574.9149258663165</v>
      </c>
    </row>
    <row r="291" spans="1:4" ht="16.5" thickTop="1" thickBot="1">
      <c r="A291" s="663" t="s">
        <v>624</v>
      </c>
      <c r="B291" s="663" t="s">
        <v>422</v>
      </c>
      <c r="C291" s="664" t="s">
        <v>1924</v>
      </c>
      <c r="D291" s="646">
        <v>52856.741552116051</v>
      </c>
    </row>
    <row r="292" spans="1:4" ht="16.5" thickTop="1" thickBot="1">
      <c r="A292" s="663" t="s">
        <v>625</v>
      </c>
      <c r="B292" s="663" t="s">
        <v>377</v>
      </c>
      <c r="C292" s="664" t="s">
        <v>2309</v>
      </c>
      <c r="D292" s="646">
        <v>3046.7455385759072</v>
      </c>
    </row>
    <row r="293" spans="1:4" ht="16.5" thickTop="1" thickBot="1">
      <c r="A293" s="663" t="s">
        <v>626</v>
      </c>
      <c r="B293" s="663" t="s">
        <v>377</v>
      </c>
      <c r="C293" s="664" t="s">
        <v>1925</v>
      </c>
      <c r="D293" s="646">
        <v>6537.5838381671756</v>
      </c>
    </row>
    <row r="294" spans="1:4" ht="16.5" thickTop="1" thickBot="1">
      <c r="A294" s="663" t="s">
        <v>627</v>
      </c>
      <c r="B294" s="663" t="s">
        <v>92</v>
      </c>
      <c r="C294" s="664" t="s">
        <v>628</v>
      </c>
      <c r="D294" s="646">
        <v>1853.98805614712</v>
      </c>
    </row>
    <row r="295" spans="1:4" ht="16.5" thickTop="1" thickBot="1">
      <c r="A295" s="663" t="s">
        <v>633</v>
      </c>
      <c r="B295" s="663" t="s">
        <v>92</v>
      </c>
      <c r="C295" s="664" t="s">
        <v>1926</v>
      </c>
      <c r="D295" s="646">
        <v>51845.350573469594</v>
      </c>
    </row>
    <row r="296" spans="1:4" ht="16.5" thickTop="1" thickBot="1">
      <c r="A296" s="663" t="s">
        <v>629</v>
      </c>
      <c r="B296" s="663" t="s">
        <v>92</v>
      </c>
      <c r="C296" s="664" t="s">
        <v>630</v>
      </c>
      <c r="D296" s="646">
        <v>55947.941179127309</v>
      </c>
    </row>
    <row r="297" spans="1:4" ht="16.5" thickTop="1" thickBot="1">
      <c r="A297" s="663" t="s">
        <v>631</v>
      </c>
      <c r="B297" s="663" t="s">
        <v>92</v>
      </c>
      <c r="C297" s="664" t="s">
        <v>632</v>
      </c>
      <c r="D297" s="646">
        <v>51845.350573469594</v>
      </c>
    </row>
    <row r="298" spans="1:4" ht="16.5" thickTop="1" thickBot="1">
      <c r="A298" s="663" t="s">
        <v>646</v>
      </c>
      <c r="B298" s="663" t="s">
        <v>144</v>
      </c>
      <c r="C298" s="664" t="s">
        <v>647</v>
      </c>
      <c r="D298" s="646">
        <v>7312.3453490011134</v>
      </c>
    </row>
    <row r="299" spans="1:4" ht="16.5" thickTop="1" thickBot="1">
      <c r="A299" s="663" t="s">
        <v>634</v>
      </c>
      <c r="B299" s="663" t="s">
        <v>377</v>
      </c>
      <c r="C299" s="664" t="s">
        <v>635</v>
      </c>
      <c r="D299" s="646">
        <v>31294.621032283372</v>
      </c>
    </row>
    <row r="300" spans="1:4" ht="16.5" thickTop="1" thickBot="1">
      <c r="A300" s="663" t="s">
        <v>650</v>
      </c>
      <c r="B300" s="663" t="s">
        <v>377</v>
      </c>
      <c r="C300" s="664" t="s">
        <v>651</v>
      </c>
      <c r="D300" s="646">
        <v>35217.233484982979</v>
      </c>
    </row>
    <row r="301" spans="1:4" ht="31.5" thickTop="1" thickBot="1">
      <c r="A301" s="663" t="s">
        <v>652</v>
      </c>
      <c r="B301" s="663" t="s">
        <v>92</v>
      </c>
      <c r="C301" s="664" t="s">
        <v>2310</v>
      </c>
      <c r="D301" s="646">
        <v>366570.30714601633</v>
      </c>
    </row>
    <row r="302" spans="1:4" ht="31.5" thickTop="1" thickBot="1">
      <c r="A302" s="663" t="s">
        <v>653</v>
      </c>
      <c r="B302" s="663" t="s">
        <v>92</v>
      </c>
      <c r="C302" s="664" t="s">
        <v>2311</v>
      </c>
      <c r="D302" s="646">
        <v>278929.21203754179</v>
      </c>
    </row>
    <row r="303" spans="1:4" ht="31.5" thickTop="1" thickBot="1">
      <c r="A303" s="663" t="s">
        <v>654</v>
      </c>
      <c r="B303" s="663" t="s">
        <v>92</v>
      </c>
      <c r="C303" s="664" t="s">
        <v>2312</v>
      </c>
      <c r="D303" s="646">
        <v>277393.23603003775</v>
      </c>
    </row>
    <row r="304" spans="1:4" ht="31.5" thickTop="1" thickBot="1">
      <c r="A304" s="663" t="s">
        <v>655</v>
      </c>
      <c r="B304" s="663" t="s">
        <v>92</v>
      </c>
      <c r="C304" s="664" t="s">
        <v>2313</v>
      </c>
      <c r="D304" s="646">
        <v>346705.24678291631</v>
      </c>
    </row>
    <row r="305" spans="1:4" ht="31.5" thickTop="1" thickBot="1">
      <c r="A305" s="663" t="s">
        <v>656</v>
      </c>
      <c r="B305" s="663" t="s">
        <v>92</v>
      </c>
      <c r="C305" s="664" t="s">
        <v>2314</v>
      </c>
      <c r="D305" s="646">
        <v>272135.08920572483</v>
      </c>
    </row>
    <row r="306" spans="1:4" ht="31.5" thickTop="1" thickBot="1">
      <c r="A306" s="663" t="s">
        <v>657</v>
      </c>
      <c r="B306" s="663" t="s">
        <v>233</v>
      </c>
      <c r="C306" s="664" t="s">
        <v>2315</v>
      </c>
      <c r="D306" s="646">
        <v>378719.94165443431</v>
      </c>
    </row>
    <row r="307" spans="1:4" ht="16.5" thickTop="1" thickBot="1">
      <c r="A307" s="663" t="s">
        <v>658</v>
      </c>
      <c r="B307" s="663" t="s">
        <v>92</v>
      </c>
      <c r="C307" s="664" t="s">
        <v>659</v>
      </c>
      <c r="D307" s="646">
        <v>224037.18955692009</v>
      </c>
    </row>
    <row r="308" spans="1:4" ht="16.5" thickTop="1" thickBot="1">
      <c r="A308" s="663" t="s">
        <v>636</v>
      </c>
      <c r="B308" s="663" t="s">
        <v>377</v>
      </c>
      <c r="C308" s="664" t="s">
        <v>637</v>
      </c>
      <c r="D308" s="646">
        <v>99826.33875120958</v>
      </c>
    </row>
    <row r="309" spans="1:4" ht="16.5" thickTop="1" thickBot="1">
      <c r="A309" s="663" t="s">
        <v>642</v>
      </c>
      <c r="B309" s="663" t="s">
        <v>377</v>
      </c>
      <c r="C309" s="664" t="s">
        <v>643</v>
      </c>
      <c r="D309" s="646">
        <v>62820.279246605285</v>
      </c>
    </row>
    <row r="310" spans="1:4" ht="16.5" thickTop="1" thickBot="1">
      <c r="A310" s="663" t="s">
        <v>640</v>
      </c>
      <c r="B310" s="663" t="s">
        <v>377</v>
      </c>
      <c r="C310" s="664" t="s">
        <v>641</v>
      </c>
      <c r="D310" s="646">
        <v>50431.478871603365</v>
      </c>
    </row>
    <row r="311" spans="1:4" ht="16.5" thickTop="1" thickBot="1">
      <c r="A311" s="663" t="s">
        <v>638</v>
      </c>
      <c r="B311" s="663" t="s">
        <v>377</v>
      </c>
      <c r="C311" s="664" t="s">
        <v>639</v>
      </c>
      <c r="D311" s="646">
        <v>93398.485163131525</v>
      </c>
    </row>
    <row r="312" spans="1:4" ht="16.5" thickTop="1" thickBot="1">
      <c r="A312" s="663" t="s">
        <v>644</v>
      </c>
      <c r="B312" s="663" t="s">
        <v>377</v>
      </c>
      <c r="C312" s="664" t="s">
        <v>645</v>
      </c>
      <c r="D312" s="646">
        <v>14147.064291520284</v>
      </c>
    </row>
    <row r="313" spans="1:4" ht="16.5" thickTop="1" thickBot="1">
      <c r="A313" s="663" t="s">
        <v>660</v>
      </c>
      <c r="B313" s="663" t="s">
        <v>377</v>
      </c>
      <c r="C313" s="664" t="s">
        <v>661</v>
      </c>
      <c r="D313" s="646">
        <v>6416.5507964182234</v>
      </c>
    </row>
    <row r="314" spans="1:4" ht="16.5" thickTop="1" thickBot="1">
      <c r="A314" s="663" t="s">
        <v>662</v>
      </c>
      <c r="B314" s="663" t="s">
        <v>377</v>
      </c>
      <c r="C314" s="664" t="s">
        <v>663</v>
      </c>
      <c r="D314" s="646">
        <v>6750.6282535548826</v>
      </c>
    </row>
    <row r="315" spans="1:4" ht="16.5" thickTop="1" thickBot="1">
      <c r="A315" s="663" t="s">
        <v>667</v>
      </c>
      <c r="B315" s="663" t="s">
        <v>377</v>
      </c>
      <c r="C315" s="664" t="s">
        <v>2316</v>
      </c>
      <c r="D315" s="646">
        <v>7047.3669806236467</v>
      </c>
    </row>
    <row r="316" spans="1:4" ht="16.5" thickTop="1" thickBot="1">
      <c r="A316" s="663" t="s">
        <v>664</v>
      </c>
      <c r="B316" s="663" t="s">
        <v>92</v>
      </c>
      <c r="C316" s="664" t="s">
        <v>2317</v>
      </c>
      <c r="D316" s="646">
        <v>44522.5275809089</v>
      </c>
    </row>
    <row r="317" spans="1:4" ht="16.5" thickTop="1" thickBot="1">
      <c r="A317" s="663" t="s">
        <v>665</v>
      </c>
      <c r="B317" s="663" t="s">
        <v>377</v>
      </c>
      <c r="C317" s="664" t="s">
        <v>666</v>
      </c>
      <c r="D317" s="646">
        <v>18552.617903113569</v>
      </c>
    </row>
    <row r="318" spans="1:4" ht="16.5" thickTop="1" thickBot="1">
      <c r="A318" s="663" t="s">
        <v>668</v>
      </c>
      <c r="B318" s="663" t="s">
        <v>606</v>
      </c>
      <c r="C318" s="664" t="s">
        <v>2318</v>
      </c>
      <c r="D318" s="646">
        <v>20502.335881751427</v>
      </c>
    </row>
    <row r="319" spans="1:4" ht="16.5" thickTop="1" thickBot="1">
      <c r="A319" s="663" t="s">
        <v>669</v>
      </c>
      <c r="B319" s="663" t="s">
        <v>92</v>
      </c>
      <c r="C319" s="664" t="s">
        <v>2319</v>
      </c>
      <c r="D319" s="646">
        <v>22906.101049134213</v>
      </c>
    </row>
    <row r="320" spans="1:4" ht="16.5" thickTop="1" thickBot="1">
      <c r="A320" s="663" t="s">
        <v>673</v>
      </c>
      <c r="B320" s="663" t="s">
        <v>92</v>
      </c>
      <c r="C320" s="664" t="s">
        <v>2320</v>
      </c>
      <c r="D320" s="646">
        <v>152349.37867287939</v>
      </c>
    </row>
    <row r="321" spans="1:4" ht="16.5" thickTop="1" thickBot="1">
      <c r="A321" s="663" t="s">
        <v>674</v>
      </c>
      <c r="B321" s="663" t="s">
        <v>92</v>
      </c>
      <c r="C321" s="664" t="s">
        <v>2321</v>
      </c>
      <c r="D321" s="646">
        <v>219188.74186964298</v>
      </c>
    </row>
    <row r="322" spans="1:4" ht="16.5" thickTop="1" thickBot="1">
      <c r="A322" s="663" t="s">
        <v>672</v>
      </c>
      <c r="B322" s="663" t="s">
        <v>92</v>
      </c>
      <c r="C322" s="664" t="s">
        <v>2322</v>
      </c>
      <c r="D322" s="646">
        <v>169385.29565101038</v>
      </c>
    </row>
    <row r="323" spans="1:4" ht="31.5" thickTop="1" thickBot="1">
      <c r="A323" s="663" t="s">
        <v>671</v>
      </c>
      <c r="B323" s="663" t="s">
        <v>92</v>
      </c>
      <c r="C323" s="664" t="s">
        <v>2323</v>
      </c>
      <c r="D323" s="646">
        <v>218777.92507673526</v>
      </c>
    </row>
    <row r="324" spans="1:4" ht="16.5" thickTop="1" thickBot="1">
      <c r="A324" s="663" t="s">
        <v>675</v>
      </c>
      <c r="B324" s="663" t="s">
        <v>92</v>
      </c>
      <c r="C324" s="664" t="s">
        <v>676</v>
      </c>
      <c r="D324" s="646">
        <v>215374.48228620854</v>
      </c>
    </row>
    <row r="325" spans="1:4" ht="16.5" thickTop="1" thickBot="1">
      <c r="A325" s="663" t="s">
        <v>678</v>
      </c>
      <c r="B325" s="663" t="s">
        <v>92</v>
      </c>
      <c r="C325" s="664" t="s">
        <v>679</v>
      </c>
      <c r="D325" s="646">
        <v>22922.366148379664</v>
      </c>
    </row>
    <row r="326" spans="1:4" ht="16.5" thickTop="1" thickBot="1">
      <c r="A326" s="663" t="s">
        <v>670</v>
      </c>
      <c r="B326" s="663" t="s">
        <v>92</v>
      </c>
      <c r="C326" s="664" t="s">
        <v>2324</v>
      </c>
      <c r="D326" s="646">
        <v>35200.595123117011</v>
      </c>
    </row>
    <row r="327" spans="1:4" ht="16.5" thickTop="1" thickBot="1">
      <c r="A327" s="663" t="s">
        <v>677</v>
      </c>
      <c r="B327" s="663" t="s">
        <v>92</v>
      </c>
      <c r="C327" s="664" t="s">
        <v>2325</v>
      </c>
      <c r="D327" s="646">
        <v>21401.085208543434</v>
      </c>
    </row>
    <row r="328" spans="1:4" ht="16.5" thickTop="1" thickBot="1">
      <c r="A328" s="663" t="s">
        <v>680</v>
      </c>
      <c r="B328" s="663" t="s">
        <v>92</v>
      </c>
      <c r="C328" s="664" t="s">
        <v>2326</v>
      </c>
      <c r="D328" s="646">
        <v>96653.571753897093</v>
      </c>
    </row>
    <row r="329" spans="1:4" ht="16.5" thickTop="1" thickBot="1">
      <c r="A329" s="663" t="s">
        <v>681</v>
      </c>
      <c r="B329" s="663" t="s">
        <v>92</v>
      </c>
      <c r="C329" s="664" t="s">
        <v>682</v>
      </c>
      <c r="D329" s="646">
        <v>6694.8214166802354</v>
      </c>
    </row>
    <row r="330" spans="1:4" ht="16.5" thickTop="1" thickBot="1">
      <c r="A330" s="663" t="s">
        <v>683</v>
      </c>
      <c r="B330" s="663" t="s">
        <v>92</v>
      </c>
      <c r="C330" s="664" t="s">
        <v>2327</v>
      </c>
      <c r="D330" s="646">
        <v>32943.90702182104</v>
      </c>
    </row>
    <row r="331" spans="1:4" ht="16.5" thickTop="1" thickBot="1">
      <c r="A331" s="663" t="s">
        <v>684</v>
      </c>
      <c r="B331" s="663" t="s">
        <v>92</v>
      </c>
      <c r="C331" s="664" t="s">
        <v>2328</v>
      </c>
      <c r="D331" s="646">
        <v>1130.269599811347</v>
      </c>
    </row>
    <row r="332" spans="1:4" ht="16.5" thickTop="1" thickBot="1">
      <c r="A332" s="663" t="s">
        <v>686</v>
      </c>
      <c r="B332" s="663" t="s">
        <v>387</v>
      </c>
      <c r="C332" s="664" t="s">
        <v>687</v>
      </c>
      <c r="D332" s="646">
        <v>32763.831817585084</v>
      </c>
    </row>
    <row r="333" spans="1:4" ht="16.5" thickTop="1" thickBot="1">
      <c r="A333" s="663" t="s">
        <v>685</v>
      </c>
      <c r="B333" s="663" t="s">
        <v>387</v>
      </c>
      <c r="C333" s="664" t="s">
        <v>2329</v>
      </c>
      <c r="D333" s="646">
        <v>14459.004355790539</v>
      </c>
    </row>
    <row r="334" spans="1:4" ht="16.5" thickTop="1" thickBot="1">
      <c r="A334" s="663" t="s">
        <v>690</v>
      </c>
      <c r="B334" s="663" t="s">
        <v>92</v>
      </c>
      <c r="C334" s="664" t="s">
        <v>1929</v>
      </c>
      <c r="D334" s="646">
        <v>650.54451141065897</v>
      </c>
    </row>
    <row r="335" spans="1:4" ht="16.5" thickTop="1" thickBot="1">
      <c r="A335" s="663" t="s">
        <v>688</v>
      </c>
      <c r="B335" s="663" t="s">
        <v>92</v>
      </c>
      <c r="C335" s="664" t="s">
        <v>689</v>
      </c>
      <c r="D335" s="646">
        <v>2651.7760796123512</v>
      </c>
    </row>
    <row r="336" spans="1:4" ht="16.5" thickTop="1" thickBot="1">
      <c r="A336" s="663" t="s">
        <v>691</v>
      </c>
      <c r="B336" s="663" t="s">
        <v>377</v>
      </c>
      <c r="C336" s="664" t="s">
        <v>692</v>
      </c>
      <c r="D336" s="646">
        <v>2439.5419177899712</v>
      </c>
    </row>
    <row r="337" spans="1:4" ht="16.5" thickTop="1" thickBot="1">
      <c r="A337" s="663" t="s">
        <v>696</v>
      </c>
      <c r="B337" s="663" t="s">
        <v>92</v>
      </c>
      <c r="C337" s="664" t="s">
        <v>697</v>
      </c>
      <c r="D337" s="646">
        <v>313950.06551419495</v>
      </c>
    </row>
    <row r="338" spans="1:4" ht="16.5" thickTop="1" thickBot="1">
      <c r="A338" s="663" t="s">
        <v>694</v>
      </c>
      <c r="B338" s="663" t="s">
        <v>92</v>
      </c>
      <c r="C338" s="664" t="s">
        <v>695</v>
      </c>
      <c r="D338" s="646">
        <v>241853.45826141955</v>
      </c>
    </row>
    <row r="339" spans="1:4" ht="16.5" thickTop="1" thickBot="1">
      <c r="A339" s="663" t="s">
        <v>693</v>
      </c>
      <c r="B339" s="663" t="s">
        <v>144</v>
      </c>
      <c r="C339" s="664" t="s">
        <v>2330</v>
      </c>
      <c r="D339" s="646">
        <v>76412.92253667739</v>
      </c>
    </row>
    <row r="340" spans="1:4" ht="31.5" thickTop="1" thickBot="1">
      <c r="A340" s="663" t="s">
        <v>648</v>
      </c>
      <c r="B340" s="663" t="s">
        <v>92</v>
      </c>
      <c r="C340" s="664" t="s">
        <v>1927</v>
      </c>
      <c r="D340" s="646">
        <v>853105.22982684092</v>
      </c>
    </row>
    <row r="341" spans="1:4" ht="31.5" thickTop="1" thickBot="1">
      <c r="A341" s="663" t="s">
        <v>698</v>
      </c>
      <c r="B341" s="663" t="s">
        <v>92</v>
      </c>
      <c r="C341" s="664" t="s">
        <v>699</v>
      </c>
      <c r="D341" s="646">
        <v>1452703.3289529267</v>
      </c>
    </row>
    <row r="342" spans="1:4" ht="31.5" thickTop="1" thickBot="1">
      <c r="A342" s="663" t="s">
        <v>649</v>
      </c>
      <c r="B342" s="663" t="s">
        <v>92</v>
      </c>
      <c r="C342" s="664" t="s">
        <v>1928</v>
      </c>
      <c r="D342" s="646">
        <v>1135506.749026387</v>
      </c>
    </row>
    <row r="343" spans="1:4" ht="31.5" thickTop="1" thickBot="1">
      <c r="A343" s="663" t="s">
        <v>700</v>
      </c>
      <c r="B343" s="663" t="s">
        <v>92</v>
      </c>
      <c r="C343" s="664" t="s">
        <v>701</v>
      </c>
      <c r="D343" s="646">
        <v>1138364.3758725722</v>
      </c>
    </row>
    <row r="344" spans="1:4" ht="16.5" thickTop="1" thickBot="1">
      <c r="A344" s="663" t="s">
        <v>737</v>
      </c>
      <c r="B344" s="663" t="s">
        <v>387</v>
      </c>
      <c r="C344" s="664" t="s">
        <v>2331</v>
      </c>
      <c r="D344" s="646">
        <v>48181.038195358677</v>
      </c>
    </row>
    <row r="345" spans="1:4" ht="16.5" thickTop="1" thickBot="1">
      <c r="A345" s="663" t="s">
        <v>702</v>
      </c>
      <c r="B345" s="663" t="s">
        <v>377</v>
      </c>
      <c r="C345" s="664" t="s">
        <v>2332</v>
      </c>
      <c r="D345" s="646">
        <v>77162.094207715592</v>
      </c>
    </row>
    <row r="346" spans="1:4" ht="16.5" thickTop="1" thickBot="1">
      <c r="A346" s="663" t="s">
        <v>703</v>
      </c>
      <c r="B346" s="663" t="s">
        <v>144</v>
      </c>
      <c r="C346" s="664" t="s">
        <v>2333</v>
      </c>
      <c r="D346" s="646">
        <v>36507.678654481955</v>
      </c>
    </row>
    <row r="347" spans="1:4" ht="16.5" thickTop="1" thickBot="1">
      <c r="A347" s="663" t="s">
        <v>708</v>
      </c>
      <c r="B347" s="663" t="s">
        <v>92</v>
      </c>
      <c r="C347" s="664" t="s">
        <v>2334</v>
      </c>
      <c r="D347" s="646">
        <v>70778.427882767734</v>
      </c>
    </row>
    <row r="348" spans="1:4" ht="16.5" thickTop="1" thickBot="1">
      <c r="A348" s="663" t="s">
        <v>713</v>
      </c>
      <c r="B348" s="663" t="s">
        <v>144</v>
      </c>
      <c r="C348" s="664" t="s">
        <v>1931</v>
      </c>
      <c r="D348" s="646">
        <v>19762.949769655272</v>
      </c>
    </row>
    <row r="349" spans="1:4" ht="16.5" thickTop="1" thickBot="1">
      <c r="A349" s="663" t="s">
        <v>704</v>
      </c>
      <c r="B349" s="663" t="s">
        <v>144</v>
      </c>
      <c r="C349" s="664" t="s">
        <v>2335</v>
      </c>
      <c r="D349" s="646">
        <v>48152.128017031566</v>
      </c>
    </row>
    <row r="350" spans="1:4" ht="16.5" thickTop="1" thickBot="1">
      <c r="A350" s="663" t="s">
        <v>705</v>
      </c>
      <c r="B350" s="663" t="s">
        <v>144</v>
      </c>
      <c r="C350" s="664" t="s">
        <v>2336</v>
      </c>
      <c r="D350" s="646">
        <v>20370.087014033892</v>
      </c>
    </row>
    <row r="351" spans="1:4" ht="16.5" thickTop="1" thickBot="1">
      <c r="A351" s="663" t="s">
        <v>736</v>
      </c>
      <c r="B351" s="663" t="s">
        <v>144</v>
      </c>
      <c r="C351" s="664" t="s">
        <v>1933</v>
      </c>
      <c r="D351" s="646">
        <v>211334.58337565506</v>
      </c>
    </row>
    <row r="352" spans="1:4" ht="16.5" thickTop="1" thickBot="1">
      <c r="A352" s="663" t="s">
        <v>709</v>
      </c>
      <c r="B352" s="663" t="s">
        <v>144</v>
      </c>
      <c r="C352" s="664" t="s">
        <v>710</v>
      </c>
      <c r="D352" s="646">
        <v>361735.17140354763</v>
      </c>
    </row>
    <row r="353" spans="1:4" ht="16.5" thickTop="1" thickBot="1">
      <c r="A353" s="663" t="s">
        <v>711</v>
      </c>
      <c r="B353" s="663" t="s">
        <v>144</v>
      </c>
      <c r="C353" s="664" t="s">
        <v>712</v>
      </c>
      <c r="D353" s="646">
        <v>1003260.7286660075</v>
      </c>
    </row>
    <row r="354" spans="1:4" ht="16.5" thickTop="1" thickBot="1">
      <c r="A354" s="663" t="s">
        <v>707</v>
      </c>
      <c r="B354" s="663" t="s">
        <v>144</v>
      </c>
      <c r="C354" s="664" t="s">
        <v>2337</v>
      </c>
      <c r="D354" s="646">
        <v>5772.0586781892953</v>
      </c>
    </row>
    <row r="355" spans="1:4" ht="16.5" thickTop="1" thickBot="1">
      <c r="A355" s="663" t="s">
        <v>706</v>
      </c>
      <c r="B355" s="663" t="s">
        <v>144</v>
      </c>
      <c r="C355" s="664" t="s">
        <v>1930</v>
      </c>
      <c r="D355" s="646">
        <v>5330.5206234177012</v>
      </c>
    </row>
    <row r="356" spans="1:4" ht="16.5" thickTop="1" thickBot="1">
      <c r="A356" s="663" t="s">
        <v>716</v>
      </c>
      <c r="B356" s="663" t="s">
        <v>144</v>
      </c>
      <c r="C356" s="664" t="s">
        <v>717</v>
      </c>
      <c r="D356" s="646">
        <v>48790.838355799424</v>
      </c>
    </row>
    <row r="357" spans="1:4" ht="16.5" thickTop="1" thickBot="1">
      <c r="A357" s="663" t="s">
        <v>714</v>
      </c>
      <c r="B357" s="663" t="s">
        <v>144</v>
      </c>
      <c r="C357" s="664" t="s">
        <v>2338</v>
      </c>
      <c r="D357" s="646">
        <v>404872.70480286691</v>
      </c>
    </row>
    <row r="358" spans="1:4" ht="16.5" thickTop="1" thickBot="1">
      <c r="A358" s="663" t="s">
        <v>715</v>
      </c>
      <c r="B358" s="663" t="s">
        <v>144</v>
      </c>
      <c r="C358" s="664" t="s">
        <v>2339</v>
      </c>
      <c r="D358" s="646">
        <v>404872.70480286691</v>
      </c>
    </row>
    <row r="359" spans="1:4" ht="16.5" thickTop="1" thickBot="1">
      <c r="A359" s="663" t="s">
        <v>718</v>
      </c>
      <c r="B359" s="663" t="s">
        <v>144</v>
      </c>
      <c r="C359" s="664" t="s">
        <v>719</v>
      </c>
      <c r="D359" s="646">
        <v>130375.66364588343</v>
      </c>
    </row>
    <row r="360" spans="1:4" ht="16.5" thickTop="1" thickBot="1">
      <c r="A360" s="663" t="s">
        <v>720</v>
      </c>
      <c r="B360" s="663" t="s">
        <v>144</v>
      </c>
      <c r="C360" s="664" t="s">
        <v>721</v>
      </c>
      <c r="D360" s="646">
        <v>137212.43890148352</v>
      </c>
    </row>
    <row r="361" spans="1:4" ht="16.5" thickTop="1" thickBot="1">
      <c r="A361" s="663" t="s">
        <v>722</v>
      </c>
      <c r="B361" s="663" t="s">
        <v>144</v>
      </c>
      <c r="C361" s="664" t="s">
        <v>723</v>
      </c>
      <c r="D361" s="646">
        <v>213487.08011317448</v>
      </c>
    </row>
    <row r="362" spans="1:4" ht="16.5" thickTop="1" thickBot="1">
      <c r="A362" s="663" t="s">
        <v>724</v>
      </c>
      <c r="B362" s="663" t="s">
        <v>144</v>
      </c>
      <c r="C362" s="664" t="s">
        <v>725</v>
      </c>
      <c r="D362" s="646">
        <v>282592.16141218645</v>
      </c>
    </row>
    <row r="363" spans="1:4" ht="16.5" thickTop="1" thickBot="1">
      <c r="A363" s="663" t="s">
        <v>726</v>
      </c>
      <c r="B363" s="663" t="s">
        <v>144</v>
      </c>
      <c r="C363" s="664" t="s">
        <v>2340</v>
      </c>
      <c r="D363" s="646">
        <v>190731.42059922029</v>
      </c>
    </row>
    <row r="364" spans="1:4" ht="16.5" thickTop="1" thickBot="1">
      <c r="A364" s="663" t="s">
        <v>738</v>
      </c>
      <c r="B364" s="663" t="s">
        <v>144</v>
      </c>
      <c r="C364" s="664" t="s">
        <v>2341</v>
      </c>
      <c r="D364" s="646">
        <v>260933.96635436171</v>
      </c>
    </row>
    <row r="365" spans="1:4" ht="16.5" thickTop="1" thickBot="1">
      <c r="A365" s="663" t="s">
        <v>727</v>
      </c>
      <c r="B365" s="663" t="s">
        <v>144</v>
      </c>
      <c r="C365" s="664" t="s">
        <v>728</v>
      </c>
      <c r="D365" s="646">
        <v>107197.72687334682</v>
      </c>
    </row>
    <row r="366" spans="1:4" ht="16.5" thickTop="1" thickBot="1">
      <c r="A366" s="663" t="s">
        <v>729</v>
      </c>
      <c r="B366" s="663" t="s">
        <v>144</v>
      </c>
      <c r="C366" s="664" t="s">
        <v>1932</v>
      </c>
      <c r="D366" s="646">
        <v>83914.900974539007</v>
      </c>
    </row>
    <row r="367" spans="1:4" ht="16.5" thickTop="1" thickBot="1">
      <c r="A367" s="663" t="s">
        <v>730</v>
      </c>
      <c r="B367" s="663" t="s">
        <v>92</v>
      </c>
      <c r="C367" s="664" t="s">
        <v>2342</v>
      </c>
      <c r="D367" s="646">
        <v>61275.981992425695</v>
      </c>
    </row>
    <row r="368" spans="1:4" ht="16.5" thickTop="1" thickBot="1">
      <c r="A368" s="663" t="s">
        <v>732</v>
      </c>
      <c r="B368" s="663" t="s">
        <v>92</v>
      </c>
      <c r="C368" s="664" t="s">
        <v>733</v>
      </c>
      <c r="D368" s="646">
        <v>4128.7837667454623</v>
      </c>
    </row>
    <row r="369" spans="1:4" ht="16.5" thickTop="1" thickBot="1">
      <c r="A369" s="663" t="s">
        <v>731</v>
      </c>
      <c r="B369" s="663" t="s">
        <v>92</v>
      </c>
      <c r="C369" s="664" t="s">
        <v>2343</v>
      </c>
      <c r="D369" s="646">
        <v>1254.0052783453148</v>
      </c>
    </row>
    <row r="370" spans="1:4" ht="16.5" thickTop="1" thickBot="1">
      <c r="A370" s="663" t="s">
        <v>734</v>
      </c>
      <c r="B370" s="663" t="s">
        <v>92</v>
      </c>
      <c r="C370" s="664" t="s">
        <v>735</v>
      </c>
      <c r="D370" s="646">
        <v>19656.182625826281</v>
      </c>
    </row>
    <row r="371" spans="1:4" ht="16.5" thickTop="1" thickBot="1">
      <c r="A371" s="663" t="s">
        <v>741</v>
      </c>
      <c r="B371" s="663" t="s">
        <v>92</v>
      </c>
      <c r="C371" s="664" t="s">
        <v>1934</v>
      </c>
      <c r="D371" s="646">
        <v>19656.182625826281</v>
      </c>
    </row>
    <row r="372" spans="1:4" ht="16.5" thickTop="1" thickBot="1">
      <c r="A372" s="663" t="s">
        <v>739</v>
      </c>
      <c r="B372" s="663" t="s">
        <v>377</v>
      </c>
      <c r="C372" s="664" t="s">
        <v>740</v>
      </c>
      <c r="D372" s="646">
        <v>2949.4140019511251</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8" style="157" customWidth="1"/>
    <col min="2" max="2" width="9.140625" customWidth="1"/>
    <col min="3" max="3" width="101.5703125" customWidth="1"/>
    <col min="4" max="4" width="17.85546875" style="183" customWidth="1"/>
  </cols>
  <sheetData>
    <row r="1" spans="1:5" ht="99.75" customHeight="1" thickTop="1" thickBot="1">
      <c r="A1" s="687" t="s">
        <v>1850</v>
      </c>
      <c r="B1" s="688"/>
      <c r="C1" s="688"/>
      <c r="D1" s="689"/>
    </row>
    <row r="2" spans="1:5" ht="16.5" thickTop="1" thickBot="1">
      <c r="A2" s="686" t="s">
        <v>1409</v>
      </c>
      <c r="B2" s="686"/>
      <c r="C2" s="686"/>
      <c r="D2" s="686"/>
    </row>
    <row r="3" spans="1:5" ht="16.5" thickTop="1" thickBot="1">
      <c r="A3" s="690"/>
      <c r="B3" s="690"/>
      <c r="C3" s="690"/>
      <c r="D3" s="690"/>
    </row>
    <row r="4" spans="1:5" ht="16.5" thickTop="1" thickBot="1">
      <c r="A4" s="691"/>
      <c r="B4" s="691"/>
      <c r="C4" s="691"/>
      <c r="D4" s="691"/>
    </row>
    <row r="5" spans="1:5" ht="30" customHeight="1" thickTop="1" thickBot="1">
      <c r="A5" s="199"/>
      <c r="B5" s="100"/>
      <c r="C5" s="101"/>
      <c r="D5" s="187"/>
    </row>
    <row r="6" spans="1:5" ht="30" customHeight="1" thickTop="1" thickBot="1">
      <c r="A6" s="200" t="s">
        <v>1266</v>
      </c>
      <c r="B6" s="100" t="s">
        <v>339</v>
      </c>
      <c r="C6" s="102" t="s">
        <v>2026</v>
      </c>
      <c r="D6" s="649">
        <v>970.39982066781101</v>
      </c>
    </row>
    <row r="7" spans="1:5" ht="30" customHeight="1" thickTop="1" thickBot="1">
      <c r="A7" s="200" t="s">
        <v>1352</v>
      </c>
      <c r="B7" s="100" t="s">
        <v>339</v>
      </c>
      <c r="C7" s="102" t="s">
        <v>2025</v>
      </c>
      <c r="D7" s="649">
        <v>964.04915416407187</v>
      </c>
      <c r="E7" s="103"/>
    </row>
    <row r="8" spans="1:5" ht="30" customHeight="1" thickTop="1" thickBot="1">
      <c r="A8" s="200" t="s">
        <v>1364</v>
      </c>
      <c r="B8" s="100" t="s">
        <v>339</v>
      </c>
      <c r="C8" s="102" t="s">
        <v>2027</v>
      </c>
      <c r="D8" s="649">
        <v>964.04915416407187</v>
      </c>
    </row>
    <row r="9" spans="1:5" ht="30" customHeight="1" thickTop="1" thickBot="1">
      <c r="A9" s="200" t="s">
        <v>1225</v>
      </c>
      <c r="B9" s="100" t="s">
        <v>1223</v>
      </c>
      <c r="C9" s="102" t="s">
        <v>1226</v>
      </c>
      <c r="D9" s="649">
        <v>795.61484978779254</v>
      </c>
    </row>
    <row r="10" spans="1:5" ht="30" customHeight="1" thickTop="1" thickBot="1">
      <c r="A10" s="200" t="s">
        <v>1388</v>
      </c>
      <c r="B10" s="100" t="s">
        <v>339</v>
      </c>
      <c r="C10" s="102" t="s">
        <v>1389</v>
      </c>
      <c r="D10" s="649">
        <v>932.29582164537612</v>
      </c>
    </row>
    <row r="11" spans="1:5" ht="30" customHeight="1" thickTop="1" thickBot="1">
      <c r="A11" s="200" t="s">
        <v>1329</v>
      </c>
      <c r="B11" s="100" t="s">
        <v>339</v>
      </c>
      <c r="C11" s="102" t="s">
        <v>1330</v>
      </c>
      <c r="D11" s="649">
        <v>932.29582164537612</v>
      </c>
    </row>
    <row r="12" spans="1:5" ht="30" customHeight="1" thickTop="1" thickBot="1">
      <c r="A12" s="200" t="s">
        <v>1331</v>
      </c>
      <c r="B12" s="100" t="s">
        <v>339</v>
      </c>
      <c r="C12" s="102" t="s">
        <v>1332</v>
      </c>
      <c r="D12" s="649">
        <v>932.29582164537612</v>
      </c>
    </row>
    <row r="13" spans="1:5" ht="30" customHeight="1" thickTop="1" thickBot="1">
      <c r="A13" s="200" t="s">
        <v>1333</v>
      </c>
      <c r="B13" s="100" t="s">
        <v>339</v>
      </c>
      <c r="C13" s="102" t="s">
        <v>1334</v>
      </c>
      <c r="D13" s="649">
        <v>932.29582164537612</v>
      </c>
    </row>
    <row r="14" spans="1:5" ht="30" customHeight="1" thickTop="1" thickBot="1">
      <c r="A14" s="200" t="s">
        <v>1335</v>
      </c>
      <c r="B14" s="100" t="s">
        <v>339</v>
      </c>
      <c r="C14" s="102" t="s">
        <v>1336</v>
      </c>
      <c r="D14" s="649">
        <v>932.29582164537612</v>
      </c>
    </row>
    <row r="15" spans="1:5" ht="30" customHeight="1" thickTop="1" thickBot="1">
      <c r="A15" s="200" t="s">
        <v>1317</v>
      </c>
      <c r="B15" s="100" t="s">
        <v>339</v>
      </c>
      <c r="C15" s="102" t="s">
        <v>1860</v>
      </c>
      <c r="D15" s="649">
        <v>932.29582164537612</v>
      </c>
    </row>
    <row r="16" spans="1:5" ht="30" customHeight="1" thickTop="1" thickBot="1">
      <c r="A16" s="200" t="s">
        <v>1227</v>
      </c>
      <c r="B16" s="100" t="s">
        <v>339</v>
      </c>
      <c r="C16" s="102" t="s">
        <v>1228</v>
      </c>
      <c r="D16" s="649">
        <v>932.29582164537612</v>
      </c>
    </row>
    <row r="17" spans="1:4" ht="30" customHeight="1" thickTop="1" thickBot="1">
      <c r="A17" s="200" t="s">
        <v>1229</v>
      </c>
      <c r="B17" s="100" t="s">
        <v>339</v>
      </c>
      <c r="C17" s="102" t="s">
        <v>1230</v>
      </c>
      <c r="D17" s="649">
        <v>932.29582164537612</v>
      </c>
    </row>
    <row r="18" spans="1:4" ht="30" customHeight="1" thickTop="1" thickBot="1">
      <c r="A18" s="200" t="s">
        <v>1231</v>
      </c>
      <c r="B18" s="100" t="s">
        <v>339</v>
      </c>
      <c r="C18" s="102" t="s">
        <v>1232</v>
      </c>
      <c r="D18" s="649">
        <v>932.29582164537612</v>
      </c>
    </row>
    <row r="19" spans="1:4" ht="30" customHeight="1" thickTop="1" thickBot="1">
      <c r="A19" s="200" t="s">
        <v>1235</v>
      </c>
      <c r="B19" s="100" t="s">
        <v>339</v>
      </c>
      <c r="C19" s="102" t="s">
        <v>1236</v>
      </c>
      <c r="D19" s="649">
        <v>932.29582164537612</v>
      </c>
    </row>
    <row r="20" spans="1:4" ht="30" customHeight="1" thickTop="1" thickBot="1">
      <c r="A20" s="200" t="s">
        <v>1407</v>
      </c>
      <c r="B20" s="100" t="s">
        <v>339</v>
      </c>
      <c r="C20" s="102" t="s">
        <v>1869</v>
      </c>
      <c r="D20" s="649">
        <v>841.35828063234749</v>
      </c>
    </row>
    <row r="21" spans="1:4" ht="30" customHeight="1" thickTop="1" thickBot="1">
      <c r="A21" s="200" t="s">
        <v>1239</v>
      </c>
      <c r="B21" s="100" t="s">
        <v>339</v>
      </c>
      <c r="C21" s="102" t="s">
        <v>1240</v>
      </c>
      <c r="D21" s="649">
        <v>1163.4187809116481</v>
      </c>
    </row>
    <row r="22" spans="1:4" ht="30" customHeight="1" thickTop="1" thickBot="1">
      <c r="A22" s="200" t="s">
        <v>1390</v>
      </c>
      <c r="B22" s="100" t="s">
        <v>339</v>
      </c>
      <c r="C22" s="102" t="s">
        <v>1391</v>
      </c>
      <c r="D22" s="649">
        <v>1163.4187809116481</v>
      </c>
    </row>
    <row r="23" spans="1:4" ht="30" customHeight="1" thickTop="1" thickBot="1">
      <c r="A23" s="200" t="s">
        <v>1247</v>
      </c>
      <c r="B23" s="100" t="s">
        <v>339</v>
      </c>
      <c r="C23" s="102" t="s">
        <v>1248</v>
      </c>
      <c r="D23" s="649">
        <v>1008.5038196902459</v>
      </c>
    </row>
    <row r="24" spans="1:4" ht="30" customHeight="1" thickTop="1" thickBot="1">
      <c r="A24" s="200" t="s">
        <v>1269</v>
      </c>
      <c r="B24" s="100" t="s">
        <v>339</v>
      </c>
      <c r="C24" s="102" t="s">
        <v>1270</v>
      </c>
      <c r="D24" s="649">
        <v>1008.5038196902459</v>
      </c>
    </row>
    <row r="25" spans="1:4" ht="30" customHeight="1" thickTop="1" thickBot="1">
      <c r="A25" s="200" t="s">
        <v>1241</v>
      </c>
      <c r="B25" s="100" t="s">
        <v>339</v>
      </c>
      <c r="C25" s="102" t="s">
        <v>1242</v>
      </c>
      <c r="D25" s="649">
        <v>932.29582164537612</v>
      </c>
    </row>
    <row r="26" spans="1:4" ht="30" customHeight="1" thickTop="1" thickBot="1">
      <c r="A26" s="200" t="s">
        <v>1246</v>
      </c>
      <c r="B26" s="100" t="s">
        <v>339</v>
      </c>
      <c r="C26" s="102" t="s">
        <v>1242</v>
      </c>
      <c r="D26" s="649">
        <v>932.29582164537612</v>
      </c>
    </row>
    <row r="27" spans="1:4" ht="30" customHeight="1" thickTop="1" thickBot="1">
      <c r="A27" s="200" t="s">
        <v>1303</v>
      </c>
      <c r="B27" s="100" t="s">
        <v>339</v>
      </c>
      <c r="C27" s="102" t="s">
        <v>1304</v>
      </c>
      <c r="D27" s="649">
        <v>932.29582164537612</v>
      </c>
    </row>
    <row r="28" spans="1:4" ht="30" customHeight="1" thickTop="1" thickBot="1">
      <c r="A28" s="200" t="s">
        <v>1249</v>
      </c>
      <c r="B28" s="100" t="s">
        <v>339</v>
      </c>
      <c r="C28" s="102" t="s">
        <v>1250</v>
      </c>
      <c r="D28" s="649">
        <v>932.29582164537612</v>
      </c>
    </row>
    <row r="29" spans="1:4" ht="30" customHeight="1" thickTop="1" thickBot="1">
      <c r="A29" s="200" t="s">
        <v>1254</v>
      </c>
      <c r="B29" s="100" t="s">
        <v>339</v>
      </c>
      <c r="C29" s="102" t="s">
        <v>1255</v>
      </c>
      <c r="D29" s="649">
        <v>932.29582164537612</v>
      </c>
    </row>
    <row r="30" spans="1:4" ht="30" customHeight="1" thickTop="1" thickBot="1">
      <c r="A30" s="200" t="s">
        <v>1252</v>
      </c>
      <c r="B30" s="100" t="s">
        <v>339</v>
      </c>
      <c r="C30" s="102" t="s">
        <v>1253</v>
      </c>
      <c r="D30" s="649">
        <v>1002.1531531865068</v>
      </c>
    </row>
    <row r="31" spans="1:4" ht="30" customHeight="1" thickTop="1" thickBot="1">
      <c r="A31" s="200" t="s">
        <v>1267</v>
      </c>
      <c r="B31" s="100" t="s">
        <v>339</v>
      </c>
      <c r="C31" s="102" t="s">
        <v>1268</v>
      </c>
      <c r="D31" s="649">
        <v>1002.1531531865068</v>
      </c>
    </row>
    <row r="32" spans="1:4" ht="30" customHeight="1" thickTop="1" thickBot="1">
      <c r="A32" s="200" t="s">
        <v>1256</v>
      </c>
      <c r="B32" s="100" t="s">
        <v>339</v>
      </c>
      <c r="C32" s="102" t="s">
        <v>1257</v>
      </c>
      <c r="D32" s="649">
        <v>1002.1531531865068</v>
      </c>
    </row>
    <row r="33" spans="1:4" ht="30" customHeight="1" thickTop="1" thickBot="1">
      <c r="A33" s="200" t="s">
        <v>1272</v>
      </c>
      <c r="B33" s="100" t="s">
        <v>339</v>
      </c>
      <c r="C33" s="102" t="s">
        <v>1257</v>
      </c>
      <c r="D33" s="649">
        <v>1002.1531531865068</v>
      </c>
    </row>
    <row r="34" spans="1:4" ht="30" customHeight="1" thickTop="1" thickBot="1">
      <c r="A34" s="200" t="s">
        <v>1273</v>
      </c>
      <c r="B34" s="100" t="s">
        <v>339</v>
      </c>
      <c r="C34" s="102" t="s">
        <v>1274</v>
      </c>
      <c r="D34" s="649">
        <v>1002.1531531865068</v>
      </c>
    </row>
    <row r="35" spans="1:4" ht="30" customHeight="1" thickTop="1" thickBot="1">
      <c r="A35" s="200" t="s">
        <v>1323</v>
      </c>
      <c r="B35" s="100" t="s">
        <v>339</v>
      </c>
      <c r="C35" s="102" t="s">
        <v>1864</v>
      </c>
      <c r="D35" s="649">
        <v>1002.1531531865068</v>
      </c>
    </row>
    <row r="36" spans="1:4" ht="30" customHeight="1" thickTop="1" thickBot="1">
      <c r="A36" s="200" t="s">
        <v>1404</v>
      </c>
      <c r="B36" s="100" t="s">
        <v>339</v>
      </c>
      <c r="C36" s="102" t="s">
        <v>1405</v>
      </c>
      <c r="D36" s="649">
        <v>1002.1531531865068</v>
      </c>
    </row>
    <row r="37" spans="1:4" ht="30" customHeight="1" thickTop="1" thickBot="1">
      <c r="A37" s="200" t="s">
        <v>1385</v>
      </c>
      <c r="B37" s="100" t="s">
        <v>339</v>
      </c>
      <c r="C37" s="102" t="s">
        <v>1386</v>
      </c>
      <c r="D37" s="649">
        <v>989.03443537760268</v>
      </c>
    </row>
    <row r="38" spans="1:4" ht="30" customHeight="1" thickTop="1" thickBot="1">
      <c r="A38" s="200" t="s">
        <v>1264</v>
      </c>
      <c r="B38" s="100" t="s">
        <v>339</v>
      </c>
      <c r="C38" s="102" t="s">
        <v>1265</v>
      </c>
      <c r="D38" s="649">
        <v>932.29582164537612</v>
      </c>
    </row>
    <row r="39" spans="1:4" ht="30" customHeight="1" thickTop="1" thickBot="1">
      <c r="A39" s="200" t="s">
        <v>1221</v>
      </c>
      <c r="B39" s="100" t="s">
        <v>1223</v>
      </c>
      <c r="C39" s="102" t="s">
        <v>1280</v>
      </c>
      <c r="D39" s="649">
        <v>929.74897123809217</v>
      </c>
    </row>
    <row r="40" spans="1:4" ht="30" customHeight="1" thickTop="1" thickBot="1">
      <c r="A40" s="200" t="s">
        <v>1261</v>
      </c>
      <c r="B40" s="100" t="s">
        <v>339</v>
      </c>
      <c r="C40" s="102" t="s">
        <v>1262</v>
      </c>
      <c r="D40" s="649">
        <v>932.29582164537612</v>
      </c>
    </row>
    <row r="41" spans="1:4" ht="30" customHeight="1" thickTop="1" thickBot="1">
      <c r="A41" s="200" t="s">
        <v>1259</v>
      </c>
      <c r="B41" s="100" t="s">
        <v>339</v>
      </c>
      <c r="C41" s="102" t="s">
        <v>1260</v>
      </c>
      <c r="D41" s="649">
        <v>932.29582164537612</v>
      </c>
    </row>
    <row r="42" spans="1:4" ht="30" customHeight="1" thickTop="1" thickBot="1">
      <c r="A42" s="200" t="s">
        <v>1392</v>
      </c>
      <c r="B42" s="100" t="s">
        <v>339</v>
      </c>
      <c r="C42" s="102" t="s">
        <v>1260</v>
      </c>
      <c r="D42" s="649">
        <v>932.29582164537612</v>
      </c>
    </row>
    <row r="43" spans="1:4" ht="30" customHeight="1" thickTop="1" thickBot="1">
      <c r="A43" s="200" t="s">
        <v>1233</v>
      </c>
      <c r="B43" s="100" t="s">
        <v>339</v>
      </c>
      <c r="C43" s="102" t="s">
        <v>1234</v>
      </c>
      <c r="D43" s="649">
        <v>932.29582164537612</v>
      </c>
    </row>
    <row r="44" spans="1:4" ht="30" customHeight="1" thickTop="1" thickBot="1">
      <c r="A44" s="200" t="s">
        <v>1387</v>
      </c>
      <c r="B44" s="100" t="s">
        <v>339</v>
      </c>
      <c r="C44" s="102" t="s">
        <v>1234</v>
      </c>
      <c r="D44" s="649">
        <v>932.29582164537612</v>
      </c>
    </row>
    <row r="45" spans="1:4" ht="30" customHeight="1" thickTop="1" thickBot="1">
      <c r="A45" s="200" t="s">
        <v>1278</v>
      </c>
      <c r="B45" s="100" t="s">
        <v>339</v>
      </c>
      <c r="C45" s="102" t="s">
        <v>1279</v>
      </c>
      <c r="D45" s="649">
        <v>932.29582164537612</v>
      </c>
    </row>
    <row r="46" spans="1:4" ht="30" customHeight="1" thickTop="1" thickBot="1">
      <c r="A46" s="200" t="s">
        <v>1287</v>
      </c>
      <c r="B46" s="100" t="s">
        <v>339</v>
      </c>
      <c r="C46" s="102" t="s">
        <v>1288</v>
      </c>
      <c r="D46" s="649">
        <v>932.29582164537612</v>
      </c>
    </row>
    <row r="47" spans="1:4" ht="30" customHeight="1" thickTop="1" thickBot="1">
      <c r="A47" s="200" t="s">
        <v>1291</v>
      </c>
      <c r="B47" s="100" t="s">
        <v>339</v>
      </c>
      <c r="C47" s="102" t="s">
        <v>1292</v>
      </c>
      <c r="D47" s="649">
        <v>932.29582164537612</v>
      </c>
    </row>
    <row r="48" spans="1:4" ht="30" customHeight="1" thickTop="1" thickBot="1">
      <c r="A48" s="200" t="s">
        <v>1283</v>
      </c>
      <c r="B48" s="100" t="s">
        <v>1223</v>
      </c>
      <c r="C48" s="102" t="s">
        <v>1284</v>
      </c>
      <c r="D48" s="649">
        <v>826.37680764832317</v>
      </c>
    </row>
    <row r="49" spans="1:4" ht="30" customHeight="1" thickTop="1" thickBot="1">
      <c r="A49" s="200" t="s">
        <v>1281</v>
      </c>
      <c r="B49" s="100" t="s">
        <v>339</v>
      </c>
      <c r="C49" s="102" t="s">
        <v>1282</v>
      </c>
      <c r="D49" s="649">
        <v>932.29582164537612</v>
      </c>
    </row>
    <row r="50" spans="1:4" ht="30" customHeight="1" thickTop="1" thickBot="1">
      <c r="A50" s="200" t="s">
        <v>1285</v>
      </c>
      <c r="B50" s="100" t="s">
        <v>339</v>
      </c>
      <c r="C50" s="102" t="s">
        <v>1286</v>
      </c>
      <c r="D50" s="649">
        <v>932.29582164537612</v>
      </c>
    </row>
    <row r="51" spans="1:4" ht="30" customHeight="1" thickTop="1" thickBot="1">
      <c r="A51" s="200" t="s">
        <v>1314</v>
      </c>
      <c r="B51" s="100" t="s">
        <v>1306</v>
      </c>
      <c r="C51" s="102" t="s">
        <v>1315</v>
      </c>
      <c r="D51" s="649">
        <v>932.29582164537612</v>
      </c>
    </row>
    <row r="52" spans="1:4" ht="30" customHeight="1" thickTop="1" thickBot="1">
      <c r="A52" s="200" t="s">
        <v>1316</v>
      </c>
      <c r="B52" s="100" t="s">
        <v>1306</v>
      </c>
      <c r="C52" s="102" t="s">
        <v>1315</v>
      </c>
      <c r="D52" s="649">
        <v>932.29582164537612</v>
      </c>
    </row>
    <row r="53" spans="1:4" ht="30" customHeight="1" thickTop="1" thickBot="1">
      <c r="A53" s="200" t="s">
        <v>1289</v>
      </c>
      <c r="B53" s="100" t="s">
        <v>339</v>
      </c>
      <c r="C53" s="102" t="s">
        <v>1290</v>
      </c>
      <c r="D53" s="649">
        <v>932.29582164537612</v>
      </c>
    </row>
    <row r="54" spans="1:4" ht="30" customHeight="1" thickTop="1" thickBot="1">
      <c r="A54" s="200" t="s">
        <v>1293</v>
      </c>
      <c r="B54" s="100" t="s">
        <v>339</v>
      </c>
      <c r="C54" s="102" t="s">
        <v>1294</v>
      </c>
      <c r="D54" s="649">
        <v>964.04915416407187</v>
      </c>
    </row>
    <row r="55" spans="1:4" ht="30" customHeight="1" thickTop="1" thickBot="1">
      <c r="A55" s="200" t="s">
        <v>1378</v>
      </c>
      <c r="B55" s="100" t="s">
        <v>339</v>
      </c>
      <c r="C55" s="102" t="s">
        <v>2029</v>
      </c>
      <c r="D55" s="649">
        <v>964.04915416407187</v>
      </c>
    </row>
    <row r="56" spans="1:4" ht="30" customHeight="1" thickTop="1" thickBot="1">
      <c r="A56" s="200" t="s">
        <v>1379</v>
      </c>
      <c r="B56" s="100" t="s">
        <v>339</v>
      </c>
      <c r="C56" s="102" t="s">
        <v>2030</v>
      </c>
      <c r="D56" s="649">
        <v>964.04915416407187</v>
      </c>
    </row>
    <row r="57" spans="1:4" ht="30" customHeight="1" thickTop="1" thickBot="1">
      <c r="A57" s="200" t="s">
        <v>1380</v>
      </c>
      <c r="B57" s="100" t="s">
        <v>339</v>
      </c>
      <c r="C57" s="102" t="s">
        <v>2031</v>
      </c>
      <c r="D57" s="649">
        <v>964.04915416407187</v>
      </c>
    </row>
    <row r="58" spans="1:4" ht="30" customHeight="1" thickTop="1" thickBot="1">
      <c r="A58" s="200" t="s">
        <v>1357</v>
      </c>
      <c r="B58" s="100" t="s">
        <v>339</v>
      </c>
      <c r="C58" s="102" t="s">
        <v>1867</v>
      </c>
      <c r="D58" s="649">
        <v>964.04915416407187</v>
      </c>
    </row>
    <row r="59" spans="1:4" ht="30" customHeight="1" thickTop="1" thickBot="1">
      <c r="A59" s="200" t="s">
        <v>1295</v>
      </c>
      <c r="B59" s="100" t="s">
        <v>339</v>
      </c>
      <c r="C59" s="102" t="s">
        <v>1296</v>
      </c>
      <c r="D59" s="649">
        <v>964.04915416407187</v>
      </c>
    </row>
    <row r="60" spans="1:4" ht="30" customHeight="1" thickTop="1" thickBot="1">
      <c r="A60" s="200" t="s">
        <v>1376</v>
      </c>
      <c r="B60" s="100" t="s">
        <v>339</v>
      </c>
      <c r="C60" s="102" t="s">
        <v>1377</v>
      </c>
      <c r="D60" s="649">
        <v>964.04915416407187</v>
      </c>
    </row>
    <row r="61" spans="1:4" ht="30" customHeight="1" thickTop="1" thickBot="1">
      <c r="A61" s="200" t="s">
        <v>1362</v>
      </c>
      <c r="B61" s="100" t="s">
        <v>339</v>
      </c>
      <c r="C61" s="102" t="s">
        <v>1363</v>
      </c>
      <c r="D61" s="649">
        <v>964.04915416407187</v>
      </c>
    </row>
    <row r="62" spans="1:4" ht="30" customHeight="1" thickTop="1" thickBot="1">
      <c r="A62" s="200" t="s">
        <v>1369</v>
      </c>
      <c r="B62" s="100" t="s">
        <v>339</v>
      </c>
      <c r="C62" s="102" t="s">
        <v>1370</v>
      </c>
      <c r="D62" s="649">
        <v>964.04915416407187</v>
      </c>
    </row>
    <row r="63" spans="1:4" ht="30" customHeight="1" thickTop="1" thickBot="1">
      <c r="A63" s="200" t="s">
        <v>1373</v>
      </c>
      <c r="B63" s="100" t="s">
        <v>339</v>
      </c>
      <c r="C63" s="102" t="s">
        <v>1374</v>
      </c>
      <c r="D63" s="649">
        <v>964.04915416407187</v>
      </c>
    </row>
    <row r="64" spans="1:4" ht="30" customHeight="1" thickTop="1" thickBot="1">
      <c r="A64" s="200" t="s">
        <v>1360</v>
      </c>
      <c r="B64" s="100" t="s">
        <v>339</v>
      </c>
      <c r="C64" s="102" t="s">
        <v>1361</v>
      </c>
      <c r="D64" s="649">
        <v>964.04915416407187</v>
      </c>
    </row>
    <row r="65" spans="1:4" ht="30" customHeight="1" thickTop="1" thickBot="1">
      <c r="A65" s="200" t="s">
        <v>1297</v>
      </c>
      <c r="B65" s="100" t="s">
        <v>339</v>
      </c>
      <c r="C65" s="102" t="s">
        <v>1298</v>
      </c>
      <c r="D65" s="649">
        <v>964.04915416407187</v>
      </c>
    </row>
    <row r="66" spans="1:4" ht="30" customHeight="1" thickTop="1" thickBot="1">
      <c r="A66" s="200" t="s">
        <v>1367</v>
      </c>
      <c r="B66" s="100" t="s">
        <v>339</v>
      </c>
      <c r="C66" s="102" t="s">
        <v>1368</v>
      </c>
      <c r="D66" s="649">
        <v>964.04915416407187</v>
      </c>
    </row>
    <row r="67" spans="1:4" ht="30" customHeight="1" thickTop="1" thickBot="1">
      <c r="A67" s="200" t="s">
        <v>1371</v>
      </c>
      <c r="B67" s="100" t="s">
        <v>339</v>
      </c>
      <c r="C67" s="102" t="s">
        <v>1372</v>
      </c>
      <c r="D67" s="649">
        <v>964.04915416407187</v>
      </c>
    </row>
    <row r="68" spans="1:4" ht="30" customHeight="1" thickTop="1" thickBot="1">
      <c r="A68" s="200" t="s">
        <v>1343</v>
      </c>
      <c r="B68" s="100" t="s">
        <v>339</v>
      </c>
      <c r="C68" s="102" t="s">
        <v>1344</v>
      </c>
      <c r="D68" s="649">
        <v>964.04915416407187</v>
      </c>
    </row>
    <row r="69" spans="1:4" ht="30" customHeight="1" thickTop="1" thickBot="1">
      <c r="A69" s="200" t="s">
        <v>1383</v>
      </c>
      <c r="B69" s="100" t="s">
        <v>339</v>
      </c>
      <c r="C69" s="102" t="s">
        <v>2033</v>
      </c>
      <c r="D69" s="649">
        <v>964.04915416407187</v>
      </c>
    </row>
    <row r="70" spans="1:4" ht="30" customHeight="1" thickTop="1" thickBot="1">
      <c r="A70" s="200" t="s">
        <v>1384</v>
      </c>
      <c r="B70" s="100" t="s">
        <v>339</v>
      </c>
      <c r="C70" s="102" t="s">
        <v>2034</v>
      </c>
      <c r="D70" s="649">
        <v>964.04915416407187</v>
      </c>
    </row>
    <row r="71" spans="1:4" ht="30" customHeight="1" thickTop="1" thickBot="1">
      <c r="A71" s="200" t="s">
        <v>1381</v>
      </c>
      <c r="B71" s="100" t="s">
        <v>339</v>
      </c>
      <c r="C71" s="102" t="s">
        <v>2035</v>
      </c>
      <c r="D71" s="649">
        <v>964.04915416407187</v>
      </c>
    </row>
    <row r="72" spans="1:4" ht="30" customHeight="1" thickTop="1" thickBot="1">
      <c r="A72" s="200" t="s">
        <v>1382</v>
      </c>
      <c r="B72" s="100" t="s">
        <v>339</v>
      </c>
      <c r="C72" s="102" t="s">
        <v>2036</v>
      </c>
      <c r="D72" s="649">
        <v>964.04915416407187</v>
      </c>
    </row>
    <row r="73" spans="1:4" ht="30" customHeight="1" thickTop="1" thickBot="1">
      <c r="A73" s="200" t="s">
        <v>1350</v>
      </c>
      <c r="B73" s="100" t="s">
        <v>339</v>
      </c>
      <c r="C73" s="102" t="s">
        <v>1351</v>
      </c>
      <c r="D73" s="649">
        <v>964.04915416407187</v>
      </c>
    </row>
    <row r="74" spans="1:4" ht="30" customHeight="1" thickTop="1" thickBot="1">
      <c r="A74" s="200" t="s">
        <v>1349</v>
      </c>
      <c r="B74" s="100" t="s">
        <v>339</v>
      </c>
      <c r="C74" s="102" t="s">
        <v>1866</v>
      </c>
      <c r="D74" s="649">
        <v>964.04915416407187</v>
      </c>
    </row>
    <row r="75" spans="1:4" ht="30" customHeight="1" thickTop="1" thickBot="1">
      <c r="A75" s="200" t="s">
        <v>1347</v>
      </c>
      <c r="B75" s="100" t="s">
        <v>339</v>
      </c>
      <c r="C75" s="102" t="s">
        <v>1348</v>
      </c>
      <c r="D75" s="649">
        <v>964.04915416407187</v>
      </c>
    </row>
    <row r="76" spans="1:4" ht="30" customHeight="1" thickTop="1" thickBot="1">
      <c r="A76" s="200" t="s">
        <v>1375</v>
      </c>
      <c r="B76" s="100" t="s">
        <v>339</v>
      </c>
      <c r="C76" s="102" t="s">
        <v>2028</v>
      </c>
      <c r="D76" s="649">
        <v>964.04915416407187</v>
      </c>
    </row>
    <row r="77" spans="1:4" ht="30" customHeight="1" thickTop="1" thickBot="1">
      <c r="A77" s="200" t="s">
        <v>1353</v>
      </c>
      <c r="B77" s="100" t="s">
        <v>339</v>
      </c>
      <c r="C77" s="102" t="s">
        <v>1354</v>
      </c>
      <c r="D77" s="649">
        <v>964.04915416407187</v>
      </c>
    </row>
    <row r="78" spans="1:4" ht="30" customHeight="1" thickTop="1" thickBot="1">
      <c r="A78" s="200" t="s">
        <v>1355</v>
      </c>
      <c r="B78" s="100" t="s">
        <v>339</v>
      </c>
      <c r="C78" s="102" t="s">
        <v>1356</v>
      </c>
      <c r="D78" s="649">
        <v>964.04915416407187</v>
      </c>
    </row>
    <row r="79" spans="1:4" ht="30" customHeight="1" thickTop="1" thickBot="1">
      <c r="A79" s="200" t="s">
        <v>1358</v>
      </c>
      <c r="B79" s="100" t="s">
        <v>339</v>
      </c>
      <c r="C79" s="102" t="s">
        <v>1359</v>
      </c>
      <c r="D79" s="649">
        <v>964.04915416407187</v>
      </c>
    </row>
    <row r="80" spans="1:4" ht="30" customHeight="1" thickTop="1" thickBot="1">
      <c r="A80" s="200" t="s">
        <v>1337</v>
      </c>
      <c r="B80" s="100" t="s">
        <v>339</v>
      </c>
      <c r="C80" s="102" t="s">
        <v>1338</v>
      </c>
      <c r="D80" s="649">
        <v>964.04915416407187</v>
      </c>
    </row>
    <row r="81" spans="1:4" ht="30" customHeight="1" thickTop="1" thickBot="1">
      <c r="A81" s="200" t="s">
        <v>1341</v>
      </c>
      <c r="B81" s="100" t="s">
        <v>339</v>
      </c>
      <c r="C81" s="102" t="s">
        <v>1342</v>
      </c>
      <c r="D81" s="649">
        <v>964.04915416407187</v>
      </c>
    </row>
    <row r="82" spans="1:4" ht="30" customHeight="1" thickTop="1" thickBot="1">
      <c r="A82" s="200" t="s">
        <v>1345</v>
      </c>
      <c r="B82" s="100" t="s">
        <v>339</v>
      </c>
      <c r="C82" s="102" t="s">
        <v>1346</v>
      </c>
      <c r="D82" s="649">
        <v>964.04915416407187</v>
      </c>
    </row>
    <row r="83" spans="1:4" ht="30" customHeight="1" thickTop="1" thickBot="1">
      <c r="A83" s="200" t="s">
        <v>1339</v>
      </c>
      <c r="B83" s="100" t="s">
        <v>339</v>
      </c>
      <c r="C83" s="102" t="s">
        <v>1340</v>
      </c>
      <c r="D83" s="649">
        <v>964.04915416407187</v>
      </c>
    </row>
    <row r="84" spans="1:4" ht="30" customHeight="1" thickTop="1" thickBot="1">
      <c r="A84" s="200" t="s">
        <v>1305</v>
      </c>
      <c r="B84" s="100" t="s">
        <v>339</v>
      </c>
      <c r="C84" s="102" t="s">
        <v>1307</v>
      </c>
      <c r="D84" s="649">
        <v>1008.5038196902459</v>
      </c>
    </row>
    <row r="85" spans="1:4" ht="30" customHeight="1" thickTop="1" thickBot="1">
      <c r="A85" s="200" t="s">
        <v>1308</v>
      </c>
      <c r="B85" s="100" t="s">
        <v>339</v>
      </c>
      <c r="C85" s="102" t="s">
        <v>1859</v>
      </c>
      <c r="D85" s="649">
        <v>1008.5038196902459</v>
      </c>
    </row>
    <row r="86" spans="1:4" ht="30" customHeight="1" thickTop="1" thickBot="1">
      <c r="A86" s="200" t="s">
        <v>1309</v>
      </c>
      <c r="B86" s="100" t="s">
        <v>1306</v>
      </c>
      <c r="C86" s="102" t="s">
        <v>1310</v>
      </c>
      <c r="D86" s="649">
        <v>1008.5038196902459</v>
      </c>
    </row>
    <row r="87" spans="1:4" ht="30" customHeight="1" thickTop="1" thickBot="1">
      <c r="A87" s="200" t="s">
        <v>1311</v>
      </c>
      <c r="B87" s="100" t="s">
        <v>339</v>
      </c>
      <c r="C87" s="102" t="s">
        <v>1312</v>
      </c>
      <c r="D87" s="649">
        <v>1008.5038196902459</v>
      </c>
    </row>
    <row r="88" spans="1:4" ht="30" customHeight="1" thickTop="1" thickBot="1">
      <c r="A88" s="200" t="s">
        <v>1313</v>
      </c>
      <c r="B88" s="100" t="s">
        <v>339</v>
      </c>
      <c r="C88" s="102" t="s">
        <v>1312</v>
      </c>
      <c r="D88" s="649">
        <v>1008.5038196902459</v>
      </c>
    </row>
    <row r="89" spans="1:4" ht="30" customHeight="1" thickTop="1" thickBot="1">
      <c r="A89" s="200" t="s">
        <v>1243</v>
      </c>
      <c r="B89" s="100" t="s">
        <v>339</v>
      </c>
      <c r="C89" s="102" t="s">
        <v>1852</v>
      </c>
      <c r="D89" s="649">
        <v>1008.5038196902459</v>
      </c>
    </row>
    <row r="90" spans="1:4" ht="30" customHeight="1" thickTop="1" thickBot="1">
      <c r="A90" s="200" t="s">
        <v>1365</v>
      </c>
      <c r="B90" s="100" t="s">
        <v>339</v>
      </c>
      <c r="C90" s="102" t="s">
        <v>1366</v>
      </c>
      <c r="D90" s="649">
        <v>932.29582164537612</v>
      </c>
    </row>
    <row r="91" spans="1:4" ht="30" customHeight="1" thickTop="1" thickBot="1">
      <c r="A91" s="200" t="s">
        <v>1244</v>
      </c>
      <c r="B91" s="100" t="s">
        <v>339</v>
      </c>
      <c r="C91" s="102" t="s">
        <v>1245</v>
      </c>
      <c r="D91" s="649">
        <v>932.29582164537612</v>
      </c>
    </row>
    <row r="92" spans="1:4" ht="30" customHeight="1" thickTop="1" thickBot="1">
      <c r="A92" s="200" t="s">
        <v>1277</v>
      </c>
      <c r="B92" s="100" t="s">
        <v>339</v>
      </c>
      <c r="C92" s="102" t="s">
        <v>1858</v>
      </c>
      <c r="D92" s="649">
        <v>1008.5038196902459</v>
      </c>
    </row>
    <row r="93" spans="1:4" ht="30" customHeight="1" thickTop="1" thickBot="1">
      <c r="A93" s="200" t="s">
        <v>1408</v>
      </c>
      <c r="B93" s="100" t="s">
        <v>1406</v>
      </c>
      <c r="C93" s="102" t="s">
        <v>1870</v>
      </c>
      <c r="D93" s="649">
        <v>82237.147127803386</v>
      </c>
    </row>
    <row r="94" spans="1:4" ht="30" customHeight="1" thickTop="1" thickBot="1">
      <c r="A94" s="200" t="s">
        <v>1399</v>
      </c>
      <c r="B94" s="100" t="s">
        <v>92</v>
      </c>
      <c r="C94" s="102" t="s">
        <v>1868</v>
      </c>
      <c r="D94" s="649">
        <v>316777.47617458593</v>
      </c>
    </row>
    <row r="95" spans="1:4" ht="30" customHeight="1" thickTop="1" thickBot="1">
      <c r="A95" s="200" t="s">
        <v>1222</v>
      </c>
      <c r="B95" s="100" t="s">
        <v>1223</v>
      </c>
      <c r="C95" s="102" t="s">
        <v>1224</v>
      </c>
      <c r="D95" s="649">
        <v>128.56101782280405</v>
      </c>
    </row>
    <row r="96" spans="1:4" ht="30" customHeight="1" thickTop="1" thickBot="1">
      <c r="A96" s="200" t="s">
        <v>1631</v>
      </c>
      <c r="B96" s="100" t="s">
        <v>339</v>
      </c>
      <c r="C96" s="102" t="s">
        <v>1851</v>
      </c>
      <c r="D96" s="649">
        <v>1059.7470192032361</v>
      </c>
    </row>
    <row r="97" spans="1:4" ht="30" customHeight="1" thickTop="1" thickBot="1">
      <c r="A97" s="200" t="s">
        <v>1412</v>
      </c>
      <c r="B97" s="100" t="s">
        <v>339</v>
      </c>
      <c r="C97" s="102" t="s">
        <v>1411</v>
      </c>
      <c r="D97" s="649">
        <v>1065.7173361771731</v>
      </c>
    </row>
    <row r="98" spans="1:4" ht="30" customHeight="1" thickTop="1" thickBot="1">
      <c r="A98" s="200" t="s">
        <v>1237</v>
      </c>
      <c r="B98" s="100" t="s">
        <v>92</v>
      </c>
      <c r="C98" s="102" t="s">
        <v>1238</v>
      </c>
      <c r="D98" s="649">
        <v>51398.216954877098</v>
      </c>
    </row>
    <row r="99" spans="1:4" ht="30" customHeight="1" thickTop="1" thickBot="1">
      <c r="A99" s="200" t="s">
        <v>1251</v>
      </c>
      <c r="B99" s="100" t="s">
        <v>339</v>
      </c>
      <c r="C99" s="102" t="s">
        <v>1853</v>
      </c>
      <c r="D99" s="649">
        <v>1065.7173361771731</v>
      </c>
    </row>
    <row r="100" spans="1:4" ht="30" customHeight="1" thickTop="1" thickBot="1">
      <c r="A100" s="200" t="s">
        <v>1320</v>
      </c>
      <c r="B100" s="100" t="s">
        <v>1306</v>
      </c>
      <c r="C100" s="102" t="s">
        <v>1863</v>
      </c>
      <c r="D100" s="649">
        <v>1009.2039899090119</v>
      </c>
    </row>
    <row r="101" spans="1:4" ht="30" customHeight="1" thickTop="1" thickBot="1">
      <c r="A101" s="200" t="s">
        <v>1393</v>
      </c>
      <c r="B101" s="100" t="s">
        <v>339</v>
      </c>
      <c r="C101" s="102" t="s">
        <v>1394</v>
      </c>
      <c r="D101" s="649">
        <v>1537.9340137430283</v>
      </c>
    </row>
    <row r="102" spans="1:4" ht="30" customHeight="1" thickTop="1" thickBot="1">
      <c r="A102" s="200" t="s">
        <v>1395</v>
      </c>
      <c r="B102" s="100" t="s">
        <v>141</v>
      </c>
      <c r="C102" s="102" t="s">
        <v>1396</v>
      </c>
      <c r="D102" s="649">
        <v>1541.9465086463131</v>
      </c>
    </row>
    <row r="103" spans="1:4" ht="30" customHeight="1" thickTop="1" thickBot="1">
      <c r="A103" s="200" t="s">
        <v>1327</v>
      </c>
      <c r="B103" s="100" t="s">
        <v>344</v>
      </c>
      <c r="C103" s="102" t="s">
        <v>1328</v>
      </c>
      <c r="D103" s="649">
        <v>1541.9465086463131</v>
      </c>
    </row>
    <row r="104" spans="1:4" ht="30" customHeight="1" thickTop="1" thickBot="1">
      <c r="A104" s="200" t="s">
        <v>1325</v>
      </c>
      <c r="B104" s="100" t="s">
        <v>344</v>
      </c>
      <c r="C104" s="102" t="s">
        <v>1326</v>
      </c>
      <c r="D104" s="649">
        <v>1541.9465086463131</v>
      </c>
    </row>
    <row r="105" spans="1:4" ht="30" customHeight="1" thickTop="1" thickBot="1">
      <c r="A105" s="200" t="s">
        <v>1275</v>
      </c>
      <c r="B105" s="100" t="s">
        <v>339</v>
      </c>
      <c r="C105" s="102" t="s">
        <v>1276</v>
      </c>
      <c r="D105" s="649">
        <v>1059.366669673434</v>
      </c>
    </row>
    <row r="106" spans="1:4" ht="30" customHeight="1" thickTop="1" thickBot="1">
      <c r="A106" s="200" t="s">
        <v>1402</v>
      </c>
      <c r="B106" s="100" t="s">
        <v>92</v>
      </c>
      <c r="C106" s="102" t="s">
        <v>1403</v>
      </c>
      <c r="D106" s="649">
        <v>33443.534660797355</v>
      </c>
    </row>
    <row r="107" spans="1:4" ht="30" customHeight="1" thickTop="1" thickBot="1">
      <c r="A107" s="200" t="s">
        <v>1301</v>
      </c>
      <c r="B107" s="100" t="s">
        <v>339</v>
      </c>
      <c r="C107" s="102" t="s">
        <v>1302</v>
      </c>
      <c r="D107" s="649">
        <v>1114.4700166535915</v>
      </c>
    </row>
    <row r="108" spans="1:4" ht="30" customHeight="1" thickTop="1" thickBot="1">
      <c r="A108" s="200" t="s">
        <v>1263</v>
      </c>
      <c r="B108" s="100" t="s">
        <v>339</v>
      </c>
      <c r="C108" s="102" t="s">
        <v>1855</v>
      </c>
      <c r="D108" s="649">
        <v>1009.2039899090119</v>
      </c>
    </row>
    <row r="109" spans="1:4" ht="30" customHeight="1" thickTop="1" thickBot="1">
      <c r="A109" s="200" t="s">
        <v>1258</v>
      </c>
      <c r="B109" s="100" t="s">
        <v>339</v>
      </c>
      <c r="C109" s="102" t="s">
        <v>1854</v>
      </c>
      <c r="D109" s="649">
        <v>1009.2039899090119</v>
      </c>
    </row>
    <row r="110" spans="1:4" ht="30" customHeight="1" thickTop="1" thickBot="1">
      <c r="A110" s="200" t="s">
        <v>1397</v>
      </c>
      <c r="B110" s="100" t="s">
        <v>339</v>
      </c>
      <c r="C110" s="102" t="s">
        <v>1398</v>
      </c>
      <c r="D110" s="649">
        <v>1114.4700166535915</v>
      </c>
    </row>
    <row r="111" spans="1:4" ht="30" customHeight="1" thickTop="1" thickBot="1">
      <c r="A111" s="200" t="s">
        <v>1318</v>
      </c>
      <c r="B111" s="100" t="s">
        <v>1306</v>
      </c>
      <c r="C111" s="102" t="s">
        <v>1861</v>
      </c>
      <c r="D111" s="649">
        <v>1027.9643390975421</v>
      </c>
    </row>
    <row r="112" spans="1:4" ht="30" customHeight="1" thickTop="1" thickBot="1">
      <c r="A112" s="200" t="s">
        <v>1319</v>
      </c>
      <c r="B112" s="100" t="s">
        <v>344</v>
      </c>
      <c r="C112" s="102" t="s">
        <v>1862</v>
      </c>
      <c r="D112" s="649">
        <v>1027.9643390975421</v>
      </c>
    </row>
    <row r="113" spans="1:4" ht="30" customHeight="1" thickTop="1" thickBot="1">
      <c r="A113" s="200" t="s">
        <v>1324</v>
      </c>
      <c r="B113" s="100" t="s">
        <v>1306</v>
      </c>
      <c r="C113" s="102" t="s">
        <v>1865</v>
      </c>
      <c r="D113" s="649">
        <v>1027.9643390975421</v>
      </c>
    </row>
    <row r="114" spans="1:4" ht="30" customHeight="1" thickTop="1" thickBot="1">
      <c r="A114" s="200" t="s">
        <v>1400</v>
      </c>
      <c r="B114" s="100" t="s">
        <v>92</v>
      </c>
      <c r="C114" s="102" t="s">
        <v>1401</v>
      </c>
      <c r="D114" s="649">
        <v>285246.39481714612</v>
      </c>
    </row>
    <row r="115" spans="1:4" ht="30" customHeight="1" thickTop="1" thickBot="1">
      <c r="A115" s="200" t="s">
        <v>1321</v>
      </c>
      <c r="B115" s="100" t="s">
        <v>92</v>
      </c>
      <c r="C115" s="102" t="s">
        <v>1322</v>
      </c>
      <c r="D115" s="649">
        <v>28718.807317399591</v>
      </c>
    </row>
    <row r="116" spans="1:4" ht="30" customHeight="1" thickTop="1" thickBot="1">
      <c r="A116" s="200" t="s">
        <v>1271</v>
      </c>
      <c r="B116" s="100" t="s">
        <v>339</v>
      </c>
      <c r="C116" s="102" t="s">
        <v>1857</v>
      </c>
      <c r="D116" s="649">
        <v>1009.2039899090119</v>
      </c>
    </row>
    <row r="117" spans="1:4" ht="30" customHeight="1" thickTop="1" thickBot="1">
      <c r="A117" s="200" t="s">
        <v>1299</v>
      </c>
      <c r="B117" s="100" t="s">
        <v>92</v>
      </c>
      <c r="C117" s="102" t="s">
        <v>1300</v>
      </c>
      <c r="D117" s="649">
        <v>569674.24377436936</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6"/>
      <c r="B1" s="699"/>
      <c r="C1" s="700"/>
      <c r="D1" s="700"/>
      <c r="E1" s="700"/>
      <c r="F1" s="700"/>
      <c r="G1" s="700"/>
      <c r="H1" s="700"/>
      <c r="I1" s="701"/>
      <c r="J1" s="708" t="s">
        <v>933</v>
      </c>
      <c r="K1" s="715" t="s">
        <v>2198</v>
      </c>
      <c r="L1" s="716"/>
      <c r="M1" s="717"/>
    </row>
    <row r="2" spans="1:13" s="489" customFormat="1">
      <c r="A2" s="697"/>
      <c r="B2" s="721" t="s">
        <v>934</v>
      </c>
      <c r="C2" s="722"/>
      <c r="D2" s="722"/>
      <c r="E2" s="722"/>
      <c r="F2" s="722"/>
      <c r="G2" s="722"/>
      <c r="H2" s="722"/>
      <c r="I2" s="723"/>
      <c r="J2" s="709"/>
      <c r="K2" s="718"/>
      <c r="L2" s="719"/>
      <c r="M2" s="720"/>
    </row>
    <row r="3" spans="1:13" s="489" customFormat="1">
      <c r="A3" s="697"/>
      <c r="B3" s="702" t="s">
        <v>2199</v>
      </c>
      <c r="C3" s="703"/>
      <c r="D3" s="703"/>
      <c r="E3" s="703"/>
      <c r="F3" s="703"/>
      <c r="G3" s="703"/>
      <c r="H3" s="703"/>
      <c r="I3" s="704"/>
      <c r="J3" s="713" t="s">
        <v>935</v>
      </c>
      <c r="K3" s="725">
        <v>1</v>
      </c>
      <c r="L3" s="726"/>
      <c r="M3" s="727"/>
    </row>
    <row r="4" spans="1:13" s="489" customFormat="1">
      <c r="A4" s="697"/>
      <c r="B4" s="702" t="s">
        <v>2200</v>
      </c>
      <c r="C4" s="703"/>
      <c r="D4" s="703"/>
      <c r="E4" s="703"/>
      <c r="F4" s="703"/>
      <c r="G4" s="703"/>
      <c r="H4" s="703"/>
      <c r="I4" s="704"/>
      <c r="J4" s="724"/>
      <c r="K4" s="728"/>
      <c r="L4" s="729"/>
      <c r="M4" s="730"/>
    </row>
    <row r="5" spans="1:13" s="489" customFormat="1">
      <c r="A5" s="697"/>
      <c r="B5" s="710" t="s">
        <v>2201</v>
      </c>
      <c r="C5" s="711"/>
      <c r="D5" s="711"/>
      <c r="E5" s="711"/>
      <c r="F5" s="711"/>
      <c r="G5" s="711"/>
      <c r="H5" s="711"/>
      <c r="I5" s="712"/>
      <c r="J5" s="713" t="s">
        <v>936</v>
      </c>
      <c r="K5" s="731"/>
      <c r="L5" s="731" t="s">
        <v>937</v>
      </c>
      <c r="M5" s="733"/>
    </row>
    <row r="6" spans="1:13" s="489" customFormat="1" ht="13.5" customHeight="1" thickBot="1">
      <c r="A6" s="698"/>
      <c r="B6" s="705"/>
      <c r="C6" s="706"/>
      <c r="D6" s="706"/>
      <c r="E6" s="706"/>
      <c r="F6" s="706"/>
      <c r="G6" s="706"/>
      <c r="H6" s="706"/>
      <c r="I6" s="707"/>
      <c r="J6" s="714"/>
      <c r="K6" s="732"/>
      <c r="L6" s="732"/>
      <c r="M6" s="734"/>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3" t="s">
        <v>2205</v>
      </c>
      <c r="B10" s="694"/>
      <c r="C10" s="694"/>
      <c r="D10" s="694"/>
      <c r="E10" s="508" t="s">
        <v>2206</v>
      </c>
      <c r="F10" s="509"/>
      <c r="H10" s="695" t="s">
        <v>2207</v>
      </c>
      <c r="I10" s="695"/>
      <c r="J10" s="510" t="s">
        <v>2206</v>
      </c>
      <c r="K10" s="511"/>
      <c r="L10" s="511"/>
      <c r="M10" s="512"/>
    </row>
    <row r="11" spans="1:13" s="489" customFormat="1" ht="24" customHeight="1">
      <c r="A11" s="513" t="s">
        <v>939</v>
      </c>
      <c r="B11" s="514"/>
      <c r="C11" s="692"/>
      <c r="D11" s="692"/>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5"/>
      <c r="L12" s="735"/>
      <c r="M12" s="736"/>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37" t="s">
        <v>2202</v>
      </c>
      <c r="F25" s="737"/>
      <c r="G25" s="737"/>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38" t="s">
        <v>942</v>
      </c>
      <c r="B27" s="739"/>
      <c r="C27" s="739"/>
      <c r="D27" s="739"/>
      <c r="E27" s="739"/>
      <c r="F27" s="739"/>
      <c r="G27" s="739"/>
      <c r="H27" s="739"/>
      <c r="I27" s="739"/>
      <c r="J27" s="739"/>
      <c r="K27" s="739"/>
      <c r="L27" s="739"/>
      <c r="M27" s="740"/>
    </row>
    <row r="28" spans="1:13" ht="13.5" thickBot="1">
      <c r="A28" s="555"/>
      <c r="B28" s="556"/>
      <c r="C28" s="556"/>
      <c r="D28" s="556"/>
      <c r="E28" s="556"/>
      <c r="F28" s="556"/>
      <c r="G28" s="556"/>
      <c r="H28" s="556"/>
      <c r="I28" s="556"/>
      <c r="J28" s="556"/>
      <c r="K28" s="556"/>
      <c r="L28" s="556"/>
      <c r="M28" s="557"/>
    </row>
    <row r="29" spans="1:13" ht="25.5">
      <c r="A29" s="558" t="s">
        <v>943</v>
      </c>
      <c r="B29" s="741" t="s">
        <v>944</v>
      </c>
      <c r="C29" s="742"/>
      <c r="D29" s="742"/>
      <c r="E29" s="742"/>
      <c r="F29" s="742"/>
      <c r="G29" s="742"/>
      <c r="H29" s="742"/>
      <c r="I29" s="743"/>
      <c r="J29" s="559" t="s">
        <v>2215</v>
      </c>
      <c r="K29" s="744" t="s">
        <v>945</v>
      </c>
      <c r="L29" s="745"/>
      <c r="M29" s="558" t="s">
        <v>946</v>
      </c>
    </row>
    <row r="30" spans="1:13" ht="13.5" thickBot="1">
      <c r="A30" s="560"/>
      <c r="B30" s="561"/>
      <c r="C30" s="562"/>
      <c r="D30" s="562"/>
      <c r="E30" s="562"/>
      <c r="F30" s="562"/>
      <c r="G30" s="562"/>
      <c r="H30" s="562"/>
      <c r="I30" s="562"/>
      <c r="J30" s="563"/>
      <c r="K30" s="746"/>
      <c r="L30" s="747"/>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48" t="s">
        <v>944</v>
      </c>
      <c r="B34" s="749"/>
      <c r="C34" s="749"/>
      <c r="D34" s="749"/>
      <c r="E34" s="749"/>
      <c r="F34" s="749"/>
      <c r="G34" s="750"/>
      <c r="H34" s="751" t="s">
        <v>948</v>
      </c>
      <c r="I34" s="752"/>
      <c r="J34" s="571" t="s">
        <v>949</v>
      </c>
      <c r="K34" s="753" t="s">
        <v>950</v>
      </c>
      <c r="L34" s="750"/>
      <c r="M34" s="572" t="s">
        <v>951</v>
      </c>
    </row>
    <row r="35" spans="1:13" s="573" customFormat="1" ht="12">
      <c r="A35" s="754"/>
      <c r="B35" s="755"/>
      <c r="C35" s="755"/>
      <c r="D35" s="755"/>
      <c r="E35" s="755"/>
      <c r="F35" s="755"/>
      <c r="G35" s="756"/>
      <c r="H35" s="757"/>
      <c r="I35" s="758"/>
      <c r="J35" s="574"/>
      <c r="K35" s="759"/>
      <c r="L35" s="756"/>
      <c r="M35" s="575"/>
    </row>
    <row r="36" spans="1:13" s="573" customFormat="1" thickBot="1">
      <c r="A36" s="760"/>
      <c r="B36" s="761"/>
      <c r="C36" s="761"/>
      <c r="D36" s="761"/>
      <c r="E36" s="761"/>
      <c r="F36" s="761"/>
      <c r="G36" s="762"/>
      <c r="H36" s="763"/>
      <c r="I36" s="764"/>
      <c r="J36" s="576"/>
      <c r="K36" s="765"/>
      <c r="L36" s="762"/>
      <c r="M36" s="577"/>
    </row>
    <row r="37" spans="1:13" s="573" customFormat="1" thickBot="1">
      <c r="A37" s="766" t="s">
        <v>953</v>
      </c>
      <c r="B37" s="767"/>
      <c r="C37" s="767"/>
      <c r="D37" s="767"/>
      <c r="E37" s="767"/>
      <c r="F37" s="767"/>
      <c r="G37" s="767"/>
      <c r="H37" s="767"/>
      <c r="I37" s="767"/>
      <c r="J37" s="767"/>
      <c r="K37" s="767"/>
      <c r="L37" s="768"/>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48" t="s">
        <v>944</v>
      </c>
      <c r="B41" s="749"/>
      <c r="C41" s="749"/>
      <c r="D41" s="749"/>
      <c r="E41" s="749"/>
      <c r="F41" s="749"/>
      <c r="G41" s="749"/>
      <c r="H41" s="750"/>
      <c r="I41" s="587" t="s">
        <v>945</v>
      </c>
      <c r="J41" s="571" t="s">
        <v>946</v>
      </c>
      <c r="K41" s="753" t="s">
        <v>955</v>
      </c>
      <c r="L41" s="750"/>
      <c r="M41" s="572" t="s">
        <v>951</v>
      </c>
    </row>
    <row r="42" spans="1:13" s="573" customFormat="1" ht="12">
      <c r="A42" s="769"/>
      <c r="B42" s="770"/>
      <c r="C42" s="770"/>
      <c r="D42" s="770"/>
      <c r="E42" s="770"/>
      <c r="F42" s="770"/>
      <c r="G42" s="770"/>
      <c r="H42" s="758"/>
      <c r="I42" s="588"/>
      <c r="J42" s="574"/>
      <c r="K42" s="759"/>
      <c r="L42" s="756"/>
      <c r="M42" s="575"/>
    </row>
    <row r="43" spans="1:13" s="573" customFormat="1" thickBot="1">
      <c r="A43" s="771"/>
      <c r="B43" s="772"/>
      <c r="C43" s="772"/>
      <c r="D43" s="772"/>
      <c r="E43" s="772"/>
      <c r="F43" s="772"/>
      <c r="G43" s="772"/>
      <c r="H43" s="764"/>
      <c r="I43" s="589"/>
      <c r="J43" s="590"/>
      <c r="K43" s="765"/>
      <c r="L43" s="762"/>
      <c r="M43" s="591"/>
    </row>
    <row r="44" spans="1:13" s="573" customFormat="1" thickBot="1">
      <c r="A44" s="766" t="s">
        <v>953</v>
      </c>
      <c r="B44" s="767"/>
      <c r="C44" s="767"/>
      <c r="D44" s="767"/>
      <c r="E44" s="767"/>
      <c r="F44" s="767"/>
      <c r="G44" s="767"/>
      <c r="H44" s="767"/>
      <c r="I44" s="767"/>
      <c r="J44" s="767"/>
      <c r="K44" s="767"/>
      <c r="L44" s="768"/>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3" t="s">
        <v>957</v>
      </c>
      <c r="B48" s="774"/>
      <c r="C48" s="774"/>
      <c r="D48" s="774"/>
      <c r="E48" s="775"/>
      <c r="F48" s="594"/>
      <c r="G48" s="595" t="s">
        <v>945</v>
      </c>
      <c r="H48" s="596" t="s">
        <v>958</v>
      </c>
      <c r="I48" s="597" t="s">
        <v>2233</v>
      </c>
      <c r="J48" s="596" t="s">
        <v>2234</v>
      </c>
      <c r="K48" s="776" t="s">
        <v>961</v>
      </c>
      <c r="L48" s="775"/>
      <c r="M48" s="598" t="s">
        <v>951</v>
      </c>
    </row>
    <row r="49" spans="1:13" s="573" customFormat="1" ht="12">
      <c r="A49" s="599"/>
      <c r="B49" s="600"/>
      <c r="C49" s="600"/>
      <c r="D49" s="600"/>
      <c r="E49" s="600"/>
      <c r="F49" s="600"/>
      <c r="G49" s="601"/>
      <c r="H49" s="574"/>
      <c r="I49" s="588"/>
      <c r="J49" s="574"/>
      <c r="K49" s="759"/>
      <c r="L49" s="756"/>
      <c r="M49" s="575"/>
    </row>
    <row r="50" spans="1:13" s="573" customFormat="1" thickBot="1">
      <c r="A50" s="602"/>
      <c r="B50" s="603"/>
      <c r="C50" s="603"/>
      <c r="D50" s="603"/>
      <c r="E50" s="603"/>
      <c r="F50" s="603"/>
      <c r="G50" s="604"/>
      <c r="H50" s="576"/>
      <c r="I50" s="586"/>
      <c r="J50" s="576"/>
      <c r="K50" s="765"/>
      <c r="L50" s="762"/>
      <c r="M50" s="577"/>
    </row>
    <row r="51" spans="1:13" s="573" customFormat="1" thickBot="1">
      <c r="A51" s="777" t="s">
        <v>953</v>
      </c>
      <c r="B51" s="778"/>
      <c r="C51" s="778"/>
      <c r="D51" s="778"/>
      <c r="E51" s="778"/>
      <c r="F51" s="778"/>
      <c r="G51" s="778"/>
      <c r="H51" s="778"/>
      <c r="I51" s="778"/>
      <c r="J51" s="778"/>
      <c r="K51" s="778"/>
      <c r="L51" s="779"/>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3" t="s">
        <v>944</v>
      </c>
      <c r="B55" s="774"/>
      <c r="C55" s="774"/>
      <c r="D55" s="774"/>
      <c r="E55" s="774"/>
      <c r="F55" s="774"/>
      <c r="G55" s="775"/>
      <c r="H55" s="595" t="s">
        <v>964</v>
      </c>
      <c r="I55" s="597" t="s">
        <v>965</v>
      </c>
      <c r="J55" s="596" t="s">
        <v>966</v>
      </c>
      <c r="K55" s="780" t="s">
        <v>950</v>
      </c>
      <c r="L55" s="781"/>
      <c r="M55" s="606" t="s">
        <v>951</v>
      </c>
    </row>
    <row r="56" spans="1:13" s="573" customFormat="1" ht="12">
      <c r="A56" s="769"/>
      <c r="B56" s="770"/>
      <c r="C56" s="770"/>
      <c r="D56" s="770"/>
      <c r="E56" s="770"/>
      <c r="F56" s="770"/>
      <c r="G56" s="770"/>
      <c r="H56" s="574"/>
      <c r="I56" s="588"/>
      <c r="J56" s="574"/>
      <c r="K56" s="759"/>
      <c r="L56" s="756"/>
      <c r="M56" s="575"/>
    </row>
    <row r="57" spans="1:13" s="573" customFormat="1" thickBot="1">
      <c r="A57" s="771"/>
      <c r="B57" s="772"/>
      <c r="C57" s="772"/>
      <c r="D57" s="772"/>
      <c r="E57" s="772"/>
      <c r="F57" s="772"/>
      <c r="G57" s="772"/>
      <c r="H57" s="576"/>
      <c r="I57" s="586"/>
      <c r="J57" s="576"/>
      <c r="K57" s="765"/>
      <c r="L57" s="762"/>
      <c r="M57" s="577"/>
    </row>
    <row r="58" spans="1:13" s="573" customFormat="1" thickBot="1">
      <c r="A58" s="766" t="s">
        <v>953</v>
      </c>
      <c r="B58" s="767"/>
      <c r="C58" s="767"/>
      <c r="D58" s="767"/>
      <c r="E58" s="767"/>
      <c r="F58" s="767"/>
      <c r="G58" s="767"/>
      <c r="H58" s="767"/>
      <c r="I58" s="767"/>
      <c r="J58" s="767"/>
      <c r="K58" s="767"/>
      <c r="L58" s="768"/>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6" t="s">
        <v>967</v>
      </c>
      <c r="B60" s="767"/>
      <c r="C60" s="767"/>
      <c r="D60" s="767"/>
      <c r="E60" s="767"/>
      <c r="F60" s="767"/>
      <c r="G60" s="767"/>
      <c r="H60" s="767"/>
      <c r="I60" s="767"/>
      <c r="J60" s="767"/>
      <c r="K60" s="767"/>
      <c r="L60" s="768"/>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48" t="s">
        <v>944</v>
      </c>
      <c r="B64" s="749"/>
      <c r="C64" s="749"/>
      <c r="D64" s="749"/>
      <c r="E64" s="749"/>
      <c r="F64" s="749"/>
      <c r="G64" s="749"/>
      <c r="H64" s="607"/>
      <c r="I64" s="608"/>
      <c r="J64" s="609" t="s">
        <v>970</v>
      </c>
      <c r="K64" s="782" t="s">
        <v>971</v>
      </c>
      <c r="L64" s="783"/>
      <c r="M64" s="610"/>
    </row>
    <row r="65" spans="1:13" s="573" customFormat="1" ht="12">
      <c r="A65" s="769" t="s">
        <v>2235</v>
      </c>
      <c r="B65" s="770"/>
      <c r="C65" s="770"/>
      <c r="D65" s="770"/>
      <c r="E65" s="770"/>
      <c r="F65" s="770"/>
      <c r="G65" s="770"/>
      <c r="H65" s="611"/>
      <c r="I65" s="612"/>
      <c r="J65" s="613"/>
      <c r="K65" s="794"/>
      <c r="L65" s="795"/>
      <c r="M65" s="614"/>
    </row>
    <row r="66" spans="1:13" s="573" customFormat="1" ht="12">
      <c r="A66" s="615" t="s">
        <v>973</v>
      </c>
      <c r="B66" s="616"/>
      <c r="C66" s="616"/>
      <c r="D66" s="616"/>
      <c r="E66" s="616"/>
      <c r="F66" s="616"/>
      <c r="G66" s="616"/>
      <c r="H66" s="611"/>
      <c r="I66" s="612"/>
      <c r="J66" s="613"/>
      <c r="K66" s="794"/>
      <c r="L66" s="795"/>
      <c r="M66" s="614"/>
    </row>
    <row r="67" spans="1:13" s="573" customFormat="1" thickBot="1">
      <c r="A67" s="602" t="s">
        <v>974</v>
      </c>
      <c r="B67" s="603"/>
      <c r="C67" s="603"/>
      <c r="D67" s="603"/>
      <c r="E67" s="603"/>
      <c r="F67" s="603"/>
      <c r="G67" s="603"/>
      <c r="H67" s="617"/>
      <c r="I67" s="618"/>
      <c r="J67" s="613"/>
      <c r="K67" s="796"/>
      <c r="L67" s="797"/>
      <c r="M67" s="614"/>
    </row>
    <row r="68" spans="1:13" s="573" customFormat="1" thickBot="1">
      <c r="A68" s="766" t="s">
        <v>953</v>
      </c>
      <c r="B68" s="767"/>
      <c r="C68" s="767"/>
      <c r="D68" s="767"/>
      <c r="E68" s="767"/>
      <c r="F68" s="767"/>
      <c r="G68" s="767"/>
      <c r="H68" s="767"/>
      <c r="I68" s="767"/>
      <c r="J68" s="767"/>
      <c r="K68" s="767"/>
      <c r="L68" s="768"/>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6" t="s">
        <v>2236</v>
      </c>
      <c r="B70" s="767"/>
      <c r="C70" s="767"/>
      <c r="D70" s="767"/>
      <c r="E70" s="767"/>
      <c r="F70" s="767"/>
      <c r="G70" s="767"/>
      <c r="H70" s="767"/>
      <c r="I70" s="767"/>
      <c r="J70" s="767"/>
      <c r="K70" s="767"/>
      <c r="L70" s="768"/>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4" t="s">
        <v>2218</v>
      </c>
      <c r="B87" s="785"/>
      <c r="C87" s="785"/>
      <c r="D87" s="785"/>
      <c r="E87" s="785"/>
      <c r="F87" s="785"/>
      <c r="G87" s="785"/>
      <c r="H87" s="785"/>
      <c r="I87" s="785"/>
      <c r="J87" s="785"/>
      <c r="K87" s="785"/>
      <c r="L87" s="785"/>
      <c r="M87" s="786"/>
    </row>
    <row r="88" spans="1:13" ht="17.25" customHeight="1">
      <c r="A88" s="784"/>
      <c r="B88" s="785"/>
      <c r="C88" s="785"/>
      <c r="D88" s="785"/>
      <c r="E88" s="785"/>
      <c r="F88" s="785"/>
      <c r="G88" s="785"/>
      <c r="H88" s="785"/>
      <c r="I88" s="785"/>
      <c r="J88" s="785"/>
      <c r="K88" s="785"/>
      <c r="L88" s="785"/>
      <c r="M88" s="786"/>
    </row>
    <row r="89" spans="1:13" ht="18.75" customHeight="1">
      <c r="A89" s="787" t="s">
        <v>2219</v>
      </c>
      <c r="B89" s="788"/>
      <c r="C89" s="788"/>
      <c r="D89" s="788"/>
      <c r="E89" s="788"/>
      <c r="F89" s="788"/>
      <c r="G89" s="788"/>
      <c r="H89" s="788"/>
      <c r="I89" s="788"/>
      <c r="J89" s="788"/>
      <c r="K89" s="788"/>
      <c r="L89" s="788"/>
      <c r="M89" s="789"/>
    </row>
    <row r="90" spans="1:13" ht="21.75" customHeight="1">
      <c r="A90" s="787"/>
      <c r="B90" s="788"/>
      <c r="C90" s="788"/>
      <c r="D90" s="788"/>
      <c r="E90" s="788"/>
      <c r="F90" s="788"/>
      <c r="G90" s="788"/>
      <c r="H90" s="788"/>
      <c r="I90" s="788"/>
      <c r="J90" s="788"/>
      <c r="K90" s="788"/>
      <c r="L90" s="788"/>
      <c r="M90" s="789"/>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0"/>
      <c r="J100" s="790"/>
      <c r="K100" s="790"/>
      <c r="L100" s="790"/>
      <c r="M100" s="791"/>
    </row>
    <row r="101" spans="1:13" ht="13.5" thickBot="1">
      <c r="A101" s="643" t="s">
        <v>2221</v>
      </c>
      <c r="B101" s="644"/>
      <c r="C101" s="644"/>
      <c r="D101" s="645"/>
      <c r="E101" s="645"/>
      <c r="F101" s="645"/>
      <c r="G101" s="645"/>
      <c r="H101" s="645"/>
      <c r="I101" s="792"/>
      <c r="J101" s="792"/>
      <c r="K101" s="792"/>
      <c r="L101" s="792"/>
      <c r="M101" s="793"/>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2" t="s">
        <v>2205</v>
      </c>
      <c r="C10" s="813"/>
      <c r="D10" s="813"/>
      <c r="E10" s="813"/>
      <c r="F10" s="358" t="s">
        <v>2206</v>
      </c>
      <c r="G10" s="79"/>
      <c r="H10" s="359"/>
      <c r="I10" s="814" t="s">
        <v>2207</v>
      </c>
      <c r="J10" s="814"/>
      <c r="K10" s="360"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5" t="s">
        <v>2222</v>
      </c>
      <c r="G25" s="816"/>
      <c r="H25" s="816"/>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VLOOKUP(A36,EQUIPOS!A6:D161,4,FALSE)</f>
        <v>160100.33293369744</v>
      </c>
      <c r="L36" s="270"/>
      <c r="M36" s="271">
        <v>0.15</v>
      </c>
      <c r="N36" s="272">
        <f>K36/M36</f>
        <v>1067335.5528913164</v>
      </c>
    </row>
    <row r="37" spans="1:14">
      <c r="A37" t="s">
        <v>150</v>
      </c>
      <c r="B37" s="871" t="str">
        <f>VLOOKUP(A37,EQUIPOS!A7:D154,3,FALSE)</f>
        <v>Cargador : Potencia en el volante 125 hp, Clasificación de RPM del motor 2300.</v>
      </c>
      <c r="C37" s="872"/>
      <c r="D37" s="872"/>
      <c r="E37" s="872"/>
      <c r="F37" s="872"/>
      <c r="G37" s="872"/>
      <c r="H37" s="873"/>
      <c r="I37" s="267"/>
      <c r="J37" s="268"/>
      <c r="K37" s="269">
        <f>VLOOKUP(A37,EQUIPOS!A7:D162,4,FALSE)</f>
        <v>157859.70557058926</v>
      </c>
      <c r="L37" s="270"/>
      <c r="M37" s="271">
        <v>0.15</v>
      </c>
      <c r="N37" s="272">
        <f>K37/M37</f>
        <v>1052398.0371372618</v>
      </c>
    </row>
    <row r="38" spans="1:14">
      <c r="A38" t="s">
        <v>273</v>
      </c>
      <c r="B38" s="871" t="str">
        <f>VLOOKUP(A38,EQUIPOS!A8:D154,3,FALSE)</f>
        <v>Motosierra, 93.6 cm3 - 7.1 HP, 45-90 cm - 7.9 kg</v>
      </c>
      <c r="C38" s="872"/>
      <c r="D38" s="872"/>
      <c r="E38" s="872"/>
      <c r="F38" s="872"/>
      <c r="G38" s="872"/>
      <c r="H38" s="873"/>
      <c r="I38" s="267"/>
      <c r="J38" s="268"/>
      <c r="K38" s="269">
        <f>VLOOKUP(A38,EQUIPOS!A8:D163,4,FALSE)</f>
        <v>7190.3325693792131</v>
      </c>
      <c r="L38" s="270"/>
      <c r="M38" s="271">
        <v>0.15</v>
      </c>
      <c r="N38" s="273">
        <f>K38/M38</f>
        <v>47935.550462528088</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9021.8333333333339</v>
      </c>
    </row>
    <row r="43" spans="1:14" ht="15.75" thickBot="1">
      <c r="B43" s="822" t="s">
        <v>953</v>
      </c>
      <c r="C43" s="823"/>
      <c r="D43" s="823"/>
      <c r="E43" s="823"/>
      <c r="F43" s="823"/>
      <c r="G43" s="823"/>
      <c r="H43" s="823"/>
      <c r="I43" s="823"/>
      <c r="J43" s="823"/>
      <c r="K43" s="823"/>
      <c r="L43" s="823"/>
      <c r="M43" s="824"/>
      <c r="N43" s="99">
        <f>SUM(N36:N42)</f>
        <v>2176690.97382444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5" t="s">
        <v>957</v>
      </c>
      <c r="C58" s="886"/>
      <c r="D58" s="886"/>
      <c r="E58" s="886"/>
      <c r="F58" s="886"/>
      <c r="G58" s="887"/>
      <c r="H58" s="73" t="s">
        <v>945</v>
      </c>
      <c r="I58" s="74" t="s">
        <v>958</v>
      </c>
      <c r="J58" s="75" t="s">
        <v>959</v>
      </c>
      <c r="K58" s="73" t="s">
        <v>960</v>
      </c>
      <c r="L58" s="908" t="s">
        <v>961</v>
      </c>
      <c r="M58" s="887"/>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09">
        <v>983.54</v>
      </c>
      <c r="M59" s="910"/>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0"/>
      <c r="M64" s="901"/>
      <c r="N64" s="296"/>
    </row>
    <row r="65" spans="1:15" ht="15.75" thickBot="1">
      <c r="B65" s="911" t="s">
        <v>953</v>
      </c>
      <c r="C65" s="865"/>
      <c r="D65" s="865"/>
      <c r="E65" s="865"/>
      <c r="F65" s="865"/>
      <c r="G65" s="865"/>
      <c r="H65" s="865"/>
      <c r="I65" s="865"/>
      <c r="J65" s="865"/>
      <c r="K65" s="865"/>
      <c r="L65" s="865"/>
      <c r="M65" s="866"/>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48"/>
      <c r="J75" s="48"/>
      <c r="K75" s="48"/>
      <c r="L75" s="900"/>
      <c r="M75" s="901"/>
      <c r="N75" s="296"/>
    </row>
    <row r="76" spans="1:15" ht="15.75" thickBot="1">
      <c r="B76" s="822" t="s">
        <v>953</v>
      </c>
      <c r="C76" s="823"/>
      <c r="D76" s="823"/>
      <c r="E76" s="823"/>
      <c r="F76" s="823"/>
      <c r="G76" s="823"/>
      <c r="H76" s="823"/>
      <c r="I76" s="865"/>
      <c r="J76" s="865"/>
      <c r="K76" s="865"/>
      <c r="L76" s="865"/>
      <c r="M76" s="866"/>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2391551.5404911065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478310.30809822131</v>
      </c>
      <c r="M83" s="858"/>
      <c r="N83" s="51"/>
    </row>
    <row r="84" spans="1:14">
      <c r="B84" s="89" t="s">
        <v>973</v>
      </c>
      <c r="C84" s="90"/>
      <c r="D84" s="90"/>
      <c r="E84" s="90"/>
      <c r="F84" s="90"/>
      <c r="G84" s="90"/>
      <c r="H84" s="90"/>
      <c r="I84" s="87"/>
      <c r="J84" s="88"/>
      <c r="K84" s="304">
        <v>0.05</v>
      </c>
      <c r="L84" s="857">
        <f>N78*K84</f>
        <v>119577.57702455533</v>
      </c>
      <c r="M84" s="858"/>
      <c r="N84" s="51"/>
    </row>
    <row r="85" spans="1:14" ht="15.75" thickBot="1">
      <c r="B85" s="91" t="s">
        <v>974</v>
      </c>
      <c r="C85" s="92"/>
      <c r="D85" s="92"/>
      <c r="E85" s="92"/>
      <c r="F85" s="92"/>
      <c r="G85" s="92"/>
      <c r="H85" s="92"/>
      <c r="I85" s="93"/>
      <c r="J85" s="94"/>
      <c r="K85" s="305">
        <v>0.05</v>
      </c>
      <c r="L85" s="859">
        <f>N78*K85</f>
        <v>119577.57702455533</v>
      </c>
      <c r="M85" s="860"/>
      <c r="N85" s="51"/>
    </row>
    <row r="86" spans="1:14" ht="15.75" thickBot="1">
      <c r="B86" s="822" t="s">
        <v>953</v>
      </c>
      <c r="C86" s="823"/>
      <c r="D86" s="823"/>
      <c r="E86" s="823"/>
      <c r="F86" s="823"/>
      <c r="G86" s="823"/>
      <c r="H86" s="823"/>
      <c r="I86" s="823"/>
      <c r="J86" s="823"/>
      <c r="K86" s="823"/>
      <c r="L86" s="823"/>
      <c r="M86" s="824"/>
      <c r="N86" s="52">
        <f>L83+L84+L85</f>
        <v>717465.46214733191</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188">
        <f>N78+N86</f>
        <v>3109017.0026384383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4"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249</v>
      </c>
      <c r="B36" s="871" t="str">
        <f>VLOOKUP(A36,EQUIPOS!A6:D154,3,FALSE)</f>
        <v>Guadañadora, Cilindraje 41.5 cm3, Longitud del mango 1450 mm, Peso 7.4 kg</v>
      </c>
      <c r="C36" s="872"/>
      <c r="D36" s="872"/>
      <c r="E36" s="872"/>
      <c r="F36" s="872"/>
      <c r="G36" s="872"/>
      <c r="H36" s="873"/>
      <c r="I36" s="267"/>
      <c r="J36" s="268"/>
      <c r="K36" s="269">
        <f>VLOOKUP(A36,EQUIPOS!A6:D161,4,FALSE)</f>
        <v>6322.4002884992069</v>
      </c>
      <c r="L36" s="270"/>
      <c r="M36" s="271">
        <v>0.36</v>
      </c>
      <c r="N36" s="272">
        <f>K36/M36</f>
        <v>17562.223023608909</v>
      </c>
    </row>
    <row r="37" spans="1:14">
      <c r="A37" t="s">
        <v>273</v>
      </c>
      <c r="B37" s="871" t="str">
        <f>VLOOKUP(A37,EQUIPOS!A7:D154,3,FALSE)</f>
        <v>Motosierra, 93.6 cm3 - 7.1 HP, 45-90 cm - 7.9 kg</v>
      </c>
      <c r="C37" s="872"/>
      <c r="D37" s="872"/>
      <c r="E37" s="872"/>
      <c r="F37" s="872"/>
      <c r="G37" s="872"/>
      <c r="H37" s="873"/>
      <c r="I37" s="267"/>
      <c r="J37" s="268"/>
      <c r="K37" s="269">
        <f>VLOOKUP(A37,EQUIPOS!A7:D162,4,FALSE)</f>
        <v>7190.3325693792131</v>
      </c>
      <c r="L37" s="270"/>
      <c r="M37" s="271">
        <v>0.10299999999999999</v>
      </c>
      <c r="N37" s="272">
        <f>K37/M37</f>
        <v>69809.054071642851</v>
      </c>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1879.5486111111113</v>
      </c>
    </row>
    <row r="43" spans="1:14" ht="15.75" thickBot="1">
      <c r="B43" s="822" t="s">
        <v>953</v>
      </c>
      <c r="C43" s="823"/>
      <c r="D43" s="823"/>
      <c r="E43" s="823"/>
      <c r="F43" s="823"/>
      <c r="G43" s="823"/>
      <c r="H43" s="823"/>
      <c r="I43" s="823"/>
      <c r="J43" s="823"/>
      <c r="K43" s="823"/>
      <c r="L43" s="823"/>
      <c r="M43" s="824"/>
      <c r="N43" s="99">
        <f>SUM(N36:N42)</f>
        <v>89250.82570636287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09">
        <f>'900.2'!N78</f>
        <v>787.37994092485815</v>
      </c>
      <c r="M59" s="910"/>
      <c r="N59" s="287">
        <f>K59*L59</f>
        <v>39368.997046242905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39368.997046242905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166210.79497482799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33242.158994965597</v>
      </c>
      <c r="M83" s="858"/>
      <c r="N83" s="51"/>
    </row>
    <row r="84" spans="1:14">
      <c r="B84" s="89" t="s">
        <v>973</v>
      </c>
      <c r="C84" s="90"/>
      <c r="D84" s="90"/>
      <c r="E84" s="90"/>
      <c r="F84" s="90"/>
      <c r="G84" s="90"/>
      <c r="H84" s="90"/>
      <c r="I84" s="87"/>
      <c r="J84" s="88"/>
      <c r="K84" s="304">
        <v>0.05</v>
      </c>
      <c r="L84" s="857">
        <f>N78*K84</f>
        <v>8310.5397487413993</v>
      </c>
      <c r="M84" s="858"/>
      <c r="N84" s="51"/>
    </row>
    <row r="85" spans="1:14" ht="15.75" thickBot="1">
      <c r="B85" s="91" t="s">
        <v>974</v>
      </c>
      <c r="C85" s="92"/>
      <c r="D85" s="92"/>
      <c r="E85" s="92"/>
      <c r="F85" s="92"/>
      <c r="G85" s="92"/>
      <c r="H85" s="92"/>
      <c r="I85" s="93"/>
      <c r="J85" s="94"/>
      <c r="K85" s="305">
        <v>0.05</v>
      </c>
      <c r="L85" s="859">
        <f>N78*K85</f>
        <v>8310.5397487413993</v>
      </c>
      <c r="M85" s="860"/>
      <c r="N85" s="51"/>
    </row>
    <row r="86" spans="1:14" ht="15.75" thickBot="1">
      <c r="B86" s="822" t="s">
        <v>953</v>
      </c>
      <c r="C86" s="823"/>
      <c r="D86" s="823"/>
      <c r="E86" s="823"/>
      <c r="F86" s="823"/>
      <c r="G86" s="823"/>
      <c r="H86" s="823"/>
      <c r="I86" s="823"/>
      <c r="J86" s="823"/>
      <c r="K86" s="823"/>
      <c r="L86" s="823"/>
      <c r="M86" s="824"/>
      <c r="N86" s="52">
        <f>L83+L84+L85</f>
        <v>49863.238492448399</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188">
        <f>N78+N86</f>
        <v>216074.0334672764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8.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157859.70557058926</v>
      </c>
      <c r="L36" s="270"/>
      <c r="M36" s="271">
        <v>2.375</v>
      </c>
      <c r="N36" s="272">
        <f>K36/M36</f>
        <v>66467.244450774422</v>
      </c>
    </row>
    <row r="37" spans="1:14">
      <c r="A37" t="s">
        <v>180</v>
      </c>
      <c r="B37" s="871" t="str">
        <f>VLOOKUP(A37,EQUIPOS!A7:D154,3,FALSE)</f>
        <v>Compresor 120 HP, con martillo.</v>
      </c>
      <c r="C37" s="872"/>
      <c r="D37" s="872"/>
      <c r="E37" s="872"/>
      <c r="F37" s="872"/>
      <c r="G37" s="872"/>
      <c r="H37" s="873"/>
      <c r="I37" s="267"/>
      <c r="J37" s="268"/>
      <c r="K37" s="269">
        <f>VLOOKUP(A37,EQUIPOS!A7:D162,4,FALSE)</f>
        <v>65583.753536095814</v>
      </c>
      <c r="L37" s="270"/>
      <c r="M37" s="271">
        <v>2.375</v>
      </c>
      <c r="N37" s="272">
        <f>K37/M37</f>
        <v>27614.212015198238</v>
      </c>
    </row>
    <row r="38" spans="1:14">
      <c r="A38" t="s">
        <v>195</v>
      </c>
      <c r="B38" s="871" t="str">
        <f>VLOOKUP(A38,EQUIPOS!A7:D154,3,FALSE)</f>
        <v xml:space="preserve">Equipo de oxicorte, Capacidad de corte: hasta 6´´ (152mm) </v>
      </c>
      <c r="C38" s="872"/>
      <c r="D38" s="872"/>
      <c r="E38" s="872"/>
      <c r="F38" s="872"/>
      <c r="G38" s="872"/>
      <c r="H38" s="873"/>
      <c r="I38" s="267"/>
      <c r="J38" s="268"/>
      <c r="K38" s="269">
        <f>VLOOKUP(A38,EQUIPOS!A7:D162,4,FALSE)</f>
        <v>14760.795522570543</v>
      </c>
      <c r="L38" s="270"/>
      <c r="M38" s="271">
        <v>2.375</v>
      </c>
      <c r="N38" s="273">
        <f>K38/M38</f>
        <v>6215.071798977071</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1416.2065453389896</v>
      </c>
    </row>
    <row r="43" spans="1:14" ht="15.75" thickBot="1">
      <c r="B43" s="822" t="s">
        <v>953</v>
      </c>
      <c r="C43" s="823"/>
      <c r="D43" s="823"/>
      <c r="E43" s="823"/>
      <c r="F43" s="823"/>
      <c r="G43" s="823"/>
      <c r="H43" s="823"/>
      <c r="I43" s="823"/>
      <c r="J43" s="823"/>
      <c r="K43" s="823"/>
      <c r="L43" s="823"/>
      <c r="M43" s="824"/>
      <c r="N43" s="99">
        <f>SUM(N36:N42)</f>
        <v>101712.73481028873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787.37994092485815</v>
      </c>
      <c r="M59" s="910"/>
      <c r="N59" s="287">
        <f>K59*L59</f>
        <v>787.37994092485815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787.37994092485815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182">
        <f>N43+N54+N65+N76</f>
        <v>116662.18020460349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23332.4360409207</v>
      </c>
      <c r="M83" s="858"/>
      <c r="N83" s="51"/>
    </row>
    <row r="84" spans="1:14">
      <c r="B84" s="89" t="s">
        <v>973</v>
      </c>
      <c r="C84" s="90"/>
      <c r="D84" s="90"/>
      <c r="E84" s="90"/>
      <c r="F84" s="90"/>
      <c r="G84" s="90"/>
      <c r="H84" s="90"/>
      <c r="I84" s="87"/>
      <c r="J84" s="88"/>
      <c r="K84" s="304">
        <v>0.05</v>
      </c>
      <c r="L84" s="857">
        <f>N78*K84</f>
        <v>5833.109010230175</v>
      </c>
      <c r="M84" s="858"/>
      <c r="N84" s="51"/>
    </row>
    <row r="85" spans="1:14" ht="15.75" thickBot="1">
      <c r="B85" s="91" t="s">
        <v>974</v>
      </c>
      <c r="C85" s="92"/>
      <c r="D85" s="92"/>
      <c r="E85" s="92"/>
      <c r="F85" s="92"/>
      <c r="G85" s="92"/>
      <c r="H85" s="92"/>
      <c r="I85" s="93"/>
      <c r="J85" s="94"/>
      <c r="K85" s="305">
        <v>0.05</v>
      </c>
      <c r="L85" s="859">
        <f>N78*K85</f>
        <v>5833.109010230175</v>
      </c>
      <c r="M85" s="860"/>
      <c r="N85" s="51"/>
    </row>
    <row r="86" spans="1:14" ht="15.75" thickBot="1">
      <c r="B86" s="822" t="s">
        <v>953</v>
      </c>
      <c r="C86" s="823"/>
      <c r="D86" s="823"/>
      <c r="E86" s="823"/>
      <c r="F86" s="823"/>
      <c r="G86" s="823"/>
      <c r="H86" s="823"/>
      <c r="I86" s="823"/>
      <c r="J86" s="823"/>
      <c r="K86" s="823"/>
      <c r="L86" s="823"/>
      <c r="M86" s="824"/>
      <c r="N86" s="52">
        <f>L83+L84+L85</f>
        <v>34998.65406138105</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52">
        <f>N78+N86</f>
        <v>151660.83426598454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c r="B106" s="825"/>
      <c r="C106" s="826"/>
      <c r="D106" s="826"/>
      <c r="E106" s="826"/>
      <c r="F106" s="826"/>
      <c r="G106" s="826"/>
      <c r="H106" s="826"/>
      <c r="I106" s="826"/>
      <c r="J106" s="826"/>
      <c r="K106" s="826"/>
      <c r="L106" s="826"/>
      <c r="M106" s="826"/>
      <c r="N106" s="827"/>
    </row>
    <row r="107" spans="2:14" ht="27.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196632.60024177449</v>
      </c>
      <c r="L36" s="270"/>
      <c r="M36" s="271">
        <v>2.5</v>
      </c>
      <c r="N36" s="272">
        <f>K36/M36</f>
        <v>78653.040096709796</v>
      </c>
    </row>
    <row r="37" spans="1:14">
      <c r="A37" t="s">
        <v>180</v>
      </c>
      <c r="B37" s="871" t="str">
        <f>VLOOKUP(A37,EQUIPOS!A7:D154,3,FALSE)</f>
        <v>Compresor 120 HP, con martillo.</v>
      </c>
      <c r="C37" s="872"/>
      <c r="D37" s="872"/>
      <c r="E37" s="872"/>
      <c r="F37" s="872"/>
      <c r="G37" s="872"/>
      <c r="H37" s="873"/>
      <c r="I37" s="267"/>
      <c r="J37" s="268"/>
      <c r="K37" s="269">
        <f>VLOOKUP(A37,EQUIPOS!A7:D162,4,FALSE)</f>
        <v>65583.753536095814</v>
      </c>
      <c r="L37" s="270"/>
      <c r="M37" s="271">
        <v>2.5</v>
      </c>
      <c r="N37" s="272">
        <f>K37/M37</f>
        <v>26233.501414438324</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14760.795522570543</v>
      </c>
      <c r="L38" s="270"/>
      <c r="M38" s="271">
        <v>2.5</v>
      </c>
      <c r="N38" s="272">
        <f>K38/M38</f>
        <v>5904.3182090282171</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269.07924361440797</v>
      </c>
    </row>
    <row r="43" spans="1:14" ht="15.75" thickBot="1">
      <c r="B43" s="822" t="s">
        <v>953</v>
      </c>
      <c r="C43" s="823"/>
      <c r="D43" s="823"/>
      <c r="E43" s="823"/>
      <c r="F43" s="823"/>
      <c r="G43" s="823"/>
      <c r="H43" s="823"/>
      <c r="I43" s="823"/>
      <c r="J43" s="823"/>
      <c r="K43" s="823"/>
      <c r="L43" s="823"/>
      <c r="M43" s="824"/>
      <c r="N43" s="99">
        <f>SUM(N36:N42)</f>
        <v>111059.93896379076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787.37994092485815</v>
      </c>
      <c r="M59" s="910"/>
      <c r="N59" s="287">
        <f>K59*L59</f>
        <v>787.37994092485815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787.37994092485815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125301.28108543601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25060.256217087204</v>
      </c>
      <c r="M83" s="858"/>
      <c r="N83" s="51"/>
    </row>
    <row r="84" spans="1:14">
      <c r="B84" s="89" t="s">
        <v>973</v>
      </c>
      <c r="C84" s="90"/>
      <c r="D84" s="90"/>
      <c r="E84" s="90"/>
      <c r="F84" s="90"/>
      <c r="G84" s="90"/>
      <c r="H84" s="90"/>
      <c r="I84" s="87"/>
      <c r="J84" s="88"/>
      <c r="K84" s="304">
        <v>0.05</v>
      </c>
      <c r="L84" s="857">
        <f>N78*K84</f>
        <v>6265.0640542718011</v>
      </c>
      <c r="M84" s="858"/>
      <c r="N84" s="51"/>
    </row>
    <row r="85" spans="1:14" ht="15.75" thickBot="1">
      <c r="B85" s="91" t="s">
        <v>974</v>
      </c>
      <c r="C85" s="92"/>
      <c r="D85" s="92"/>
      <c r="E85" s="92"/>
      <c r="F85" s="92"/>
      <c r="G85" s="92"/>
      <c r="H85" s="92"/>
      <c r="I85" s="93"/>
      <c r="J85" s="94"/>
      <c r="K85" s="305">
        <v>0.05</v>
      </c>
      <c r="L85" s="859">
        <f>N78*K85</f>
        <v>6265.0640542718011</v>
      </c>
      <c r="M85" s="860"/>
      <c r="N85" s="51"/>
    </row>
    <row r="86" spans="1:14" ht="15.75" thickBot="1">
      <c r="B86" s="822" t="s">
        <v>953</v>
      </c>
      <c r="C86" s="823"/>
      <c r="D86" s="823"/>
      <c r="E86" s="823"/>
      <c r="F86" s="823"/>
      <c r="G86" s="823"/>
      <c r="H86" s="823"/>
      <c r="I86" s="823"/>
      <c r="J86" s="823"/>
      <c r="K86" s="823"/>
      <c r="L86" s="823"/>
      <c r="M86" s="824"/>
      <c r="N86" s="52">
        <f>L83+L84+L85</f>
        <v>37590.38432563081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162891.66541106682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8.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157859.70557058926</v>
      </c>
      <c r="L36" s="270"/>
      <c r="M36" s="271">
        <v>9.25</v>
      </c>
      <c r="N36" s="272">
        <f>K36/M36</f>
        <v>17065.914115739379</v>
      </c>
    </row>
    <row r="37" spans="1:14">
      <c r="A37" t="s">
        <v>180</v>
      </c>
      <c r="B37" s="871" t="str">
        <f>VLOOKUP(A37,EQUIPOS!A7:D154,3,FALSE)</f>
        <v>Compresor 120 HP, con martillo.</v>
      </c>
      <c r="C37" s="872"/>
      <c r="D37" s="872"/>
      <c r="E37" s="872"/>
      <c r="F37" s="872"/>
      <c r="G37" s="872"/>
      <c r="H37" s="873"/>
      <c r="I37" s="267"/>
      <c r="J37" s="268"/>
      <c r="K37" s="269">
        <f>VLOOKUP(A37,EQUIPOS!A7:D162,4,FALSE)</f>
        <v>65583.753536095814</v>
      </c>
      <c r="L37" s="270"/>
      <c r="M37" s="271">
        <v>9.25</v>
      </c>
      <c r="N37" s="272">
        <f>K37/M37</f>
        <v>7090.1355174157634</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58.094119895785944</v>
      </c>
    </row>
    <row r="43" spans="1:14" ht="15.75" thickBot="1">
      <c r="B43" s="822" t="s">
        <v>953</v>
      </c>
      <c r="C43" s="823"/>
      <c r="D43" s="823"/>
      <c r="E43" s="823"/>
      <c r="F43" s="823"/>
      <c r="G43" s="823"/>
      <c r="H43" s="823"/>
      <c r="I43" s="823"/>
      <c r="J43" s="823"/>
      <c r="K43" s="823"/>
      <c r="L43" s="823"/>
      <c r="M43" s="824"/>
      <c r="N43" s="99">
        <f>SUM(N36:N42)</f>
        <v>24214.143753050925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787.37994092485815</v>
      </c>
      <c r="M59" s="910"/>
      <c r="N59" s="287">
        <f>K59*L59</f>
        <v>787.37994092485815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787.37994092485815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27906.229688765077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5581.2459377530158</v>
      </c>
      <c r="M83" s="858"/>
      <c r="N83" s="51"/>
    </row>
    <row r="84" spans="1:14">
      <c r="B84" s="89" t="s">
        <v>973</v>
      </c>
      <c r="C84" s="90"/>
      <c r="D84" s="90"/>
      <c r="E84" s="90"/>
      <c r="F84" s="90"/>
      <c r="G84" s="90"/>
      <c r="H84" s="90"/>
      <c r="I84" s="87"/>
      <c r="J84" s="88"/>
      <c r="K84" s="304">
        <v>0.05</v>
      </c>
      <c r="L84" s="857">
        <f>N78*K84</f>
        <v>1395.311484438254</v>
      </c>
      <c r="M84" s="858"/>
      <c r="N84" s="51"/>
    </row>
    <row r="85" spans="1:14" ht="15.75" thickBot="1">
      <c r="B85" s="91" t="s">
        <v>974</v>
      </c>
      <c r="C85" s="92"/>
      <c r="D85" s="92"/>
      <c r="E85" s="92"/>
      <c r="F85" s="92"/>
      <c r="G85" s="92"/>
      <c r="H85" s="92"/>
      <c r="I85" s="93"/>
      <c r="J85" s="94"/>
      <c r="K85" s="305">
        <v>0.05</v>
      </c>
      <c r="L85" s="859">
        <f>N78*K85</f>
        <v>1395.311484438254</v>
      </c>
      <c r="M85" s="860"/>
      <c r="N85" s="51"/>
    </row>
    <row r="86" spans="1:14" ht="15.75" thickBot="1">
      <c r="B86" s="822" t="s">
        <v>953</v>
      </c>
      <c r="C86" s="823"/>
      <c r="D86" s="823"/>
      <c r="E86" s="823"/>
      <c r="F86" s="823"/>
      <c r="G86" s="823"/>
      <c r="H86" s="823"/>
      <c r="I86" s="823"/>
      <c r="J86" s="823"/>
      <c r="K86" s="823"/>
      <c r="L86" s="823"/>
      <c r="M86" s="824"/>
      <c r="N86" s="52">
        <f>L83+L84+L85</f>
        <v>8371.8689066295246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36278.0985953946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180</v>
      </c>
      <c r="B36" s="871" t="str">
        <f>VLOOKUP(A36,EQUIPOS!A6:D154,3,FALSE)</f>
        <v>Compresor 120 HP, con martillo.</v>
      </c>
      <c r="C36" s="872"/>
      <c r="D36" s="872"/>
      <c r="E36" s="872"/>
      <c r="F36" s="872"/>
      <c r="G36" s="872"/>
      <c r="H36" s="873"/>
      <c r="I36" s="267"/>
      <c r="J36" s="268"/>
      <c r="K36" s="269">
        <f>VLOOKUP(A36,EQUIPOS!A6:D161,4,FALSE)</f>
        <v>65583.753536095814</v>
      </c>
      <c r="L36" s="270"/>
      <c r="M36" s="271">
        <v>2.5</v>
      </c>
      <c r="N36" s="272">
        <f>K36/M36</f>
        <v>26233.501414438324</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1082.6200000000001</v>
      </c>
    </row>
    <row r="43" spans="1:14" ht="15.75" thickBot="1">
      <c r="B43" s="822" t="s">
        <v>953</v>
      </c>
      <c r="C43" s="823"/>
      <c r="D43" s="823"/>
      <c r="E43" s="823"/>
      <c r="F43" s="823"/>
      <c r="G43" s="823"/>
      <c r="H43" s="823"/>
      <c r="I43" s="823"/>
      <c r="J43" s="823"/>
      <c r="K43" s="823"/>
      <c r="L43" s="823"/>
      <c r="M43" s="824"/>
      <c r="N43" s="99">
        <f>SUM(N36:N42)</f>
        <v>27316.121414438323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787.37994092485815</v>
      </c>
      <c r="M59" s="910"/>
      <c r="N59" s="287">
        <f>K59*L59</f>
        <v>787.37994092485815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787.37994092485815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10826.2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38929.701355363184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7785.9402710726372</v>
      </c>
      <c r="M83" s="858"/>
      <c r="N83" s="51"/>
    </row>
    <row r="84" spans="1:14">
      <c r="B84" s="89" t="s">
        <v>973</v>
      </c>
      <c r="C84" s="90"/>
      <c r="D84" s="90"/>
      <c r="E84" s="90"/>
      <c r="F84" s="90"/>
      <c r="G84" s="90"/>
      <c r="H84" s="90"/>
      <c r="I84" s="87"/>
      <c r="J84" s="88"/>
      <c r="K84" s="304">
        <v>0.05</v>
      </c>
      <c r="L84" s="857">
        <f>N78*K84</f>
        <v>1946.4850677681593</v>
      </c>
      <c r="M84" s="858"/>
      <c r="N84" s="51"/>
    </row>
    <row r="85" spans="1:14" ht="15.75" thickBot="1">
      <c r="B85" s="91" t="s">
        <v>974</v>
      </c>
      <c r="C85" s="92"/>
      <c r="D85" s="92"/>
      <c r="E85" s="92"/>
      <c r="F85" s="92"/>
      <c r="G85" s="92"/>
      <c r="H85" s="92"/>
      <c r="I85" s="93"/>
      <c r="J85" s="94"/>
      <c r="K85" s="305">
        <v>0.05</v>
      </c>
      <c r="L85" s="859">
        <f>N78*K85</f>
        <v>1946.4850677681593</v>
      </c>
      <c r="M85" s="860"/>
      <c r="N85" s="51"/>
    </row>
    <row r="86" spans="1:14" ht="15.75" thickBot="1">
      <c r="B86" s="822" t="s">
        <v>953</v>
      </c>
      <c r="C86" s="823"/>
      <c r="D86" s="823"/>
      <c r="E86" s="823"/>
      <c r="F86" s="823"/>
      <c r="G86" s="823"/>
      <c r="H86" s="823"/>
      <c r="I86" s="823"/>
      <c r="J86" s="823"/>
      <c r="K86" s="823"/>
      <c r="L86" s="823"/>
      <c r="M86" s="824"/>
      <c r="N86" s="52">
        <f>L83+L84+L85</f>
        <v>11678.910406608955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50608.611761972141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157859.70557058926</v>
      </c>
      <c r="L36" s="270"/>
      <c r="M36" s="271">
        <v>2.375</v>
      </c>
      <c r="N36" s="272">
        <f>K36/M36</f>
        <v>66467.244450774422</v>
      </c>
    </row>
    <row r="37" spans="1:14">
      <c r="A37" t="s">
        <v>180</v>
      </c>
      <c r="B37" s="871" t="str">
        <f>VLOOKUP(A37,EQUIPOS!A7:D154,3,FALSE)</f>
        <v>Compresor 120 HP, con martillo.</v>
      </c>
      <c r="C37" s="872"/>
      <c r="D37" s="872"/>
      <c r="E37" s="872"/>
      <c r="F37" s="872"/>
      <c r="G37" s="872"/>
      <c r="H37" s="873"/>
      <c r="I37" s="267"/>
      <c r="J37" s="268"/>
      <c r="K37" s="269">
        <f>VLOOKUP(A37,EQUIPOS!A7:D162,4,FALSE)</f>
        <v>65583.753536095814</v>
      </c>
      <c r="L37" s="270"/>
      <c r="M37" s="271">
        <v>2.375</v>
      </c>
      <c r="N37" s="272">
        <f>K37/M37</f>
        <v>27614.212015198238</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14760.795522570543</v>
      </c>
      <c r="L38" s="270"/>
      <c r="M38" s="271">
        <v>2.375</v>
      </c>
      <c r="N38" s="272">
        <f>K38/M38</f>
        <v>6215.071798977071</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1416.2065453389896</v>
      </c>
    </row>
    <row r="43" spans="1:14" ht="15.75" thickBot="1">
      <c r="B43" s="822" t="s">
        <v>953</v>
      </c>
      <c r="C43" s="823"/>
      <c r="D43" s="823"/>
      <c r="E43" s="823"/>
      <c r="F43" s="823"/>
      <c r="G43" s="823"/>
      <c r="H43" s="823"/>
      <c r="I43" s="823"/>
      <c r="J43" s="823"/>
      <c r="K43" s="823"/>
      <c r="L43" s="823"/>
      <c r="M43" s="824"/>
      <c r="N43" s="99">
        <f>SUM(N36:N42)</f>
        <v>101712.73481028873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787.37994092485815</v>
      </c>
      <c r="M59" s="910"/>
      <c r="N59" s="287">
        <f>K59*L59</f>
        <v>787.37994092485815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787.37994092485815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116662.18020460349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23332.4360409207</v>
      </c>
      <c r="M83" s="858"/>
      <c r="N83" s="51"/>
    </row>
    <row r="84" spans="1:14">
      <c r="B84" s="89" t="s">
        <v>973</v>
      </c>
      <c r="C84" s="90"/>
      <c r="D84" s="90"/>
      <c r="E84" s="90"/>
      <c r="F84" s="90"/>
      <c r="G84" s="90"/>
      <c r="H84" s="90"/>
      <c r="I84" s="87"/>
      <c r="J84" s="88"/>
      <c r="K84" s="304">
        <v>0.05</v>
      </c>
      <c r="L84" s="857">
        <f>N78*K84</f>
        <v>5833.109010230175</v>
      </c>
      <c r="M84" s="858"/>
      <c r="N84" s="51"/>
    </row>
    <row r="85" spans="1:14" ht="15.75" thickBot="1">
      <c r="B85" s="91" t="s">
        <v>974</v>
      </c>
      <c r="C85" s="92"/>
      <c r="D85" s="92"/>
      <c r="E85" s="92"/>
      <c r="F85" s="92"/>
      <c r="G85" s="92"/>
      <c r="H85" s="92"/>
      <c r="I85" s="93"/>
      <c r="J85" s="94"/>
      <c r="K85" s="305">
        <v>0.05</v>
      </c>
      <c r="L85" s="859">
        <f>N78*K85</f>
        <v>5833.109010230175</v>
      </c>
      <c r="M85" s="860"/>
      <c r="N85" s="51"/>
    </row>
    <row r="86" spans="1:14" ht="15.75" thickBot="1">
      <c r="B86" s="822" t="s">
        <v>953</v>
      </c>
      <c r="C86" s="823"/>
      <c r="D86" s="823"/>
      <c r="E86" s="823"/>
      <c r="F86" s="823"/>
      <c r="G86" s="823"/>
      <c r="H86" s="823"/>
      <c r="I86" s="823"/>
      <c r="J86" s="823"/>
      <c r="K86" s="823"/>
      <c r="L86" s="823"/>
      <c r="M86" s="824"/>
      <c r="N86" s="52">
        <f>L83+L84+L85</f>
        <v>34998.65406138105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151660.83426598454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196632.60024177449</v>
      </c>
      <c r="L36" s="270"/>
      <c r="M36" s="271">
        <v>2.5</v>
      </c>
      <c r="N36" s="272">
        <f>K36/M36</f>
        <v>78653.040096709796</v>
      </c>
    </row>
    <row r="37" spans="1:14">
      <c r="A37" t="s">
        <v>180</v>
      </c>
      <c r="B37" s="871" t="str">
        <f>VLOOKUP(A37,EQUIPOS!A7:D154,3,FALSE)</f>
        <v>Compresor 120 HP, con martillo.</v>
      </c>
      <c r="C37" s="872"/>
      <c r="D37" s="872"/>
      <c r="E37" s="872"/>
      <c r="F37" s="872"/>
      <c r="G37" s="872"/>
      <c r="H37" s="873"/>
      <c r="I37" s="267"/>
      <c r="J37" s="268"/>
      <c r="K37" s="269">
        <f>VLOOKUP(A37,EQUIPOS!A7:D162,4,FALSE)</f>
        <v>65583.753536095814</v>
      </c>
      <c r="L37" s="270"/>
      <c r="M37" s="271">
        <v>2.5</v>
      </c>
      <c r="N37" s="272">
        <f>K37/M37</f>
        <v>26233.501414438324</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14760.795522570543</v>
      </c>
      <c r="L38" s="270"/>
      <c r="M38" s="271">
        <v>2.5</v>
      </c>
      <c r="N38" s="272">
        <f>K38/M38</f>
        <v>5904.3182090282171</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269.07924361440797</v>
      </c>
    </row>
    <row r="43" spans="1:14" ht="15.75" thickBot="1">
      <c r="B43" s="822" t="s">
        <v>953</v>
      </c>
      <c r="C43" s="823"/>
      <c r="D43" s="823"/>
      <c r="E43" s="823"/>
      <c r="F43" s="823"/>
      <c r="G43" s="823"/>
      <c r="H43" s="823"/>
      <c r="I43" s="823"/>
      <c r="J43" s="823"/>
      <c r="K43" s="823"/>
      <c r="L43" s="823"/>
      <c r="M43" s="824"/>
      <c r="N43" s="99">
        <f>SUM(N36:N42)</f>
        <v>111059.93896379076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787.37994092485815</v>
      </c>
      <c r="M59" s="910"/>
      <c r="N59" s="287">
        <f>K59*L59</f>
        <v>787.37994092485815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787.37994092485815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13453.962180720398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125301.28108543601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25060.256217087204</v>
      </c>
      <c r="M83" s="858"/>
      <c r="N83" s="51"/>
    </row>
    <row r="84" spans="1:14">
      <c r="B84" s="89" t="s">
        <v>973</v>
      </c>
      <c r="C84" s="90"/>
      <c r="D84" s="90"/>
      <c r="E84" s="90"/>
      <c r="F84" s="90"/>
      <c r="G84" s="90"/>
      <c r="H84" s="90"/>
      <c r="I84" s="87"/>
      <c r="J84" s="88"/>
      <c r="K84" s="304">
        <v>0.05</v>
      </c>
      <c r="L84" s="857">
        <f>N78*K84</f>
        <v>6265.0640542718011</v>
      </c>
      <c r="M84" s="858"/>
      <c r="N84" s="51"/>
    </row>
    <row r="85" spans="1:14" ht="15.75" thickBot="1">
      <c r="B85" s="91" t="s">
        <v>974</v>
      </c>
      <c r="C85" s="92"/>
      <c r="D85" s="92"/>
      <c r="E85" s="92"/>
      <c r="F85" s="92"/>
      <c r="G85" s="92"/>
      <c r="H85" s="92"/>
      <c r="I85" s="93"/>
      <c r="J85" s="94"/>
      <c r="K85" s="305">
        <v>0.05</v>
      </c>
      <c r="L85" s="859">
        <f>N78*K85</f>
        <v>6265.0640542718011</v>
      </c>
      <c r="M85" s="860"/>
      <c r="N85" s="51"/>
    </row>
    <row r="86" spans="1:14" ht="15.75" thickBot="1">
      <c r="B86" s="822" t="s">
        <v>953</v>
      </c>
      <c r="C86" s="823"/>
      <c r="D86" s="823"/>
      <c r="E86" s="823"/>
      <c r="F86" s="823"/>
      <c r="G86" s="823"/>
      <c r="H86" s="823"/>
      <c r="I86" s="823"/>
      <c r="J86" s="823"/>
      <c r="K86" s="823"/>
      <c r="L86" s="823"/>
      <c r="M86" s="824"/>
      <c r="N86" s="52">
        <f>L83+L84+L85</f>
        <v>37590.38432563081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162891.66541106682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196632.60024177449</v>
      </c>
      <c r="L36" s="270"/>
      <c r="M36" s="271">
        <v>2.5</v>
      </c>
      <c r="N36" s="272">
        <f>K36/M36</f>
        <v>78653.040096709796</v>
      </c>
    </row>
    <row r="37" spans="1:14">
      <c r="A37" t="s">
        <v>180</v>
      </c>
      <c r="B37" s="871" t="str">
        <f>VLOOKUP(A37,EQUIPOS!A7:D154,3,FALSE)</f>
        <v>Compresor 120 HP, con martillo.</v>
      </c>
      <c r="C37" s="872"/>
      <c r="D37" s="872"/>
      <c r="E37" s="872"/>
      <c r="F37" s="872"/>
      <c r="G37" s="872"/>
      <c r="H37" s="873"/>
      <c r="I37" s="267"/>
      <c r="J37" s="268"/>
      <c r="K37" s="269">
        <f>VLOOKUP(A37,EQUIPOS!A7:D162,4,FALSE)</f>
        <v>65583.753536095814</v>
      </c>
      <c r="L37" s="270"/>
      <c r="M37" s="271">
        <v>2.5</v>
      </c>
      <c r="N37" s="272">
        <f>K37/M37</f>
        <v>26233.501414438324</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14760.795522570543</v>
      </c>
      <c r="L38" s="270"/>
      <c r="M38" s="271">
        <v>2.5</v>
      </c>
      <c r="N38" s="272">
        <f>K38/M38</f>
        <v>5904.3182090282171</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214.948243614408</v>
      </c>
    </row>
    <row r="43" spans="1:14" ht="15.75" thickBot="1">
      <c r="B43" s="822" t="s">
        <v>953</v>
      </c>
      <c r="C43" s="823"/>
      <c r="D43" s="823"/>
      <c r="E43" s="823"/>
      <c r="F43" s="823"/>
      <c r="G43" s="823"/>
      <c r="H43" s="823"/>
      <c r="I43" s="823"/>
      <c r="J43" s="823"/>
      <c r="K43" s="823"/>
      <c r="L43" s="823"/>
      <c r="M43" s="824"/>
      <c r="N43" s="99">
        <f>SUM(N36:N42)</f>
        <v>111005.80796379075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09">
        <f>'900.2'!N78</f>
        <v>787.37994092485815</v>
      </c>
      <c r="M59" s="910"/>
      <c r="N59" s="287">
        <f>K59*L59</f>
        <v>1102.3319172948013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1102.3319172948013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10747.412180720399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122855.55206180594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24571.110412361188</v>
      </c>
      <c r="M83" s="858"/>
      <c r="N83" s="51"/>
    </row>
    <row r="84" spans="1:14">
      <c r="B84" s="89" t="s">
        <v>973</v>
      </c>
      <c r="C84" s="90"/>
      <c r="D84" s="90"/>
      <c r="E84" s="90"/>
      <c r="F84" s="90"/>
      <c r="G84" s="90"/>
      <c r="H84" s="90"/>
      <c r="I84" s="87"/>
      <c r="J84" s="88"/>
      <c r="K84" s="304">
        <v>0.05</v>
      </c>
      <c r="L84" s="857">
        <f>N78*K84</f>
        <v>6142.7776030902969</v>
      </c>
      <c r="M84" s="858"/>
      <c r="N84" s="51"/>
    </row>
    <row r="85" spans="1:14" ht="15.75" thickBot="1">
      <c r="B85" s="91" t="s">
        <v>974</v>
      </c>
      <c r="C85" s="92"/>
      <c r="D85" s="92"/>
      <c r="E85" s="92"/>
      <c r="F85" s="92"/>
      <c r="G85" s="92"/>
      <c r="H85" s="92"/>
      <c r="I85" s="93"/>
      <c r="J85" s="94"/>
      <c r="K85" s="305">
        <v>0.05</v>
      </c>
      <c r="L85" s="859">
        <f>N78*K85</f>
        <v>6142.7776030902969</v>
      </c>
      <c r="M85" s="860"/>
      <c r="N85" s="51"/>
    </row>
    <row r="86" spans="1:14" ht="15.75" thickBot="1">
      <c r="B86" s="822" t="s">
        <v>953</v>
      </c>
      <c r="C86" s="823"/>
      <c r="D86" s="823"/>
      <c r="E86" s="823"/>
      <c r="F86" s="823"/>
      <c r="G86" s="823"/>
      <c r="H86" s="823"/>
      <c r="I86" s="823"/>
      <c r="J86" s="823"/>
      <c r="K86" s="823"/>
      <c r="L86" s="823"/>
      <c r="M86" s="824"/>
      <c r="N86" s="52">
        <f>L83+L84+L85</f>
        <v>36856.665618541781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159712.21768034773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157859.70557058926</v>
      </c>
      <c r="L36" s="270"/>
      <c r="M36" s="271">
        <v>22</v>
      </c>
      <c r="N36" s="272">
        <f>K36/M36</f>
        <v>7175.4411622995112</v>
      </c>
    </row>
    <row r="37" spans="1:14">
      <c r="A37" t="s">
        <v>180</v>
      </c>
      <c r="B37" s="871" t="str">
        <f>VLOOKUP(A37,EQUIPOS!A7:D154,3,FALSE)</f>
        <v>Compresor 120 HP, con martillo.</v>
      </c>
      <c r="C37" s="872"/>
      <c r="D37" s="872"/>
      <c r="E37" s="872"/>
      <c r="F37" s="872"/>
      <c r="G37" s="872"/>
      <c r="H37" s="873"/>
      <c r="I37" s="267"/>
      <c r="J37" s="268"/>
      <c r="K37" s="269">
        <f>VLOOKUP(A37,EQUIPOS!A7:D162,4,FALSE)</f>
        <v>65583.753536095814</v>
      </c>
      <c r="L37" s="270"/>
      <c r="M37" s="271">
        <v>22</v>
      </c>
      <c r="N37" s="272">
        <f>K37/M37</f>
        <v>2981.0797061861736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24.425936774364544</v>
      </c>
    </row>
    <row r="43" spans="1:14" ht="15.75" thickBot="1">
      <c r="B43" s="822" t="s">
        <v>953</v>
      </c>
      <c r="C43" s="823"/>
      <c r="D43" s="823"/>
      <c r="E43" s="823"/>
      <c r="F43" s="823"/>
      <c r="G43" s="823"/>
      <c r="H43" s="823"/>
      <c r="I43" s="823"/>
      <c r="J43" s="823"/>
      <c r="K43" s="823"/>
      <c r="L43" s="823"/>
      <c r="M43" s="824"/>
      <c r="N43" s="99">
        <f>SUM(N36:N42)</f>
        <v>10180.94680526005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09">
        <f>'900.2'!N78</f>
        <v>787.37994092485815</v>
      </c>
      <c r="M59" s="910"/>
      <c r="N59" s="287">
        <f>K59*L59</f>
        <v>330.69957518844041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330.69957518844041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1221.2968387182273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11732.943219166718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2346.5886438333437</v>
      </c>
      <c r="M83" s="858"/>
      <c r="N83" s="51"/>
    </row>
    <row r="84" spans="1:14">
      <c r="B84" s="89" t="s">
        <v>973</v>
      </c>
      <c r="C84" s="90"/>
      <c r="D84" s="90"/>
      <c r="E84" s="90"/>
      <c r="F84" s="90"/>
      <c r="G84" s="90"/>
      <c r="H84" s="90"/>
      <c r="I84" s="87"/>
      <c r="J84" s="88"/>
      <c r="K84" s="304">
        <v>0.05</v>
      </c>
      <c r="L84" s="857">
        <f>N78*K84</f>
        <v>586.64716095833592</v>
      </c>
      <c r="M84" s="858"/>
      <c r="N84" s="51"/>
    </row>
    <row r="85" spans="1:14" ht="15.75" thickBot="1">
      <c r="B85" s="91" t="s">
        <v>974</v>
      </c>
      <c r="C85" s="92"/>
      <c r="D85" s="92"/>
      <c r="E85" s="92"/>
      <c r="F85" s="92"/>
      <c r="G85" s="92"/>
      <c r="H85" s="92"/>
      <c r="I85" s="93"/>
      <c r="J85" s="94"/>
      <c r="K85" s="305">
        <v>0.05</v>
      </c>
      <c r="L85" s="859">
        <f>N78*K85</f>
        <v>586.64716095833592</v>
      </c>
      <c r="M85" s="860"/>
      <c r="N85" s="51"/>
    </row>
    <row r="86" spans="1:14" ht="15.75" thickBot="1">
      <c r="B86" s="822" t="s">
        <v>953</v>
      </c>
      <c r="C86" s="823"/>
      <c r="D86" s="823"/>
      <c r="E86" s="823"/>
      <c r="F86" s="823"/>
      <c r="G86" s="823"/>
      <c r="H86" s="823"/>
      <c r="I86" s="823"/>
      <c r="J86" s="823"/>
      <c r="K86" s="823"/>
      <c r="L86" s="823"/>
      <c r="M86" s="824"/>
      <c r="N86" s="52">
        <f>L83+L84+L85</f>
        <v>3519.8829657500155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15252.826184916734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157859.70557058926</v>
      </c>
      <c r="L36" s="270"/>
      <c r="M36" s="271">
        <v>22</v>
      </c>
      <c r="N36" s="272">
        <f>K36/M36</f>
        <v>7175.4411622995112</v>
      </c>
    </row>
    <row r="37" spans="1:14">
      <c r="A37" t="s">
        <v>180</v>
      </c>
      <c r="B37" s="871" t="str">
        <f>VLOOKUP(A37,EQUIPOS!A7:D154,3,FALSE)</f>
        <v>Compresor 120 HP, con martillo.</v>
      </c>
      <c r="C37" s="872"/>
      <c r="D37" s="872"/>
      <c r="E37" s="872"/>
      <c r="F37" s="872"/>
      <c r="G37" s="872"/>
      <c r="H37" s="873"/>
      <c r="I37" s="267"/>
      <c r="J37" s="268"/>
      <c r="K37" s="269">
        <f>VLOOKUP(A37,EQUIPOS!A7:D162,4,FALSE)</f>
        <v>65583.753536095814</v>
      </c>
      <c r="L37" s="270"/>
      <c r="M37" s="271">
        <v>22</v>
      </c>
      <c r="N37" s="272">
        <f>K37/M37</f>
        <v>2981.0797061861736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24.425936774364544</v>
      </c>
    </row>
    <row r="43" spans="1:14" ht="15.75" thickBot="1">
      <c r="B43" s="822" t="s">
        <v>953</v>
      </c>
      <c r="C43" s="823"/>
      <c r="D43" s="823"/>
      <c r="E43" s="823"/>
      <c r="F43" s="823"/>
      <c r="G43" s="823"/>
      <c r="H43" s="823"/>
      <c r="I43" s="823"/>
      <c r="J43" s="823"/>
      <c r="K43" s="823"/>
      <c r="L43" s="823"/>
      <c r="M43" s="824"/>
      <c r="N43" s="99">
        <f>SUM(N36:N42)</f>
        <v>10180.94680526005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09">
        <f>'900.2'!N78</f>
        <v>787.37994092485815</v>
      </c>
      <c r="M59" s="910"/>
      <c r="N59" s="287">
        <f>K59*L59</f>
        <v>165.3497875942202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165.3497875942202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1221.2968387182273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11567.593431572495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2313.5186863144991</v>
      </c>
      <c r="M83" s="858"/>
      <c r="N83" s="51"/>
    </row>
    <row r="84" spans="1:14">
      <c r="B84" s="89" t="s">
        <v>973</v>
      </c>
      <c r="C84" s="90"/>
      <c r="D84" s="90"/>
      <c r="E84" s="90"/>
      <c r="F84" s="90"/>
      <c r="G84" s="90"/>
      <c r="H84" s="90"/>
      <c r="I84" s="87"/>
      <c r="J84" s="88"/>
      <c r="K84" s="304">
        <v>0.05</v>
      </c>
      <c r="L84" s="857">
        <f>N78*K84</f>
        <v>578.37967157862477</v>
      </c>
      <c r="M84" s="858"/>
      <c r="N84" s="51"/>
    </row>
    <row r="85" spans="1:14" ht="15.75" thickBot="1">
      <c r="B85" s="91" t="s">
        <v>974</v>
      </c>
      <c r="C85" s="92"/>
      <c r="D85" s="92"/>
      <c r="E85" s="92"/>
      <c r="F85" s="92"/>
      <c r="G85" s="92"/>
      <c r="H85" s="92"/>
      <c r="I85" s="93"/>
      <c r="J85" s="94"/>
      <c r="K85" s="305">
        <v>0.05</v>
      </c>
      <c r="L85" s="859">
        <f>N78*K85</f>
        <v>578.37967157862477</v>
      </c>
      <c r="M85" s="860"/>
      <c r="N85" s="51"/>
    </row>
    <row r="86" spans="1:14" ht="15.75" thickBot="1">
      <c r="B86" s="822" t="s">
        <v>953</v>
      </c>
      <c r="C86" s="823"/>
      <c r="D86" s="823"/>
      <c r="E86" s="823"/>
      <c r="F86" s="823"/>
      <c r="G86" s="823"/>
      <c r="H86" s="823"/>
      <c r="I86" s="823"/>
      <c r="J86" s="823"/>
      <c r="K86" s="823"/>
      <c r="L86" s="823"/>
      <c r="M86" s="824"/>
      <c r="N86" s="52">
        <f>L83+L84+L85</f>
        <v>3470.2780294717486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15037.871461044244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180</v>
      </c>
      <c r="B36" s="871" t="str">
        <f>VLOOKUP(A36,EQUIPOS!A6:D154,3,FALSE)</f>
        <v>Compresor 120 HP, con martillo.</v>
      </c>
      <c r="C36" s="872"/>
      <c r="D36" s="872"/>
      <c r="E36" s="872"/>
      <c r="F36" s="872"/>
      <c r="G36" s="872"/>
      <c r="H36" s="873"/>
      <c r="I36" s="267"/>
      <c r="J36" s="268"/>
      <c r="K36" s="269">
        <f>VLOOKUP(A36,EQUIPOS!A6:D161,4,FALSE)</f>
        <v>65583.753536095814</v>
      </c>
      <c r="L36" s="270"/>
      <c r="M36" s="271">
        <v>20</v>
      </c>
      <c r="N36" s="272">
        <f>K36/M36</f>
        <v>3279.1876768047905</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67.663750000000007</v>
      </c>
    </row>
    <row r="43" spans="1:14" ht="15.75" thickBot="1">
      <c r="B43" s="822" t="s">
        <v>953</v>
      </c>
      <c r="C43" s="823"/>
      <c r="D43" s="823"/>
      <c r="E43" s="823"/>
      <c r="F43" s="823"/>
      <c r="G43" s="823"/>
      <c r="H43" s="823"/>
      <c r="I43" s="823"/>
      <c r="J43" s="823"/>
      <c r="K43" s="823"/>
      <c r="L43" s="823"/>
      <c r="M43" s="824"/>
      <c r="N43" s="99">
        <f>SUM(N36:N42)</f>
        <v>3346.8514268047907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09">
        <f>'900.2'!N78</f>
        <v>787.37994092485815</v>
      </c>
      <c r="M59" s="910"/>
      <c r="N59" s="287">
        <f>K59*L59</f>
        <v>62.990395273988653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62.990395273988653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676.63750000000005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4086.4793220787797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817.295864415756</v>
      </c>
      <c r="M83" s="858"/>
      <c r="N83" s="51"/>
    </row>
    <row r="84" spans="1:14">
      <c r="B84" s="89" t="s">
        <v>973</v>
      </c>
      <c r="C84" s="90"/>
      <c r="D84" s="90"/>
      <c r="E84" s="90"/>
      <c r="F84" s="90"/>
      <c r="G84" s="90"/>
      <c r="H84" s="90"/>
      <c r="I84" s="87"/>
      <c r="J84" s="88"/>
      <c r="K84" s="304">
        <v>0.05</v>
      </c>
      <c r="L84" s="857">
        <f>N78*K84</f>
        <v>204.323966103939</v>
      </c>
      <c r="M84" s="858"/>
      <c r="N84" s="51"/>
    </row>
    <row r="85" spans="1:14" ht="15.75" thickBot="1">
      <c r="B85" s="91" t="s">
        <v>974</v>
      </c>
      <c r="C85" s="92"/>
      <c r="D85" s="92"/>
      <c r="E85" s="92"/>
      <c r="F85" s="92"/>
      <c r="G85" s="92"/>
      <c r="H85" s="92"/>
      <c r="I85" s="93"/>
      <c r="J85" s="94"/>
      <c r="K85" s="305">
        <v>0.05</v>
      </c>
      <c r="L85" s="859">
        <f>N78*K85</f>
        <v>204.323966103939</v>
      </c>
      <c r="M85" s="860"/>
      <c r="N85" s="51"/>
    </row>
    <row r="86" spans="1:14" ht="15.75" thickBot="1">
      <c r="B86" s="822" t="s">
        <v>953</v>
      </c>
      <c r="C86" s="823"/>
      <c r="D86" s="823"/>
      <c r="E86" s="823"/>
      <c r="F86" s="823"/>
      <c r="G86" s="823"/>
      <c r="H86" s="823"/>
      <c r="I86" s="823"/>
      <c r="J86" s="823"/>
      <c r="K86" s="823"/>
      <c r="L86" s="823"/>
      <c r="M86" s="824"/>
      <c r="N86" s="52">
        <f>L83+L84+L85</f>
        <v>1225.9437966236339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5312.4231187024134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195</v>
      </c>
      <c r="B36" s="871" t="str">
        <f>VLOOKUP(A36,EQUIPOS!A6:D154,3,FALSE)</f>
        <v xml:space="preserve">Equipo de oxicorte, Capacidad de corte: hasta 6´´ (152mm) </v>
      </c>
      <c r="C36" s="872"/>
      <c r="D36" s="872"/>
      <c r="E36" s="872"/>
      <c r="F36" s="872"/>
      <c r="G36" s="872"/>
      <c r="H36" s="873"/>
      <c r="I36" s="267"/>
      <c r="J36" s="268"/>
      <c r="K36" s="269">
        <f>VLOOKUP(A36,EQUIPOS!A6:D161,4,FALSE)</f>
        <v>14760.795522570543</v>
      </c>
      <c r="L36" s="270"/>
      <c r="M36" s="271">
        <v>321</v>
      </c>
      <c r="N36" s="272">
        <f>K36/M36</f>
        <v>45.98378667467459</v>
      </c>
    </row>
    <row r="37" spans="1:14">
      <c r="A37" t="s">
        <v>248</v>
      </c>
      <c r="B37" s="871" t="str">
        <f>VLOOKUP(A37,EQUIPOS!A7:D154,3,FALSE)</f>
        <v>Grúa telescópica de 50 Ton.</v>
      </c>
      <c r="C37" s="872"/>
      <c r="D37" s="872"/>
      <c r="E37" s="872"/>
      <c r="F37" s="872"/>
      <c r="G37" s="872"/>
      <c r="H37" s="873"/>
      <c r="I37" s="267"/>
      <c r="J37" s="268"/>
      <c r="K37" s="269">
        <f>VLOOKUP(A37,EQUIPOS!A7:D162,4,FALSE)</f>
        <v>238028.93713477964</v>
      </c>
      <c r="L37" s="270"/>
      <c r="M37" s="271">
        <v>321</v>
      </c>
      <c r="N37" s="272">
        <f>K37/M37</f>
        <v>741.52316864417332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16.863239875389407</v>
      </c>
    </row>
    <row r="43" spans="1:14" ht="15.75" thickBot="1">
      <c r="B43" s="822" t="s">
        <v>953</v>
      </c>
      <c r="C43" s="823"/>
      <c r="D43" s="823"/>
      <c r="E43" s="823"/>
      <c r="F43" s="823"/>
      <c r="G43" s="823"/>
      <c r="H43" s="823"/>
      <c r="I43" s="823"/>
      <c r="J43" s="823"/>
      <c r="K43" s="823"/>
      <c r="L43" s="823"/>
      <c r="M43" s="824"/>
      <c r="N43" s="99">
        <f>SUM(N36:N42)</f>
        <v>804.37019519423723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09">
        <f>VLOOKUP(A59,TRANSPORTE!A5:D120,4,FALSE)</f>
        <v>128.56101782280405</v>
      </c>
      <c r="M59" s="910"/>
      <c r="N59" s="287">
        <f>K59*L59</f>
        <v>128.56101782280405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128.56101782280405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168.63239875389408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1101.5636117709353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220.31272235418706</v>
      </c>
      <c r="M83" s="858"/>
      <c r="N83" s="51"/>
    </row>
    <row r="84" spans="1:14">
      <c r="B84" s="89" t="s">
        <v>973</v>
      </c>
      <c r="C84" s="90"/>
      <c r="D84" s="90"/>
      <c r="E84" s="90"/>
      <c r="F84" s="90"/>
      <c r="G84" s="90"/>
      <c r="H84" s="90"/>
      <c r="I84" s="87"/>
      <c r="J84" s="88"/>
      <c r="K84" s="304">
        <v>0.05</v>
      </c>
      <c r="L84" s="857">
        <f>N78*K84</f>
        <v>55.078180588546765</v>
      </c>
      <c r="M84" s="858"/>
      <c r="N84" s="51"/>
    </row>
    <row r="85" spans="1:14" ht="15.75" thickBot="1">
      <c r="B85" s="91" t="s">
        <v>974</v>
      </c>
      <c r="C85" s="92"/>
      <c r="D85" s="92"/>
      <c r="E85" s="92"/>
      <c r="F85" s="92"/>
      <c r="G85" s="92"/>
      <c r="H85" s="92"/>
      <c r="I85" s="93"/>
      <c r="J85" s="94"/>
      <c r="K85" s="305">
        <v>0.05</v>
      </c>
      <c r="L85" s="859">
        <f>N78*K85</f>
        <v>55.078180588546765</v>
      </c>
      <c r="M85" s="860"/>
      <c r="N85" s="51"/>
    </row>
    <row r="86" spans="1:14" ht="15.75" thickBot="1">
      <c r="B86" s="822" t="s">
        <v>953</v>
      </c>
      <c r="C86" s="823"/>
      <c r="D86" s="823"/>
      <c r="E86" s="823"/>
      <c r="F86" s="823"/>
      <c r="G86" s="823"/>
      <c r="H86" s="823"/>
      <c r="I86" s="823"/>
      <c r="J86" s="823"/>
      <c r="K86" s="823"/>
      <c r="L86" s="823"/>
      <c r="M86" s="824"/>
      <c r="N86" s="52">
        <f>L83+L84+L85</f>
        <v>330.4690835312806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1432.0326953022159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273</v>
      </c>
      <c r="B36" s="871" t="str">
        <f>VLOOKUP(A36,EQUIPOS!A6:D154,3,FALSE)</f>
        <v>Motosierra, 93.6 cm3 - 7.1 HP, 45-90 cm - 7.9 kg</v>
      </c>
      <c r="C36" s="872"/>
      <c r="D36" s="872"/>
      <c r="E36" s="872"/>
      <c r="F36" s="872"/>
      <c r="G36" s="872"/>
      <c r="H36" s="873"/>
      <c r="I36" s="267"/>
      <c r="J36" s="268"/>
      <c r="K36" s="269">
        <f>VLOOKUP(A36,EQUIPOS!A6:D161,4,FALSE)</f>
        <v>7190.3325693792131</v>
      </c>
      <c r="L36" s="270"/>
      <c r="M36" s="271">
        <v>3</v>
      </c>
      <c r="N36" s="272">
        <f>K36/M36</f>
        <v>2396.7775231264045</v>
      </c>
    </row>
    <row r="37" spans="1:14">
      <c r="A37" s="205" t="s">
        <v>312</v>
      </c>
      <c r="B37" s="871" t="str">
        <f>VLOOKUP(A37,EQUIPOS!A7:D154,3,FALSE)</f>
        <v>Retroexcavadora sobre oruga, potencia 138 HP, balde de 1,5 m3.</v>
      </c>
      <c r="C37" s="872"/>
      <c r="D37" s="872"/>
      <c r="E37" s="872"/>
      <c r="F37" s="872"/>
      <c r="G37" s="872"/>
      <c r="H37" s="873"/>
      <c r="I37" s="267"/>
      <c r="J37" s="268"/>
      <c r="K37" s="269">
        <f>VLOOKUP(A37,EQUIPOS!A7:D162,4,FALSE)</f>
        <v>196632.60024177449</v>
      </c>
      <c r="L37" s="270"/>
      <c r="M37" s="271">
        <v>3</v>
      </c>
      <c r="N37" s="272">
        <f>K37/M37</f>
        <v>65544.200080591501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673.35467419668339</v>
      </c>
    </row>
    <row r="43" spans="1:14" ht="15.75" thickBot="1">
      <c r="B43" s="822" t="s">
        <v>953</v>
      </c>
      <c r="C43" s="823"/>
      <c r="D43" s="823"/>
      <c r="E43" s="823"/>
      <c r="F43" s="823"/>
      <c r="G43" s="823"/>
      <c r="H43" s="823"/>
      <c r="I43" s="823"/>
      <c r="J43" s="823"/>
      <c r="K43" s="823"/>
      <c r="L43" s="823"/>
      <c r="M43" s="824"/>
      <c r="N43" s="99">
        <f>SUM(N36:N42)</f>
        <v>68614.332277914596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09">
        <f>VLOOKUP(A59,TRANSPORTE!A5:D94,4,FALSE)</f>
        <v>1002.1531531865068</v>
      </c>
      <c r="M59" s="910"/>
      <c r="N59" s="287">
        <f>K59*L59</f>
        <v>6012.9189191190408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6012.9189191190408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13467.093483933666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88094.344680967304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17618.868936193463</v>
      </c>
      <c r="M83" s="858"/>
      <c r="N83" s="51"/>
    </row>
    <row r="84" spans="1:14">
      <c r="B84" s="89" t="s">
        <v>973</v>
      </c>
      <c r="C84" s="90"/>
      <c r="D84" s="90"/>
      <c r="E84" s="90"/>
      <c r="F84" s="90"/>
      <c r="G84" s="90"/>
      <c r="H84" s="90"/>
      <c r="I84" s="87"/>
      <c r="J84" s="88"/>
      <c r="K84" s="304">
        <v>0.05</v>
      </c>
      <c r="L84" s="857">
        <f>N78*K84</f>
        <v>4404.7172340483658</v>
      </c>
      <c r="M84" s="858"/>
      <c r="N84" s="51"/>
    </row>
    <row r="85" spans="1:14" ht="15.75" thickBot="1">
      <c r="B85" s="91" t="s">
        <v>974</v>
      </c>
      <c r="C85" s="92"/>
      <c r="D85" s="92"/>
      <c r="E85" s="92"/>
      <c r="F85" s="92"/>
      <c r="G85" s="92"/>
      <c r="H85" s="92"/>
      <c r="I85" s="93"/>
      <c r="J85" s="94"/>
      <c r="K85" s="305">
        <v>0.05</v>
      </c>
      <c r="L85" s="859">
        <f>N78*K85</f>
        <v>4404.7172340483658</v>
      </c>
      <c r="M85" s="860"/>
      <c r="N85" s="51"/>
    </row>
    <row r="86" spans="1:14" ht="15.75" thickBot="1">
      <c r="B86" s="822" t="s">
        <v>953</v>
      </c>
      <c r="C86" s="823"/>
      <c r="D86" s="823"/>
      <c r="E86" s="823"/>
      <c r="F86" s="823"/>
      <c r="G86" s="823"/>
      <c r="H86" s="823"/>
      <c r="I86" s="823"/>
      <c r="J86" s="823"/>
      <c r="K86" s="823"/>
      <c r="L86" s="823"/>
      <c r="M86" s="824"/>
      <c r="N86" s="52">
        <f>L83+L84+L85</f>
        <v>26428.303404290196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114522.6480852575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7.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195</v>
      </c>
      <c r="B36" s="871" t="str">
        <f>VLOOKUP(A36,EQUIPOS!A6:D154,3,FALSE)</f>
        <v xml:space="preserve">Equipo de oxicorte, Capacidad de corte: hasta 6´´ (152mm) </v>
      </c>
      <c r="C36" s="872"/>
      <c r="D36" s="872"/>
      <c r="E36" s="872"/>
      <c r="F36" s="872"/>
      <c r="G36" s="872"/>
      <c r="H36" s="873"/>
      <c r="I36" s="267"/>
      <c r="J36" s="268"/>
      <c r="K36" s="269">
        <f>VLOOKUP(A36,EQUIPOS!A6:D161,4,FALSE)</f>
        <v>14760.795522570543</v>
      </c>
      <c r="L36" s="270"/>
      <c r="M36" s="271">
        <v>4</v>
      </c>
      <c r="N36" s="272">
        <f>K36/M36</f>
        <v>3690.1988806426357</v>
      </c>
    </row>
    <row r="37" spans="1:14">
      <c r="A37" s="108" t="s">
        <v>248</v>
      </c>
      <c r="B37" s="871" t="str">
        <f>VLOOKUP(A37,EQUIPOS!A7:D154,3,FALSE)</f>
        <v>Grúa telescópica de 50 Ton.</v>
      </c>
      <c r="C37" s="872"/>
      <c r="D37" s="872"/>
      <c r="E37" s="872"/>
      <c r="F37" s="872"/>
      <c r="G37" s="872"/>
      <c r="H37" s="873"/>
      <c r="I37" s="267"/>
      <c r="J37" s="268"/>
      <c r="K37" s="269">
        <f>VLOOKUP(A37,EQUIPOS!A7:D162,4,FALSE)</f>
        <v>238028.93713477964</v>
      </c>
      <c r="L37" s="270"/>
      <c r="M37" s="271">
        <v>4</v>
      </c>
      <c r="N37" s="272">
        <f>K37/M37</f>
        <v>59507.23428369491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1010.0320112950249</v>
      </c>
    </row>
    <row r="43" spans="1:14" ht="15.75" thickBot="1">
      <c r="B43" s="822" t="s">
        <v>953</v>
      </c>
      <c r="C43" s="823"/>
      <c r="D43" s="823"/>
      <c r="E43" s="823"/>
      <c r="F43" s="823"/>
      <c r="G43" s="823"/>
      <c r="H43" s="823"/>
      <c r="I43" s="823"/>
      <c r="J43" s="823"/>
      <c r="K43" s="823"/>
      <c r="L43" s="823"/>
      <c r="M43" s="824"/>
      <c r="N43" s="99">
        <f>SUM(N36:N42)</f>
        <v>64207.465175632577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09">
        <f>VLOOKUP(A59,TRANSPORTE!A5:D117,4,FALSE)</f>
        <v>1541.9465086463131</v>
      </c>
      <c r="M59" s="910"/>
      <c r="N59" s="287">
        <f>K59*L59</f>
        <v>1541.9465086463131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1541.9465086463131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75849.731797229149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15169.94635944583</v>
      </c>
      <c r="M83" s="858"/>
      <c r="N83" s="51"/>
    </row>
    <row r="84" spans="1:14">
      <c r="B84" s="89" t="s">
        <v>973</v>
      </c>
      <c r="C84" s="90"/>
      <c r="D84" s="90"/>
      <c r="E84" s="90"/>
      <c r="F84" s="90"/>
      <c r="G84" s="90"/>
      <c r="H84" s="90"/>
      <c r="I84" s="87"/>
      <c r="J84" s="88"/>
      <c r="K84" s="304">
        <v>0.05</v>
      </c>
      <c r="L84" s="857">
        <f>N78*K84</f>
        <v>3792.4865898614576</v>
      </c>
      <c r="M84" s="858"/>
      <c r="N84" s="51"/>
    </row>
    <row r="85" spans="1:14" ht="15.75" thickBot="1">
      <c r="B85" s="91" t="s">
        <v>974</v>
      </c>
      <c r="C85" s="92"/>
      <c r="D85" s="92"/>
      <c r="E85" s="92"/>
      <c r="F85" s="92"/>
      <c r="G85" s="92"/>
      <c r="H85" s="92"/>
      <c r="I85" s="93"/>
      <c r="J85" s="94"/>
      <c r="K85" s="305">
        <v>0.05</v>
      </c>
      <c r="L85" s="859">
        <f>N78*K85</f>
        <v>3792.4865898614576</v>
      </c>
      <c r="M85" s="860"/>
      <c r="N85" s="51"/>
    </row>
    <row r="86" spans="1:14" ht="15.75" thickBot="1">
      <c r="B86" s="822" t="s">
        <v>953</v>
      </c>
      <c r="C86" s="823"/>
      <c r="D86" s="823"/>
      <c r="E86" s="823"/>
      <c r="F86" s="823"/>
      <c r="G86" s="823"/>
      <c r="H86" s="823"/>
      <c r="I86" s="823"/>
      <c r="J86" s="823"/>
      <c r="K86" s="823"/>
      <c r="L86" s="823"/>
      <c r="M86" s="824"/>
      <c r="N86" s="52">
        <f>L83+L84+L85</f>
        <v>22754.919539168746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98604.651336397888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307</v>
      </c>
      <c r="B36" s="871" t="str">
        <f>VLOOKUP(A36,EQUIPOS!A6:D154,3,FALSE)</f>
        <v>Retroexcavadora, Potencia en el Volante 78 HP 2200 RPM</v>
      </c>
      <c r="C36" s="872"/>
      <c r="D36" s="872"/>
      <c r="E36" s="872"/>
      <c r="F36" s="872"/>
      <c r="G36" s="872"/>
      <c r="H36" s="873"/>
      <c r="I36" s="267"/>
      <c r="J36" s="268"/>
      <c r="K36" s="269">
        <f>VLOOKUP(A36,EQUIPOS!A6:D161,4,FALSE)</f>
        <v>124189.01067901547</v>
      </c>
      <c r="L36" s="270"/>
      <c r="M36" s="271">
        <v>5</v>
      </c>
      <c r="N36" s="272">
        <f>K36/M36</f>
        <v>24837.802135803093</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107.474121807204</v>
      </c>
    </row>
    <row r="43" spans="1:14" ht="15.75" thickBot="1">
      <c r="B43" s="822" t="s">
        <v>953</v>
      </c>
      <c r="C43" s="823"/>
      <c r="D43" s="823"/>
      <c r="E43" s="823"/>
      <c r="F43" s="823"/>
      <c r="G43" s="823"/>
      <c r="H43" s="823"/>
      <c r="I43" s="823"/>
      <c r="J43" s="823"/>
      <c r="K43" s="823"/>
      <c r="L43" s="823"/>
      <c r="M43" s="824"/>
      <c r="N43" s="99">
        <f>SUM(N36:N42)</f>
        <v>24945.276257610298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09">
        <f>VLOOKUP(A59,TRANSPORTE!A5:D94,4,FALSE)</f>
        <v>1002.1531531865068</v>
      </c>
      <c r="M59" s="910"/>
      <c r="N59" s="287">
        <f>K59*L59</f>
        <v>703.51151353692774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703.51151353692774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5373.7060903601996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31022.493861507424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6204.4987723014856</v>
      </c>
      <c r="M83" s="858"/>
      <c r="N83" s="51"/>
    </row>
    <row r="84" spans="1:14">
      <c r="B84" s="89" t="s">
        <v>973</v>
      </c>
      <c r="C84" s="90"/>
      <c r="D84" s="90"/>
      <c r="E84" s="90"/>
      <c r="F84" s="90"/>
      <c r="G84" s="90"/>
      <c r="H84" s="90"/>
      <c r="I84" s="87"/>
      <c r="J84" s="88"/>
      <c r="K84" s="304">
        <v>0.05</v>
      </c>
      <c r="L84" s="857">
        <f>N78*K84</f>
        <v>1551.1246930753714</v>
      </c>
      <c r="M84" s="858"/>
      <c r="N84" s="51"/>
    </row>
    <row r="85" spans="1:14" ht="15.75" thickBot="1">
      <c r="B85" s="91" t="s">
        <v>974</v>
      </c>
      <c r="C85" s="92"/>
      <c r="D85" s="92"/>
      <c r="E85" s="92"/>
      <c r="F85" s="92"/>
      <c r="G85" s="92"/>
      <c r="H85" s="92"/>
      <c r="I85" s="93"/>
      <c r="J85" s="94"/>
      <c r="K85" s="305">
        <v>0.05</v>
      </c>
      <c r="L85" s="859">
        <f>N78*K85</f>
        <v>1551.1246930753714</v>
      </c>
      <c r="M85" s="860"/>
      <c r="N85" s="51"/>
    </row>
    <row r="86" spans="1:14" ht="15.75" thickBot="1">
      <c r="B86" s="822" t="s">
        <v>953</v>
      </c>
      <c r="C86" s="823"/>
      <c r="D86" s="823"/>
      <c r="E86" s="823"/>
      <c r="F86" s="823"/>
      <c r="G86" s="823"/>
      <c r="H86" s="823"/>
      <c r="I86" s="823"/>
      <c r="J86" s="823"/>
      <c r="K86" s="823"/>
      <c r="L86" s="823"/>
      <c r="M86" s="824"/>
      <c r="N86" s="52">
        <f>L83+L84+L85</f>
        <v>9306.7481584522284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40329.242019959653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307</v>
      </c>
      <c r="B36" s="871" t="str">
        <f>VLOOKUP(A36,EQUIPOS!A6:D154,3,FALSE)</f>
        <v>Retroexcavadora, Potencia en el Volante 78 HP 2200 RPM</v>
      </c>
      <c r="C36" s="872"/>
      <c r="D36" s="872"/>
      <c r="E36" s="872"/>
      <c r="F36" s="872"/>
      <c r="G36" s="872"/>
      <c r="H36" s="873"/>
      <c r="I36" s="267"/>
      <c r="J36" s="268"/>
      <c r="K36" s="269">
        <f>VLOOKUP(A36,EQUIPOS!A6:D161,4,FALSE)</f>
        <v>124189.01067901547</v>
      </c>
      <c r="L36" s="270"/>
      <c r="M36" s="271">
        <v>4</v>
      </c>
      <c r="N36" s="272">
        <f>K36/M36</f>
        <v>31047.252669753867</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67.663750000000007</v>
      </c>
    </row>
    <row r="43" spans="1:14" ht="15.75" thickBot="1">
      <c r="B43" s="822" t="s">
        <v>953</v>
      </c>
      <c r="C43" s="823"/>
      <c r="D43" s="823"/>
      <c r="E43" s="823"/>
      <c r="F43" s="823"/>
      <c r="G43" s="823"/>
      <c r="H43" s="823"/>
      <c r="I43" s="823"/>
      <c r="J43" s="823"/>
      <c r="K43" s="823"/>
      <c r="L43" s="823"/>
      <c r="M43" s="824"/>
      <c r="N43" s="99">
        <f>SUM(N36:N42)</f>
        <v>31114.916419753867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09">
        <f>VLOOKUP(A59,TRANSPORTE!A5:D94,4,FALSE)</f>
        <v>1002.1531531865068</v>
      </c>
      <c r="M59" s="910"/>
      <c r="N59" s="287">
        <f>K59*L59</f>
        <v>3036.5240541551152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3036.5240541551152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3383.1875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37534.62797390898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7506.9255947817965</v>
      </c>
      <c r="M83" s="858"/>
      <c r="N83" s="51"/>
    </row>
    <row r="84" spans="1:14">
      <c r="B84" s="89" t="s">
        <v>973</v>
      </c>
      <c r="C84" s="90"/>
      <c r="D84" s="90"/>
      <c r="E84" s="90"/>
      <c r="F84" s="90"/>
      <c r="G84" s="90"/>
      <c r="H84" s="90"/>
      <c r="I84" s="87"/>
      <c r="J84" s="88"/>
      <c r="K84" s="304">
        <v>0.05</v>
      </c>
      <c r="L84" s="857">
        <f>N78*K84</f>
        <v>1876.7313986954491</v>
      </c>
      <c r="M84" s="858"/>
      <c r="N84" s="51"/>
    </row>
    <row r="85" spans="1:14" ht="15.75" thickBot="1">
      <c r="B85" s="91" t="s">
        <v>974</v>
      </c>
      <c r="C85" s="92"/>
      <c r="D85" s="92"/>
      <c r="E85" s="92"/>
      <c r="F85" s="92"/>
      <c r="G85" s="92"/>
      <c r="H85" s="92"/>
      <c r="I85" s="93"/>
      <c r="J85" s="94"/>
      <c r="K85" s="305">
        <v>0.05</v>
      </c>
      <c r="L85" s="859">
        <f>N78*K85</f>
        <v>1876.7313986954491</v>
      </c>
      <c r="M85" s="860"/>
      <c r="N85" s="51"/>
    </row>
    <row r="86" spans="1:14" ht="15.75" thickBot="1">
      <c r="B86" s="822" t="s">
        <v>953</v>
      </c>
      <c r="C86" s="823"/>
      <c r="D86" s="823"/>
      <c r="E86" s="823"/>
      <c r="F86" s="823"/>
      <c r="G86" s="823"/>
      <c r="H86" s="823"/>
      <c r="I86" s="823"/>
      <c r="J86" s="823"/>
      <c r="K86" s="823"/>
      <c r="L86" s="823"/>
      <c r="M86" s="824"/>
      <c r="N86" s="52">
        <f>L83+L84+L85</f>
        <v>11260.388392172694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48795.016366081676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c r="B36" s="871"/>
      <c r="C36" s="872"/>
      <c r="D36" s="872"/>
      <c r="E36" s="872"/>
      <c r="F36" s="872"/>
      <c r="G36" s="872"/>
      <c r="H36" s="873"/>
      <c r="I36" s="267"/>
      <c r="J36" s="268"/>
      <c r="K36" s="269"/>
      <c r="L36" s="270"/>
      <c r="M36" s="271"/>
      <c r="N36" s="272"/>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144.34933333333333</v>
      </c>
    </row>
    <row r="43" spans="1:14" ht="15.75" thickBot="1">
      <c r="B43" s="822" t="s">
        <v>953</v>
      </c>
      <c r="C43" s="823"/>
      <c r="D43" s="823"/>
      <c r="E43" s="823"/>
      <c r="F43" s="823"/>
      <c r="G43" s="823"/>
      <c r="H43" s="823"/>
      <c r="I43" s="823"/>
      <c r="J43" s="823"/>
      <c r="K43" s="823"/>
      <c r="L43" s="823"/>
      <c r="M43" s="824"/>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1443.4933333333333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317.56853333333333</v>
      </c>
      <c r="M83" s="858"/>
      <c r="N83" s="51"/>
    </row>
    <row r="84" spans="1:14">
      <c r="B84" s="89" t="s">
        <v>973</v>
      </c>
      <c r="C84" s="90"/>
      <c r="D84" s="90"/>
      <c r="E84" s="90"/>
      <c r="F84" s="90"/>
      <c r="G84" s="90"/>
      <c r="H84" s="90"/>
      <c r="I84" s="87"/>
      <c r="J84" s="88"/>
      <c r="K84" s="304">
        <v>0.05</v>
      </c>
      <c r="L84" s="857">
        <f>N78*K84</f>
        <v>79.392133333333334</v>
      </c>
      <c r="M84" s="858"/>
      <c r="N84" s="51"/>
    </row>
    <row r="85" spans="1:14" ht="15.75" thickBot="1">
      <c r="B85" s="91" t="s">
        <v>974</v>
      </c>
      <c r="C85" s="92"/>
      <c r="D85" s="92"/>
      <c r="E85" s="92"/>
      <c r="F85" s="92"/>
      <c r="G85" s="92"/>
      <c r="H85" s="92"/>
      <c r="I85" s="93"/>
      <c r="J85" s="94"/>
      <c r="K85" s="305">
        <v>0.05</v>
      </c>
      <c r="L85" s="859">
        <f>N78*K85</f>
        <v>79.392133333333334</v>
      </c>
      <c r="M85" s="860"/>
      <c r="N85" s="51"/>
    </row>
    <row r="86" spans="1:14" ht="15.75" thickBot="1">
      <c r="B86" s="822" t="s">
        <v>953</v>
      </c>
      <c r="C86" s="823"/>
      <c r="D86" s="823"/>
      <c r="E86" s="823"/>
      <c r="F86" s="823"/>
      <c r="G86" s="823"/>
      <c r="H86" s="823"/>
      <c r="I86" s="823"/>
      <c r="J86" s="823"/>
      <c r="K86" s="823"/>
      <c r="L86" s="823"/>
      <c r="M86" s="824"/>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310</v>
      </c>
      <c r="B36" s="871" t="str">
        <f>VLOOKUP(A36,EQUIPOS!A6:D154,3,FALSE)</f>
        <v>Retroexcavadora A25C</v>
      </c>
      <c r="C36" s="872"/>
      <c r="D36" s="872"/>
      <c r="E36" s="872"/>
      <c r="F36" s="872"/>
      <c r="G36" s="872"/>
      <c r="H36" s="873"/>
      <c r="I36" s="267"/>
      <c r="J36" s="268"/>
      <c r="K36" s="269">
        <f>VLOOKUP(A36,EQUIPOS!A6:D163,4,FALSE)</f>
        <v>186283.51601852322</v>
      </c>
      <c r="L36" s="270"/>
      <c r="M36" s="271">
        <v>3</v>
      </c>
      <c r="N36" s="272">
        <f>K36/M36</f>
        <v>62094.505339507741</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90.218333333333348</v>
      </c>
    </row>
    <row r="43" spans="1:14" ht="15.75" thickBot="1">
      <c r="B43" s="822" t="s">
        <v>953</v>
      </c>
      <c r="C43" s="823"/>
      <c r="D43" s="823"/>
      <c r="E43" s="823"/>
      <c r="F43" s="823"/>
      <c r="G43" s="823"/>
      <c r="H43" s="823"/>
      <c r="I43" s="823"/>
      <c r="J43" s="823"/>
      <c r="K43" s="823"/>
      <c r="L43" s="823"/>
      <c r="M43" s="824"/>
      <c r="N43" s="99">
        <f>SUM(N36:N42)</f>
        <v>62184.723672841072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09">
        <f>VLOOKUP(A59,TRANSPORTE!A6:D117,4,FALSE)</f>
        <v>1008.5038196902459</v>
      </c>
      <c r="M59" s="910"/>
      <c r="N59" s="287">
        <f>K59*L59</f>
        <v>1714.456493473418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1714.456493473418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9021.8333333333339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72921.013499647815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14584.202699929563</v>
      </c>
      <c r="M83" s="858"/>
      <c r="N83" s="51"/>
    </row>
    <row r="84" spans="1:14">
      <c r="B84" s="89" t="s">
        <v>973</v>
      </c>
      <c r="C84" s="90"/>
      <c r="D84" s="90"/>
      <c r="E84" s="90"/>
      <c r="F84" s="90"/>
      <c r="G84" s="90"/>
      <c r="H84" s="90"/>
      <c r="I84" s="87"/>
      <c r="J84" s="88"/>
      <c r="K84" s="304">
        <v>0.05</v>
      </c>
      <c r="L84" s="857">
        <f>N78*K84</f>
        <v>3646.0506749823908</v>
      </c>
      <c r="M84" s="858"/>
      <c r="N84" s="51"/>
    </row>
    <row r="85" spans="1:14" ht="15.75" thickBot="1">
      <c r="B85" s="91" t="s">
        <v>974</v>
      </c>
      <c r="C85" s="92"/>
      <c r="D85" s="92"/>
      <c r="E85" s="92"/>
      <c r="F85" s="92"/>
      <c r="G85" s="92"/>
      <c r="H85" s="92"/>
      <c r="I85" s="93"/>
      <c r="J85" s="94"/>
      <c r="K85" s="305">
        <v>0.05</v>
      </c>
      <c r="L85" s="859">
        <f>N78*K85</f>
        <v>3646.0506749823908</v>
      </c>
      <c r="M85" s="860"/>
      <c r="N85" s="51"/>
    </row>
    <row r="86" spans="1:14" ht="15.75" thickBot="1">
      <c r="B86" s="822" t="s">
        <v>953</v>
      </c>
      <c r="C86" s="823"/>
      <c r="D86" s="823"/>
      <c r="E86" s="823"/>
      <c r="F86" s="823"/>
      <c r="G86" s="823"/>
      <c r="H86" s="823"/>
      <c r="I86" s="823"/>
      <c r="J86" s="823"/>
      <c r="K86" s="823"/>
      <c r="L86" s="823"/>
      <c r="M86" s="824"/>
      <c r="N86" s="52">
        <f>L83+L84+L85</f>
        <v>21876.304049894345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94797.31754954216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310</v>
      </c>
      <c r="B36" s="871" t="str">
        <f>VLOOKUP(A36,EQUIPOS!A6:D154,3,FALSE)</f>
        <v>Retroexcavadora A25C</v>
      </c>
      <c r="C36" s="872"/>
      <c r="D36" s="872"/>
      <c r="E36" s="872"/>
      <c r="F36" s="872"/>
      <c r="G36" s="872"/>
      <c r="H36" s="873"/>
      <c r="I36" s="267"/>
      <c r="J36" s="268"/>
      <c r="K36" s="269">
        <f>VLOOKUP(A36,EQUIPOS!A6:D163,4,FALSE)</f>
        <v>186283.51601852322</v>
      </c>
      <c r="L36" s="270"/>
      <c r="M36" s="271">
        <v>3</v>
      </c>
      <c r="N36" s="272">
        <f>K36/M36</f>
        <v>62094.505339507741</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90.218333333333348</v>
      </c>
    </row>
    <row r="43" spans="1:14" ht="15.75" thickBot="1">
      <c r="B43" s="822" t="s">
        <v>953</v>
      </c>
      <c r="C43" s="823"/>
      <c r="D43" s="823"/>
      <c r="E43" s="823"/>
      <c r="F43" s="823"/>
      <c r="G43" s="823"/>
      <c r="H43" s="823"/>
      <c r="I43" s="823"/>
      <c r="J43" s="823"/>
      <c r="K43" s="823"/>
      <c r="L43" s="823"/>
      <c r="M43" s="824"/>
      <c r="N43" s="99">
        <f>SUM(N36:N42)</f>
        <v>62184.723672841072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09">
        <f>VLOOKUP(A59,TRANSPORTE!A6:D117,4,FALSE)</f>
        <v>1008.5038196902459</v>
      </c>
      <c r="M59" s="910"/>
      <c r="N59" s="287">
        <f>K59*L59</f>
        <v>1714.456493473418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1714.456493473418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9021.8333333333339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72921.013499647815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14584.202699929563</v>
      </c>
      <c r="M83" s="858"/>
      <c r="N83" s="51"/>
    </row>
    <row r="84" spans="1:14">
      <c r="B84" s="89" t="s">
        <v>973</v>
      </c>
      <c r="C84" s="90"/>
      <c r="D84" s="90"/>
      <c r="E84" s="90"/>
      <c r="F84" s="90"/>
      <c r="G84" s="90"/>
      <c r="H84" s="90"/>
      <c r="I84" s="87"/>
      <c r="J84" s="88"/>
      <c r="K84" s="304">
        <v>0.05</v>
      </c>
      <c r="L84" s="857">
        <f>N78*K84</f>
        <v>3646.0506749823908</v>
      </c>
      <c r="M84" s="858"/>
      <c r="N84" s="51"/>
    </row>
    <row r="85" spans="1:14" ht="15.75" thickBot="1">
      <c r="B85" s="91" t="s">
        <v>974</v>
      </c>
      <c r="C85" s="92"/>
      <c r="D85" s="92"/>
      <c r="E85" s="92"/>
      <c r="F85" s="92"/>
      <c r="G85" s="92"/>
      <c r="H85" s="92"/>
      <c r="I85" s="93"/>
      <c r="J85" s="94"/>
      <c r="K85" s="305">
        <v>0.05</v>
      </c>
      <c r="L85" s="859">
        <f>N78*K85</f>
        <v>3646.0506749823908</v>
      </c>
      <c r="M85" s="860"/>
      <c r="N85" s="51"/>
    </row>
    <row r="86" spans="1:14" ht="15.75" thickBot="1">
      <c r="B86" s="822" t="s">
        <v>953</v>
      </c>
      <c r="C86" s="823"/>
      <c r="D86" s="823"/>
      <c r="E86" s="823"/>
      <c r="F86" s="823"/>
      <c r="G86" s="823"/>
      <c r="H86" s="823"/>
      <c r="I86" s="823"/>
      <c r="J86" s="823"/>
      <c r="K86" s="823"/>
      <c r="L86" s="823"/>
      <c r="M86" s="824"/>
      <c r="N86" s="52">
        <f>L83+L84+L85</f>
        <v>21876.304049894345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94797.31754954216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196632.60024177449</v>
      </c>
      <c r="L36" s="270"/>
      <c r="M36" s="271">
        <v>45</v>
      </c>
      <c r="N36" s="272">
        <f>K36/M36</f>
        <v>4369.6133387061</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1.5036388888888887</v>
      </c>
    </row>
    <row r="43" spans="1:14" ht="15.75" thickBot="1">
      <c r="B43" s="822" t="s">
        <v>953</v>
      </c>
      <c r="C43" s="823"/>
      <c r="D43" s="823"/>
      <c r="E43" s="823"/>
      <c r="F43" s="823"/>
      <c r="G43" s="823"/>
      <c r="H43" s="823"/>
      <c r="I43" s="823"/>
      <c r="J43" s="823"/>
      <c r="K43" s="823"/>
      <c r="L43" s="823"/>
      <c r="M43" s="824"/>
      <c r="N43" s="99">
        <f>SUM(N36:N42)</f>
        <v>4371.1169775949893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09">
        <f>VLOOKUP(A59,TRANSPORTE!A6:D117,4,FALSE)</f>
        <v>1541.9465086463131</v>
      </c>
      <c r="M59" s="910"/>
      <c r="N59" s="287">
        <f>K59*L59</f>
        <v>55047.490358673378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55047.490358673378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150.36388888888888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59568.971225157256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11913.794245031451</v>
      </c>
      <c r="M83" s="858"/>
      <c r="N83" s="51"/>
    </row>
    <row r="84" spans="1:14">
      <c r="B84" s="89" t="s">
        <v>973</v>
      </c>
      <c r="C84" s="90"/>
      <c r="D84" s="90"/>
      <c r="E84" s="90"/>
      <c r="F84" s="90"/>
      <c r="G84" s="90"/>
      <c r="H84" s="90"/>
      <c r="I84" s="87"/>
      <c r="J84" s="88"/>
      <c r="K84" s="304">
        <v>0.05</v>
      </c>
      <c r="L84" s="857">
        <f>N78*K84</f>
        <v>2978.4485612578628</v>
      </c>
      <c r="M84" s="858"/>
      <c r="N84" s="51"/>
    </row>
    <row r="85" spans="1:14" ht="15.75" thickBot="1">
      <c r="B85" s="91" t="s">
        <v>974</v>
      </c>
      <c r="C85" s="92"/>
      <c r="D85" s="92"/>
      <c r="E85" s="92"/>
      <c r="F85" s="92"/>
      <c r="G85" s="92"/>
      <c r="H85" s="92"/>
      <c r="I85" s="93"/>
      <c r="J85" s="94"/>
      <c r="K85" s="305">
        <v>0.05</v>
      </c>
      <c r="L85" s="859">
        <f>N78*K85</f>
        <v>2978.4485612578628</v>
      </c>
      <c r="M85" s="860"/>
      <c r="N85" s="51"/>
    </row>
    <row r="86" spans="1:14" ht="15.75" thickBot="1">
      <c r="B86" s="822" t="s">
        <v>953</v>
      </c>
      <c r="C86" s="823"/>
      <c r="D86" s="823"/>
      <c r="E86" s="823"/>
      <c r="F86" s="823"/>
      <c r="G86" s="823"/>
      <c r="H86" s="823"/>
      <c r="I86" s="823"/>
      <c r="J86" s="823"/>
      <c r="K86" s="823"/>
      <c r="L86" s="823"/>
      <c r="M86" s="824"/>
      <c r="N86" s="52">
        <f>L83+L84+L85</f>
        <v>17870.691367547177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77439.662592704437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c r="B36" s="871"/>
      <c r="C36" s="872"/>
      <c r="D36" s="872"/>
      <c r="E36" s="872"/>
      <c r="F36" s="872"/>
      <c r="G36" s="872"/>
      <c r="H36" s="873"/>
      <c r="I36" s="267"/>
      <c r="J36" s="268"/>
      <c r="K36" s="269"/>
      <c r="L36" s="270"/>
      <c r="M36" s="271"/>
      <c r="N36" s="272"/>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60.145555555555553</v>
      </c>
    </row>
    <row r="43" spans="1:14" ht="15.75" thickBot="1">
      <c r="B43" s="822" t="s">
        <v>953</v>
      </c>
      <c r="C43" s="823"/>
      <c r="D43" s="823"/>
      <c r="E43" s="823"/>
      <c r="F43" s="823"/>
      <c r="G43" s="823"/>
      <c r="H43" s="823"/>
      <c r="I43" s="823"/>
      <c r="J43" s="823"/>
      <c r="K43" s="823"/>
      <c r="L43" s="823"/>
      <c r="M43" s="824"/>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09">
        <f>VLOOKUP(A59,TRANSPORTE!A6:D117,4,FALSE)</f>
        <v>1541.9465086463131</v>
      </c>
      <c r="M59" s="910"/>
      <c r="N59" s="287">
        <f>K59*L59</f>
        <v>15804.951713624709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15804.951713624709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601.45555555555552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16466.55282473582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3293.310564947164</v>
      </c>
      <c r="M83" s="858"/>
      <c r="N83" s="51"/>
    </row>
    <row r="84" spans="1:14">
      <c r="B84" s="89" t="s">
        <v>973</v>
      </c>
      <c r="C84" s="90"/>
      <c r="D84" s="90"/>
      <c r="E84" s="90"/>
      <c r="F84" s="90"/>
      <c r="G84" s="90"/>
      <c r="H84" s="90"/>
      <c r="I84" s="87"/>
      <c r="J84" s="88"/>
      <c r="K84" s="304">
        <v>0.05</v>
      </c>
      <c r="L84" s="857">
        <f>N78*K84</f>
        <v>823.32764123679101</v>
      </c>
      <c r="M84" s="858"/>
      <c r="N84" s="51"/>
    </row>
    <row r="85" spans="1:14" ht="15.75" thickBot="1">
      <c r="B85" s="91" t="s">
        <v>974</v>
      </c>
      <c r="C85" s="92"/>
      <c r="D85" s="92"/>
      <c r="E85" s="92"/>
      <c r="F85" s="92"/>
      <c r="G85" s="92"/>
      <c r="H85" s="92"/>
      <c r="I85" s="93"/>
      <c r="J85" s="94"/>
      <c r="K85" s="305">
        <v>0.05</v>
      </c>
      <c r="L85" s="859">
        <f>N78*K85</f>
        <v>823.32764123679101</v>
      </c>
      <c r="M85" s="860"/>
      <c r="N85" s="51"/>
    </row>
    <row r="86" spans="1:14" ht="15.75" thickBot="1">
      <c r="B86" s="822" t="s">
        <v>953</v>
      </c>
      <c r="C86" s="823"/>
      <c r="D86" s="823"/>
      <c r="E86" s="823"/>
      <c r="F86" s="823"/>
      <c r="G86" s="823"/>
      <c r="H86" s="823"/>
      <c r="I86" s="823"/>
      <c r="J86" s="823"/>
      <c r="K86" s="823"/>
      <c r="L86" s="823"/>
      <c r="M86" s="824"/>
      <c r="N86" s="52">
        <f>L83+L84+L85</f>
        <v>4939.9658474207463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21406.518672156566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196632.60024177449</v>
      </c>
      <c r="L36" s="270"/>
      <c r="M36" s="271">
        <v>45</v>
      </c>
      <c r="N36" s="272">
        <f>K36/M36</f>
        <v>4369.6133387061</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1.5036388888888887</v>
      </c>
    </row>
    <row r="43" spans="1:14" ht="15.75" thickBot="1">
      <c r="B43" s="822" t="s">
        <v>953</v>
      </c>
      <c r="C43" s="823"/>
      <c r="D43" s="823"/>
      <c r="E43" s="823"/>
      <c r="F43" s="823"/>
      <c r="G43" s="823"/>
      <c r="H43" s="823"/>
      <c r="I43" s="823"/>
      <c r="J43" s="823"/>
      <c r="K43" s="823"/>
      <c r="L43" s="823"/>
      <c r="M43" s="824"/>
      <c r="N43" s="99">
        <f>SUM(N36:N42)</f>
        <v>4371.1169775949893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09">
        <f>VLOOKUP(A59,TRANSPORTE!A6:D117,4,FALSE)</f>
        <v>1065.7173361771731</v>
      </c>
      <c r="M59" s="910"/>
      <c r="N59" s="287">
        <f>K59*L59</f>
        <v>863.7585723849179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863.7585723849179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150.36388888888888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5385.2394388687962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1077.0478877737594</v>
      </c>
      <c r="M83" s="858"/>
      <c r="N83" s="51"/>
    </row>
    <row r="84" spans="1:14">
      <c r="B84" s="89" t="s">
        <v>973</v>
      </c>
      <c r="C84" s="90"/>
      <c r="D84" s="90"/>
      <c r="E84" s="90"/>
      <c r="F84" s="90"/>
      <c r="G84" s="90"/>
      <c r="H84" s="90"/>
      <c r="I84" s="87"/>
      <c r="J84" s="88"/>
      <c r="K84" s="304">
        <v>0.05</v>
      </c>
      <c r="L84" s="857">
        <f>N78*K84</f>
        <v>269.26197194343985</v>
      </c>
      <c r="M84" s="858"/>
      <c r="N84" s="51"/>
    </row>
    <row r="85" spans="1:14" ht="15.75" thickBot="1">
      <c r="B85" s="91" t="s">
        <v>974</v>
      </c>
      <c r="C85" s="92"/>
      <c r="D85" s="92"/>
      <c r="E85" s="92"/>
      <c r="F85" s="92"/>
      <c r="G85" s="92"/>
      <c r="H85" s="92"/>
      <c r="I85" s="93"/>
      <c r="J85" s="94"/>
      <c r="K85" s="305">
        <v>0.05</v>
      </c>
      <c r="L85" s="859">
        <f>N78*K85</f>
        <v>269.26197194343985</v>
      </c>
      <c r="M85" s="860"/>
      <c r="N85" s="51"/>
    </row>
    <row r="86" spans="1:14" ht="15.75" thickBot="1">
      <c r="B86" s="822" t="s">
        <v>953</v>
      </c>
      <c r="C86" s="823"/>
      <c r="D86" s="823"/>
      <c r="E86" s="823"/>
      <c r="F86" s="823"/>
      <c r="G86" s="823"/>
      <c r="H86" s="823"/>
      <c r="I86" s="823"/>
      <c r="J86" s="823"/>
      <c r="K86" s="823"/>
      <c r="L86" s="823"/>
      <c r="M86" s="824"/>
      <c r="N86" s="52">
        <f>L83+L84+L85</f>
        <v>1615.5718316606392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7000.8112705294352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VLOOKUP(A36,EQUIPOS!A5:D154,4,FALSE)</f>
        <v>175934.43179527193</v>
      </c>
      <c r="L36" s="270"/>
      <c r="M36" s="271">
        <v>0.625</v>
      </c>
      <c r="N36" s="272">
        <f>K36/M36</f>
        <v>281495.09087243507</v>
      </c>
    </row>
    <row r="37" spans="1:14">
      <c r="A37" s="108" t="s">
        <v>241</v>
      </c>
      <c r="B37" s="871" t="str">
        <f>VLOOKUP(A37,EQUIPOS!A7:D154,3,FALSE)</f>
        <v>Grúa (capacidad 15 ton)</v>
      </c>
      <c r="C37" s="872"/>
      <c r="D37" s="872"/>
      <c r="E37" s="872"/>
      <c r="F37" s="872"/>
      <c r="G37" s="872"/>
      <c r="H37" s="873"/>
      <c r="I37" s="267"/>
      <c r="J37" s="268"/>
      <c r="K37" s="269">
        <f>VLOOKUP(A37,EQUIPOS!A6:D154,4,FALSE)</f>
        <v>124056.06470584887</v>
      </c>
      <c r="L37" s="270"/>
      <c r="M37" s="271">
        <v>0.625</v>
      </c>
      <c r="N37" s="272">
        <f>K37/M37</f>
        <v>198489.7035293582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2706.55</v>
      </c>
    </row>
    <row r="43" spans="1:14" ht="15.75" thickBot="1">
      <c r="B43" s="822" t="s">
        <v>953</v>
      </c>
      <c r="C43" s="823"/>
      <c r="D43" s="823"/>
      <c r="E43" s="823"/>
      <c r="F43" s="823"/>
      <c r="G43" s="823"/>
      <c r="H43" s="823"/>
      <c r="I43" s="823"/>
      <c r="J43" s="823"/>
      <c r="K43" s="823"/>
      <c r="L43" s="823"/>
      <c r="M43" s="824"/>
      <c r="N43" s="394">
        <f>SUM(N36:N42)</f>
        <v>482691.34440179326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844.51237311184479</v>
      </c>
      <c r="N48" s="272">
        <f>K48*M48</f>
        <v>8445.1237311184486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18294.157784906154</v>
      </c>
      <c r="N49" s="272">
        <f>K49*M49</f>
        <v>18294.157784906154</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2403.8613501104314</v>
      </c>
      <c r="N50" s="272">
        <f>K50*M50</f>
        <v>2403.8613501104314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32763.831817585084</v>
      </c>
      <c r="N51" s="272">
        <f>K51*M51</f>
        <v>65527.663635170167</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94670.806501305196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631493.15090309852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126298.63018061972</v>
      </c>
      <c r="M83" s="858"/>
      <c r="N83" s="51"/>
    </row>
    <row r="84" spans="1:14">
      <c r="B84" s="89" t="s">
        <v>973</v>
      </c>
      <c r="C84" s="90"/>
      <c r="D84" s="90"/>
      <c r="E84" s="90"/>
      <c r="F84" s="90"/>
      <c r="G84" s="90"/>
      <c r="H84" s="90"/>
      <c r="I84" s="87"/>
      <c r="J84" s="88"/>
      <c r="K84" s="304">
        <v>0.05</v>
      </c>
      <c r="L84" s="857">
        <f>N78*K84</f>
        <v>31574.657545154929</v>
      </c>
      <c r="M84" s="858"/>
      <c r="N84" s="51"/>
    </row>
    <row r="85" spans="1:14" ht="15.75" thickBot="1">
      <c r="B85" s="91" t="s">
        <v>974</v>
      </c>
      <c r="C85" s="92"/>
      <c r="D85" s="92"/>
      <c r="E85" s="92"/>
      <c r="F85" s="92"/>
      <c r="G85" s="92"/>
      <c r="H85" s="92"/>
      <c r="I85" s="93"/>
      <c r="J85" s="94"/>
      <c r="K85" s="305">
        <v>0.05</v>
      </c>
      <c r="L85" s="859">
        <f>N78*K85</f>
        <v>31574.657545154929</v>
      </c>
      <c r="M85" s="860"/>
      <c r="N85" s="51"/>
    </row>
    <row r="86" spans="1:14" ht="15.75" thickBot="1">
      <c r="B86" s="822" t="s">
        <v>953</v>
      </c>
      <c r="C86" s="823"/>
      <c r="D86" s="823"/>
      <c r="E86" s="823"/>
      <c r="F86" s="823"/>
      <c r="G86" s="823"/>
      <c r="H86" s="823"/>
      <c r="I86" s="823"/>
      <c r="J86" s="823"/>
      <c r="K86" s="823"/>
      <c r="L86" s="823"/>
      <c r="M86" s="824"/>
      <c r="N86" s="52">
        <f>L83+L84+L85</f>
        <v>189447.94527092954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820941.096174028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175934.43179527193</v>
      </c>
      <c r="L36" s="270"/>
      <c r="M36" s="271">
        <v>0.5</v>
      </c>
      <c r="N36" s="272">
        <f>K36/M36</f>
        <v>351868.86359054386</v>
      </c>
    </row>
    <row r="37" spans="1:14">
      <c r="A37" s="108" t="s">
        <v>241</v>
      </c>
      <c r="B37" s="871" t="str">
        <f>VLOOKUP(A37,EQUIPOS!A7:D154,3,FALSE)</f>
        <v>Grúa (capacidad 15 ton)</v>
      </c>
      <c r="C37" s="872"/>
      <c r="D37" s="872"/>
      <c r="E37" s="872"/>
      <c r="F37" s="872"/>
      <c r="G37" s="872"/>
      <c r="H37" s="873"/>
      <c r="I37" s="267"/>
      <c r="J37" s="268"/>
      <c r="K37" s="269">
        <f>VLOOKUP(A37,EQUIPOS!A7:D164,4,FALSE)</f>
        <v>124056.06470584887</v>
      </c>
      <c r="L37" s="270"/>
      <c r="M37" s="271">
        <v>0.5</v>
      </c>
      <c r="N37" s="272">
        <f>K37/M37</f>
        <v>248112.12941169774</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3383.1875</v>
      </c>
    </row>
    <row r="43" spans="1:14" ht="15.75" thickBot="1">
      <c r="B43" s="822" t="s">
        <v>953</v>
      </c>
      <c r="C43" s="823"/>
      <c r="D43" s="823"/>
      <c r="E43" s="823"/>
      <c r="F43" s="823"/>
      <c r="G43" s="823"/>
      <c r="H43" s="823"/>
      <c r="I43" s="823"/>
      <c r="J43" s="823"/>
      <c r="K43" s="823"/>
      <c r="L43" s="823"/>
      <c r="M43" s="824"/>
      <c r="N43" s="394">
        <f>SUM(N36:N42)</f>
        <v>603364.18050224159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844.51237311184479</v>
      </c>
      <c r="N48" s="272">
        <f>K48*M48</f>
        <v>8445.1237311184486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18294.157784906154</v>
      </c>
      <c r="N49" s="272">
        <f>K49*M49</f>
        <v>18294.157784906154</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2403.8613501104314</v>
      </c>
      <c r="N50" s="272">
        <f>K50*M50</f>
        <v>2403.8613501104314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32763.831817585084</v>
      </c>
      <c r="N51" s="272">
        <f>K51*M51</f>
        <v>65527.663635170167</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94670.806501305196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67663.75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765698.73700354679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153139.74740070937</v>
      </c>
      <c r="M83" s="858"/>
      <c r="N83" s="51"/>
    </row>
    <row r="84" spans="1:14">
      <c r="B84" s="89" t="s">
        <v>973</v>
      </c>
      <c r="C84" s="90"/>
      <c r="D84" s="90"/>
      <c r="E84" s="90"/>
      <c r="F84" s="90"/>
      <c r="G84" s="90"/>
      <c r="H84" s="90"/>
      <c r="I84" s="87"/>
      <c r="J84" s="88"/>
      <c r="K84" s="304">
        <v>0.05</v>
      </c>
      <c r="L84" s="857">
        <f>N78*K84</f>
        <v>38284.936850177342</v>
      </c>
      <c r="M84" s="858"/>
      <c r="N84" s="51"/>
    </row>
    <row r="85" spans="1:14" ht="15.75" thickBot="1">
      <c r="B85" s="91" t="s">
        <v>974</v>
      </c>
      <c r="C85" s="92"/>
      <c r="D85" s="92"/>
      <c r="E85" s="92"/>
      <c r="F85" s="92"/>
      <c r="G85" s="92"/>
      <c r="H85" s="92"/>
      <c r="I85" s="93"/>
      <c r="J85" s="94"/>
      <c r="K85" s="305">
        <v>0.05</v>
      </c>
      <c r="L85" s="859">
        <f>N78*K85</f>
        <v>38284.936850177342</v>
      </c>
      <c r="M85" s="860"/>
      <c r="N85" s="51"/>
    </row>
    <row r="86" spans="1:14" ht="15.75" thickBot="1">
      <c r="B86" s="822" t="s">
        <v>953</v>
      </c>
      <c r="C86" s="823"/>
      <c r="D86" s="823"/>
      <c r="E86" s="823"/>
      <c r="F86" s="823"/>
      <c r="G86" s="823"/>
      <c r="H86" s="823"/>
      <c r="I86" s="823"/>
      <c r="J86" s="823"/>
      <c r="K86" s="823"/>
      <c r="L86" s="823"/>
      <c r="M86" s="824"/>
      <c r="N86" s="52">
        <f>L83+L84+L85</f>
        <v>229709.62110106408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995408.35810461082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175934.43179527193</v>
      </c>
      <c r="L36" s="270"/>
      <c r="M36" s="271">
        <v>0.4375</v>
      </c>
      <c r="N36" s="272">
        <f>K36/M36</f>
        <v>402135.84410347871</v>
      </c>
    </row>
    <row r="37" spans="1:14">
      <c r="A37" s="108" t="s">
        <v>241</v>
      </c>
      <c r="B37" s="871" t="str">
        <f>VLOOKUP(A37,EQUIPOS!A7:D154,3,FALSE)</f>
        <v>Grúa (capacidad 15 ton)</v>
      </c>
      <c r="C37" s="872"/>
      <c r="D37" s="872"/>
      <c r="E37" s="872"/>
      <c r="F37" s="872"/>
      <c r="G37" s="872"/>
      <c r="H37" s="873"/>
      <c r="I37" s="267"/>
      <c r="J37" s="268"/>
      <c r="K37" s="269">
        <f>VLOOKUP(A37,EQUIPOS!A7:D164,4,FALSE)</f>
        <v>124056.06470584887</v>
      </c>
      <c r="L37" s="270"/>
      <c r="M37" s="271">
        <v>0.4375</v>
      </c>
      <c r="N37" s="272">
        <f>K37/M37</f>
        <v>283556.71932765457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3866.5</v>
      </c>
    </row>
    <row r="43" spans="1:14" ht="15.75" thickBot="1">
      <c r="B43" s="822" t="s">
        <v>953</v>
      </c>
      <c r="C43" s="823"/>
      <c r="D43" s="823"/>
      <c r="E43" s="823"/>
      <c r="F43" s="823"/>
      <c r="G43" s="823"/>
      <c r="H43" s="823"/>
      <c r="I43" s="823"/>
      <c r="J43" s="823"/>
      <c r="K43" s="823"/>
      <c r="L43" s="823"/>
      <c r="M43" s="824"/>
      <c r="N43" s="394">
        <f>SUM(N36:N42)</f>
        <v>689559.06343113328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844.51237311184479</v>
      </c>
      <c r="N48" s="272">
        <f>K48*M48</f>
        <v>8445.1237311184486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18294.157784906154</v>
      </c>
      <c r="N49" s="272">
        <f>K49*M49</f>
        <v>18294.157784906154</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2403.8613501104314</v>
      </c>
      <c r="N50" s="272">
        <f>K50*M50</f>
        <v>2403.8613501104314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32763.831817585084</v>
      </c>
      <c r="N51" s="272">
        <f>K51*M51</f>
        <v>65527.663635170167</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94670.806501305196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77330</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861559.86993243848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172311.97398648772</v>
      </c>
      <c r="M83" s="858"/>
      <c r="N83" s="51"/>
    </row>
    <row r="84" spans="1:14">
      <c r="B84" s="89" t="s">
        <v>973</v>
      </c>
      <c r="C84" s="90"/>
      <c r="D84" s="90"/>
      <c r="E84" s="90"/>
      <c r="F84" s="90"/>
      <c r="G84" s="90"/>
      <c r="H84" s="90"/>
      <c r="I84" s="87"/>
      <c r="J84" s="88"/>
      <c r="K84" s="304">
        <v>0.05</v>
      </c>
      <c r="L84" s="857">
        <f>N78*K84</f>
        <v>43077.99349662193</v>
      </c>
      <c r="M84" s="858"/>
      <c r="N84" s="51"/>
    </row>
    <row r="85" spans="1:14" ht="15.75" thickBot="1">
      <c r="B85" s="91" t="s">
        <v>974</v>
      </c>
      <c r="C85" s="92"/>
      <c r="D85" s="92"/>
      <c r="E85" s="92"/>
      <c r="F85" s="92"/>
      <c r="G85" s="92"/>
      <c r="H85" s="92"/>
      <c r="I85" s="93"/>
      <c r="J85" s="94"/>
      <c r="K85" s="305">
        <v>0.05</v>
      </c>
      <c r="L85" s="859">
        <f>N78*K85</f>
        <v>43077.99349662193</v>
      </c>
      <c r="M85" s="860"/>
      <c r="N85" s="51"/>
    </row>
    <row r="86" spans="1:14" ht="15.75" thickBot="1">
      <c r="B86" s="822" t="s">
        <v>953</v>
      </c>
      <c r="C86" s="823"/>
      <c r="D86" s="823"/>
      <c r="E86" s="823"/>
      <c r="F86" s="823"/>
      <c r="G86" s="823"/>
      <c r="H86" s="823"/>
      <c r="I86" s="823"/>
      <c r="J86" s="823"/>
      <c r="K86" s="823"/>
      <c r="L86" s="823"/>
      <c r="M86" s="824"/>
      <c r="N86" s="52">
        <f>L83+L84+L85</f>
        <v>258467.96097973158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1120027.83091217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175934.43179527193</v>
      </c>
      <c r="L36" s="270"/>
      <c r="M36" s="271">
        <v>0.875</v>
      </c>
      <c r="N36" s="272">
        <f>K36/M36</f>
        <v>201067.92205173936</v>
      </c>
    </row>
    <row r="37" spans="1:14">
      <c r="A37" s="108" t="s">
        <v>241</v>
      </c>
      <c r="B37" s="871" t="str">
        <f>VLOOKUP(A37,EQUIPOS!A7:D154,3,FALSE)</f>
        <v>Grúa (capacidad 15 ton)</v>
      </c>
      <c r="C37" s="872"/>
      <c r="D37" s="872"/>
      <c r="E37" s="872"/>
      <c r="F37" s="872"/>
      <c r="G37" s="872"/>
      <c r="H37" s="873"/>
      <c r="I37" s="267"/>
      <c r="J37" s="268"/>
      <c r="K37" s="269">
        <f>VLOOKUP(A37,EQUIPOS!A7:D164,4,FALSE)</f>
        <v>124056.06470584887</v>
      </c>
      <c r="L37" s="270"/>
      <c r="M37" s="271">
        <v>0.875</v>
      </c>
      <c r="N37" s="272">
        <f>K37/M37</f>
        <v>141778.35966382729</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1546.6000000000001</v>
      </c>
    </row>
    <row r="43" spans="1:14" ht="15.75" thickBot="1">
      <c r="B43" s="822" t="s">
        <v>953</v>
      </c>
      <c r="C43" s="823"/>
      <c r="D43" s="823"/>
      <c r="E43" s="823"/>
      <c r="F43" s="823"/>
      <c r="G43" s="823"/>
      <c r="H43" s="823"/>
      <c r="I43" s="823"/>
      <c r="J43" s="823"/>
      <c r="K43" s="823"/>
      <c r="L43" s="823"/>
      <c r="M43" s="824"/>
      <c r="N43" s="394">
        <f>SUM(N36:N42)</f>
        <v>344392.88171556662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844.51237311184479</v>
      </c>
      <c r="N48" s="272">
        <f>K48*M48</f>
        <v>8445.1237311184486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18294.157784906154</v>
      </c>
      <c r="N49" s="272">
        <f>K49*M49</f>
        <v>18294.157784906154</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2403.8613501104314</v>
      </c>
      <c r="N50" s="272">
        <f>K50*M50</f>
        <v>2403.8613501104314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29143.142866135033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30932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404468.02458170167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80893.604916340337</v>
      </c>
      <c r="M83" s="858"/>
      <c r="N83" s="51"/>
    </row>
    <row r="84" spans="1:14">
      <c r="B84" s="89" t="s">
        <v>973</v>
      </c>
      <c r="C84" s="90"/>
      <c r="D84" s="90"/>
      <c r="E84" s="90"/>
      <c r="F84" s="90"/>
      <c r="G84" s="90"/>
      <c r="H84" s="90"/>
      <c r="I84" s="87"/>
      <c r="J84" s="88"/>
      <c r="K84" s="304">
        <v>0.05</v>
      </c>
      <c r="L84" s="857">
        <f>N78*K84</f>
        <v>20223.401229085084</v>
      </c>
      <c r="M84" s="858"/>
      <c r="N84" s="51"/>
    </row>
    <row r="85" spans="1:14" ht="15.75" thickBot="1">
      <c r="B85" s="91" t="s">
        <v>974</v>
      </c>
      <c r="C85" s="92"/>
      <c r="D85" s="92"/>
      <c r="E85" s="92"/>
      <c r="F85" s="92"/>
      <c r="G85" s="92"/>
      <c r="H85" s="92"/>
      <c r="I85" s="93"/>
      <c r="J85" s="94"/>
      <c r="K85" s="305">
        <v>0.05</v>
      </c>
      <c r="L85" s="859">
        <f>N78*K85</f>
        <v>20223.401229085084</v>
      </c>
      <c r="M85" s="860"/>
      <c r="N85" s="51"/>
    </row>
    <row r="86" spans="1:14" ht="15.75" thickBot="1">
      <c r="B86" s="822" t="s">
        <v>953</v>
      </c>
      <c r="C86" s="823"/>
      <c r="D86" s="823"/>
      <c r="E86" s="823"/>
      <c r="F86" s="823"/>
      <c r="G86" s="823"/>
      <c r="H86" s="823"/>
      <c r="I86" s="823"/>
      <c r="J86" s="823"/>
      <c r="K86" s="823"/>
      <c r="L86" s="823"/>
      <c r="M86" s="824"/>
      <c r="N86" s="52">
        <f>L83+L84+L85</f>
        <v>121340.4073745105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525808.43195621215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175934.43179527193</v>
      </c>
      <c r="L36" s="270"/>
      <c r="M36" s="271">
        <v>0.75</v>
      </c>
      <c r="N36" s="272">
        <f>K36/M36</f>
        <v>234579.24239369589</v>
      </c>
    </row>
    <row r="37" spans="1:14">
      <c r="A37" s="108" t="s">
        <v>241</v>
      </c>
      <c r="B37" s="871" t="str">
        <f>VLOOKUP(A37,EQUIPOS!A7:D154,3,FALSE)</f>
        <v>Grúa (capacidad 15 ton)</v>
      </c>
      <c r="C37" s="872"/>
      <c r="D37" s="872"/>
      <c r="E37" s="872"/>
      <c r="F37" s="872"/>
      <c r="G37" s="872"/>
      <c r="H37" s="873"/>
      <c r="I37" s="267"/>
      <c r="J37" s="268"/>
      <c r="K37" s="269">
        <f>VLOOKUP(A37,EQUIPOS!A7:D164,4,FALSE)</f>
        <v>124056.06470584887</v>
      </c>
      <c r="L37" s="270"/>
      <c r="M37" s="271">
        <v>0.75</v>
      </c>
      <c r="N37" s="272">
        <f>K37/M37</f>
        <v>165408.08627446517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1804.3666666666668</v>
      </c>
    </row>
    <row r="43" spans="1:14" ht="15.75" thickBot="1">
      <c r="B43" s="822" t="s">
        <v>953</v>
      </c>
      <c r="C43" s="823"/>
      <c r="D43" s="823"/>
      <c r="E43" s="823"/>
      <c r="F43" s="823"/>
      <c r="G43" s="823"/>
      <c r="H43" s="823"/>
      <c r="I43" s="823"/>
      <c r="J43" s="823"/>
      <c r="K43" s="823"/>
      <c r="L43" s="823"/>
      <c r="M43" s="824"/>
      <c r="N43" s="394">
        <f>SUM(N36:N42)</f>
        <v>401791.6953348277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844.51237311184479</v>
      </c>
      <c r="N48" s="272">
        <f>K48*M48</f>
        <v>8445.1237311184486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18294.157784906154</v>
      </c>
      <c r="N49" s="272">
        <f>K49*M49</f>
        <v>18294.157784906154</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2403.8613501104314</v>
      </c>
      <c r="N50" s="272">
        <f>K50*M50</f>
        <v>2403.8613501104314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29143.142866135033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36087.333333333336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467022.17153429607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93404.434306859213</v>
      </c>
      <c r="M83" s="858"/>
      <c r="N83" s="51"/>
    </row>
    <row r="84" spans="1:14">
      <c r="B84" s="89" t="s">
        <v>973</v>
      </c>
      <c r="C84" s="90"/>
      <c r="D84" s="90"/>
      <c r="E84" s="90"/>
      <c r="F84" s="90"/>
      <c r="G84" s="90"/>
      <c r="H84" s="90"/>
      <c r="I84" s="87"/>
      <c r="J84" s="88"/>
      <c r="K84" s="304">
        <v>0.05</v>
      </c>
      <c r="L84" s="857">
        <f>N78*K84</f>
        <v>23351.108576714803</v>
      </c>
      <c r="M84" s="858"/>
      <c r="N84" s="51"/>
    </row>
    <row r="85" spans="1:14" ht="15.75" thickBot="1">
      <c r="B85" s="91" t="s">
        <v>974</v>
      </c>
      <c r="C85" s="92"/>
      <c r="D85" s="92"/>
      <c r="E85" s="92"/>
      <c r="F85" s="92"/>
      <c r="G85" s="92"/>
      <c r="H85" s="92"/>
      <c r="I85" s="93"/>
      <c r="J85" s="94"/>
      <c r="K85" s="305">
        <v>0.05</v>
      </c>
      <c r="L85" s="859">
        <f>N78*K85</f>
        <v>23351.108576714803</v>
      </c>
      <c r="M85" s="860"/>
      <c r="N85" s="51"/>
    </row>
    <row r="86" spans="1:14" ht="15.75" thickBot="1">
      <c r="B86" s="822" t="s">
        <v>953</v>
      </c>
      <c r="C86" s="823"/>
      <c r="D86" s="823"/>
      <c r="E86" s="823"/>
      <c r="F86" s="823"/>
      <c r="G86" s="823"/>
      <c r="H86" s="823"/>
      <c r="I86" s="823"/>
      <c r="J86" s="823"/>
      <c r="K86" s="823"/>
      <c r="L86" s="823"/>
      <c r="M86" s="824"/>
      <c r="N86" s="52">
        <f>L83+L84+L85</f>
        <v>140106.65146028882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607128.82299458492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175934.43179527193</v>
      </c>
      <c r="L36" s="270"/>
      <c r="M36" s="271">
        <v>0.6875</v>
      </c>
      <c r="N36" s="272">
        <f>K36/M36</f>
        <v>255904.62806585009</v>
      </c>
    </row>
    <row r="37" spans="1:14">
      <c r="A37" s="108" t="s">
        <v>241</v>
      </c>
      <c r="B37" s="871" t="str">
        <f>VLOOKUP(A37,EQUIPOS!A7:D154,3,FALSE)</f>
        <v>Grúa (capacidad 15 ton)</v>
      </c>
      <c r="C37" s="872"/>
      <c r="D37" s="872"/>
      <c r="E37" s="872"/>
      <c r="F37" s="872"/>
      <c r="G37" s="872"/>
      <c r="H37" s="873"/>
      <c r="I37" s="267"/>
      <c r="J37" s="268"/>
      <c r="K37" s="269">
        <f>VLOOKUP(A37,EQUIPOS!A7:D164,4,FALSE)</f>
        <v>124056.06470584887</v>
      </c>
      <c r="L37" s="270"/>
      <c r="M37" s="271">
        <v>0.6875</v>
      </c>
      <c r="N37" s="272">
        <f>K37/M37</f>
        <v>180445.18502668926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1968.4</v>
      </c>
    </row>
    <row r="43" spans="1:14" ht="15.75" thickBot="1">
      <c r="B43" s="822" t="s">
        <v>953</v>
      </c>
      <c r="C43" s="823"/>
      <c r="D43" s="823"/>
      <c r="E43" s="823"/>
      <c r="F43" s="823"/>
      <c r="G43" s="823"/>
      <c r="H43" s="823"/>
      <c r="I43" s="823"/>
      <c r="J43" s="823"/>
      <c r="K43" s="823"/>
      <c r="L43" s="823"/>
      <c r="M43" s="824"/>
      <c r="N43" s="394">
        <f>SUM(N36:N42)</f>
        <v>438318.21309253934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844.51237311184479</v>
      </c>
      <c r="N48" s="272">
        <f>K48*M48</f>
        <v>8445.1237311184486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18294.157784906154</v>
      </c>
      <c r="N49" s="272">
        <f>K49*M49</f>
        <v>18294.157784906154</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2403.8613501104314</v>
      </c>
      <c r="N50" s="272">
        <f>K50*M50</f>
        <v>2403.8613501104314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29143.142866135033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39368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506829.35595867439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101365.87119173488</v>
      </c>
      <c r="M83" s="858"/>
      <c r="N83" s="51"/>
    </row>
    <row r="84" spans="1:14">
      <c r="B84" s="89" t="s">
        <v>973</v>
      </c>
      <c r="C84" s="90"/>
      <c r="D84" s="90"/>
      <c r="E84" s="90"/>
      <c r="F84" s="90"/>
      <c r="G84" s="90"/>
      <c r="H84" s="90"/>
      <c r="I84" s="87"/>
      <c r="J84" s="88"/>
      <c r="K84" s="304">
        <v>0.05</v>
      </c>
      <c r="L84" s="857">
        <f>N78*K84</f>
        <v>25341.467797933721</v>
      </c>
      <c r="M84" s="858"/>
      <c r="N84" s="51"/>
    </row>
    <row r="85" spans="1:14" ht="15.75" thickBot="1">
      <c r="B85" s="91" t="s">
        <v>974</v>
      </c>
      <c r="C85" s="92"/>
      <c r="D85" s="92"/>
      <c r="E85" s="92"/>
      <c r="F85" s="92"/>
      <c r="G85" s="92"/>
      <c r="H85" s="92"/>
      <c r="I85" s="93"/>
      <c r="J85" s="94"/>
      <c r="K85" s="305">
        <v>0.05</v>
      </c>
      <c r="L85" s="859">
        <f>N78*K85</f>
        <v>25341.467797933721</v>
      </c>
      <c r="M85" s="860"/>
      <c r="N85" s="51"/>
    </row>
    <row r="86" spans="1:14" ht="15.75" thickBot="1">
      <c r="B86" s="822" t="s">
        <v>953</v>
      </c>
      <c r="C86" s="823"/>
      <c r="D86" s="823"/>
      <c r="E86" s="823"/>
      <c r="F86" s="823"/>
      <c r="G86" s="823"/>
      <c r="H86" s="823"/>
      <c r="I86" s="823"/>
      <c r="J86" s="823"/>
      <c r="K86" s="823"/>
      <c r="L86" s="823"/>
      <c r="M86" s="824"/>
      <c r="N86" s="52">
        <f>L83+L84+L85</f>
        <v>152048.80678760234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658878.16274627671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52" t="s">
        <v>241</v>
      </c>
      <c r="B36" s="871" t="str">
        <f>VLOOKUP(A36,EQUIPOS!A6:D154,3,FALSE)</f>
        <v>Grúa (capacidad 15 ton)</v>
      </c>
      <c r="C36" s="872"/>
      <c r="D36" s="872"/>
      <c r="E36" s="872"/>
      <c r="F36" s="872"/>
      <c r="G36" s="872"/>
      <c r="H36" s="873"/>
      <c r="I36" s="267"/>
      <c r="J36" s="268"/>
      <c r="K36" s="269">
        <f>VLOOKUP(A36,EQUIPOS!A6:D163,4,FALSE)</f>
        <v>124056.06470584887</v>
      </c>
      <c r="L36" s="270"/>
      <c r="M36" s="396">
        <v>1.125</v>
      </c>
      <c r="N36" s="272">
        <f>K36/M36</f>
        <v>110272.0575163101</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1202.9111111111113</v>
      </c>
    </row>
    <row r="43" spans="1:14" ht="15.75" thickBot="1">
      <c r="B43" s="822" t="s">
        <v>953</v>
      </c>
      <c r="C43" s="823"/>
      <c r="D43" s="823"/>
      <c r="E43" s="823"/>
      <c r="F43" s="823"/>
      <c r="G43" s="823"/>
      <c r="H43" s="823"/>
      <c r="I43" s="823"/>
      <c r="J43" s="823"/>
      <c r="K43" s="823"/>
      <c r="L43" s="823"/>
      <c r="M43" s="824"/>
      <c r="N43" s="394">
        <f>SUM(N36:N42)</f>
        <v>111474.96862742121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844.51237311184479</v>
      </c>
      <c r="N48" s="272">
        <f>K48*M48</f>
        <v>8445.1237311184486</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2403.8613501104314</v>
      </c>
      <c r="N49" s="272">
        <f>K49*M49</f>
        <v>2403.8613501104314</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18294.157784906154</v>
      </c>
      <c r="N50" s="272">
        <f>K50*M50</f>
        <v>18294.157784906154</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29143.142866135036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24058.222222222223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164676.33371577846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32935.266743155691</v>
      </c>
      <c r="M83" s="858"/>
      <c r="N83" s="51"/>
    </row>
    <row r="84" spans="1:14">
      <c r="B84" s="89" t="s">
        <v>973</v>
      </c>
      <c r="C84" s="90"/>
      <c r="D84" s="90"/>
      <c r="E84" s="90"/>
      <c r="F84" s="90"/>
      <c r="G84" s="90"/>
      <c r="H84" s="90"/>
      <c r="I84" s="87"/>
      <c r="J84" s="88"/>
      <c r="K84" s="304">
        <v>0.05</v>
      </c>
      <c r="L84" s="857">
        <f>N78*K84</f>
        <v>8233.8166857889228</v>
      </c>
      <c r="M84" s="858"/>
      <c r="N84" s="51"/>
    </row>
    <row r="85" spans="1:14" ht="15.75" thickBot="1">
      <c r="B85" s="91" t="s">
        <v>974</v>
      </c>
      <c r="C85" s="92"/>
      <c r="D85" s="92"/>
      <c r="E85" s="92"/>
      <c r="F85" s="92"/>
      <c r="G85" s="92"/>
      <c r="H85" s="92"/>
      <c r="I85" s="93"/>
      <c r="J85" s="94"/>
      <c r="K85" s="305">
        <v>0.05</v>
      </c>
      <c r="L85" s="859">
        <f>N78*K85</f>
        <v>8233.8166857889228</v>
      </c>
      <c r="M85" s="860"/>
      <c r="N85" s="51"/>
    </row>
    <row r="86" spans="1:14" ht="15.75" thickBot="1">
      <c r="B86" s="822" t="s">
        <v>953</v>
      </c>
      <c r="C86" s="823"/>
      <c r="D86" s="823"/>
      <c r="E86" s="823"/>
      <c r="F86" s="823"/>
      <c r="G86" s="823"/>
      <c r="H86" s="823"/>
      <c r="I86" s="823"/>
      <c r="J86" s="823"/>
      <c r="K86" s="823"/>
      <c r="L86" s="823"/>
      <c r="M86" s="824"/>
      <c r="N86" s="52">
        <f>L83+L84+L85</f>
        <v>49402.900114733537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214079.23383051198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55" t="s">
        <v>241</v>
      </c>
      <c r="B36" s="871" t="str">
        <f>VLOOKUP(A36,EQUIPOS!A6:D154,3,FALSE)</f>
        <v>Grúa (capacidad 15 ton)</v>
      </c>
      <c r="C36" s="872"/>
      <c r="D36" s="872"/>
      <c r="E36" s="872"/>
      <c r="F36" s="872"/>
      <c r="G36" s="872"/>
      <c r="H36" s="873"/>
      <c r="I36" s="267"/>
      <c r="J36" s="268"/>
      <c r="K36" s="269">
        <f>VLOOKUP(A36,EQUIPOS!A6:D163,4,FALSE)</f>
        <v>124056.06470584887</v>
      </c>
      <c r="L36" s="270"/>
      <c r="M36" s="462">
        <v>1</v>
      </c>
      <c r="N36" s="272">
        <f>K36/M36</f>
        <v>124056.06470584887</v>
      </c>
    </row>
    <row r="37" spans="1:14">
      <c r="A37" s="155" t="s">
        <v>373</v>
      </c>
      <c r="B37" s="871" t="str">
        <f>VLOOKUP(A37,EQUIPOS!A7:D154,3,FALSE)</f>
        <v>Volqueta 6 m3</v>
      </c>
      <c r="C37" s="872"/>
      <c r="D37" s="872"/>
      <c r="E37" s="872"/>
      <c r="F37" s="872"/>
      <c r="G37" s="872"/>
      <c r="H37" s="873"/>
      <c r="I37" s="267"/>
      <c r="J37" s="268"/>
      <c r="K37" s="269">
        <f>VLOOKUP(A37,EQUIPOS!A7:D164,4,FALSE)</f>
        <v>51967.076101040635</v>
      </c>
      <c r="L37" s="270"/>
      <c r="M37" s="463">
        <v>1</v>
      </c>
      <c r="N37" s="272">
        <f>K37/M37</f>
        <v>51967.076101040635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1353.2750000000001</v>
      </c>
    </row>
    <row r="43" spans="1:14" ht="15.75" thickBot="1">
      <c r="B43" s="822" t="s">
        <v>953</v>
      </c>
      <c r="C43" s="823"/>
      <c r="D43" s="823"/>
      <c r="E43" s="823"/>
      <c r="F43" s="823"/>
      <c r="G43" s="823"/>
      <c r="H43" s="823"/>
      <c r="I43" s="823"/>
      <c r="J43" s="823"/>
      <c r="K43" s="823"/>
      <c r="L43" s="823"/>
      <c r="M43" s="824"/>
      <c r="N43" s="394">
        <f>SUM(N36:N42)</f>
        <v>177376.4158068895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844.51237311184479</v>
      </c>
      <c r="N48" s="272">
        <f>K48*M48</f>
        <v>8445.1237311184486</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2403.8613501104314</v>
      </c>
      <c r="N49" s="272">
        <f>K49*M49</f>
        <v>2403.8613501104314</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18294.157784906154</v>
      </c>
      <c r="N50" s="272">
        <f>K50*M50</f>
        <v>18294.157784906154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29143.142866135036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27065.5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233585.05867302453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46717.011734604908</v>
      </c>
      <c r="M83" s="858"/>
      <c r="N83" s="51"/>
    </row>
    <row r="84" spans="1:14">
      <c r="B84" s="89" t="s">
        <v>973</v>
      </c>
      <c r="C84" s="90"/>
      <c r="D84" s="90"/>
      <c r="E84" s="90"/>
      <c r="F84" s="90"/>
      <c r="G84" s="90"/>
      <c r="H84" s="90"/>
      <c r="I84" s="87"/>
      <c r="J84" s="88"/>
      <c r="K84" s="304">
        <v>0.05</v>
      </c>
      <c r="L84" s="857">
        <f>N78*K84</f>
        <v>11679.252933651227</v>
      </c>
      <c r="M84" s="858"/>
      <c r="N84" s="51"/>
    </row>
    <row r="85" spans="1:14" ht="15.75" thickBot="1">
      <c r="B85" s="91" t="s">
        <v>974</v>
      </c>
      <c r="C85" s="92"/>
      <c r="D85" s="92"/>
      <c r="E85" s="92"/>
      <c r="F85" s="92"/>
      <c r="G85" s="92"/>
      <c r="H85" s="92"/>
      <c r="I85" s="93"/>
      <c r="J85" s="94"/>
      <c r="K85" s="305">
        <v>0.05</v>
      </c>
      <c r="L85" s="859">
        <f>N78*K85</f>
        <v>11679.252933651227</v>
      </c>
      <c r="M85" s="860"/>
      <c r="N85" s="51"/>
    </row>
    <row r="86" spans="1:14" ht="15.75" thickBot="1">
      <c r="B86" s="822" t="s">
        <v>953</v>
      </c>
      <c r="C86" s="823"/>
      <c r="D86" s="823"/>
      <c r="E86" s="823"/>
      <c r="F86" s="823"/>
      <c r="G86" s="823"/>
      <c r="H86" s="823"/>
      <c r="I86" s="823"/>
      <c r="J86" s="823"/>
      <c r="K86" s="823"/>
      <c r="L86" s="823"/>
      <c r="M86" s="824"/>
      <c r="N86" s="52">
        <f>L83+L84+L85</f>
        <v>70075.517601907355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303660.5762749319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124056.06470584887</v>
      </c>
      <c r="L36" s="270"/>
      <c r="M36" s="271">
        <v>0.9375</v>
      </c>
      <c r="N36" s="272">
        <f>K36/M36</f>
        <v>132326.46901957213</v>
      </c>
    </row>
    <row r="37" spans="1:14">
      <c r="A37" s="144" t="s">
        <v>373</v>
      </c>
      <c r="B37" s="871" t="str">
        <f>VLOOKUP(A37,EQUIPOS!A7:D154,3,FALSE)</f>
        <v>Volqueta 6 m3</v>
      </c>
      <c r="C37" s="872"/>
      <c r="D37" s="872"/>
      <c r="E37" s="872"/>
      <c r="F37" s="872"/>
      <c r="G37" s="872"/>
      <c r="H37" s="873"/>
      <c r="I37" s="267"/>
      <c r="J37" s="268"/>
      <c r="K37" s="269">
        <f>VLOOKUP(A37,EQUIPOS!A7:D164,4,FALSE)</f>
        <v>51967.076101040635</v>
      </c>
      <c r="L37" s="270"/>
      <c r="M37" s="271">
        <v>0.9375</v>
      </c>
      <c r="N37" s="272">
        <f>K37/M37</f>
        <v>55431.547841110012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1443.4933333333333</v>
      </c>
    </row>
    <row r="43" spans="1:14" ht="15.75" thickBot="1">
      <c r="B43" s="822" t="s">
        <v>953</v>
      </c>
      <c r="C43" s="823"/>
      <c r="D43" s="823"/>
      <c r="E43" s="823"/>
      <c r="F43" s="823"/>
      <c r="G43" s="823"/>
      <c r="H43" s="823"/>
      <c r="I43" s="823"/>
      <c r="J43" s="823"/>
      <c r="K43" s="823"/>
      <c r="L43" s="823"/>
      <c r="M43" s="824"/>
      <c r="N43" s="394">
        <f>SUM(N36:N42)</f>
        <v>189201.51019401549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844.51237311184479</v>
      </c>
      <c r="N48" s="272">
        <f>K48*M48</f>
        <v>8445.1237311184486</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18294.157784906154</v>
      </c>
      <c r="N49" s="272">
        <f>K49*M49</f>
        <v>18294.157784906154</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2403.8613501104314</v>
      </c>
      <c r="N50" s="272">
        <f>K50*M50</f>
        <v>2403.8613501104314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29143.142866135033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28869.866666666665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247214.51972681718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49442.90394536344</v>
      </c>
      <c r="M83" s="858"/>
      <c r="N83" s="51"/>
    </row>
    <row r="84" spans="1:14">
      <c r="B84" s="89" t="s">
        <v>973</v>
      </c>
      <c r="C84" s="90"/>
      <c r="D84" s="90"/>
      <c r="E84" s="90"/>
      <c r="F84" s="90"/>
      <c r="G84" s="90"/>
      <c r="H84" s="90"/>
      <c r="I84" s="87"/>
      <c r="J84" s="88"/>
      <c r="K84" s="304">
        <v>0.05</v>
      </c>
      <c r="L84" s="857">
        <f>N78*K84</f>
        <v>12360.72598634086</v>
      </c>
      <c r="M84" s="858"/>
      <c r="N84" s="51"/>
    </row>
    <row r="85" spans="1:14" ht="15.75" thickBot="1">
      <c r="B85" s="91" t="s">
        <v>974</v>
      </c>
      <c r="C85" s="92"/>
      <c r="D85" s="92"/>
      <c r="E85" s="92"/>
      <c r="F85" s="92"/>
      <c r="G85" s="92"/>
      <c r="H85" s="92"/>
      <c r="I85" s="93"/>
      <c r="J85" s="94"/>
      <c r="K85" s="305">
        <v>0.05</v>
      </c>
      <c r="L85" s="859">
        <f>N78*K85</f>
        <v>12360.72598634086</v>
      </c>
      <c r="M85" s="860"/>
      <c r="N85" s="51"/>
    </row>
    <row r="86" spans="1:14" ht="15.75" thickBot="1">
      <c r="B86" s="822" t="s">
        <v>953</v>
      </c>
      <c r="C86" s="823"/>
      <c r="D86" s="823"/>
      <c r="E86" s="823"/>
      <c r="F86" s="823"/>
      <c r="G86" s="823"/>
      <c r="H86" s="823"/>
      <c r="I86" s="823"/>
      <c r="J86" s="823"/>
      <c r="K86" s="823"/>
      <c r="L86" s="823"/>
      <c r="M86" s="824"/>
      <c r="N86" s="52">
        <f>L83+L84+L85</f>
        <v>74164.355918045156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321378.8756448623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124056.06470584887</v>
      </c>
      <c r="L36" s="270"/>
      <c r="M36" s="271">
        <v>1.5</v>
      </c>
      <c r="N36" s="272">
        <f>K36/M36</f>
        <v>82704.043137232584</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902.18333333333339</v>
      </c>
    </row>
    <row r="43" spans="1:14" ht="15.75" thickBot="1">
      <c r="B43" s="822" t="s">
        <v>953</v>
      </c>
      <c r="C43" s="823"/>
      <c r="D43" s="823"/>
      <c r="E43" s="823"/>
      <c r="F43" s="823"/>
      <c r="G43" s="823"/>
      <c r="H43" s="823"/>
      <c r="I43" s="823"/>
      <c r="J43" s="823"/>
      <c r="K43" s="823"/>
      <c r="L43" s="823"/>
      <c r="M43" s="824"/>
      <c r="N43" s="394">
        <f>SUM(N36:N42)</f>
        <v>83606.226470565918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844.51237311184479</v>
      </c>
      <c r="N48" s="272">
        <f>K48*M48</f>
        <v>8445.1237311184486</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18294.157784906154</v>
      </c>
      <c r="N49" s="272">
        <f>K49*M49</f>
        <v>18294.157784906154</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2403.8613501104314</v>
      </c>
      <c r="N50" s="272">
        <f>K50*M50</f>
        <v>2403.8613501104314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29143.142866135033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18043.666666666668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130793.03600336763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26158.607200673527</v>
      </c>
      <c r="M83" s="858"/>
      <c r="N83" s="51"/>
    </row>
    <row r="84" spans="1:14">
      <c r="B84" s="89" t="s">
        <v>973</v>
      </c>
      <c r="C84" s="90"/>
      <c r="D84" s="90"/>
      <c r="E84" s="90"/>
      <c r="F84" s="90"/>
      <c r="G84" s="90"/>
      <c r="H84" s="90"/>
      <c r="I84" s="87"/>
      <c r="J84" s="88"/>
      <c r="K84" s="304">
        <v>0.05</v>
      </c>
      <c r="L84" s="857">
        <f>N78*K84</f>
        <v>6539.6518001683817</v>
      </c>
      <c r="M84" s="858"/>
      <c r="N84" s="51"/>
    </row>
    <row r="85" spans="1:14" ht="15.75" thickBot="1">
      <c r="B85" s="91" t="s">
        <v>974</v>
      </c>
      <c r="C85" s="92"/>
      <c r="D85" s="92"/>
      <c r="E85" s="92"/>
      <c r="F85" s="92"/>
      <c r="G85" s="92"/>
      <c r="H85" s="92"/>
      <c r="I85" s="93"/>
      <c r="J85" s="94"/>
      <c r="K85" s="305">
        <v>0.05</v>
      </c>
      <c r="L85" s="859">
        <f>N78*K85</f>
        <v>6539.6518001683817</v>
      </c>
      <c r="M85" s="860"/>
      <c r="N85" s="51"/>
    </row>
    <row r="86" spans="1:14" ht="15.75" thickBot="1">
      <c r="B86" s="822" t="s">
        <v>953</v>
      </c>
      <c r="C86" s="823"/>
      <c r="D86" s="823"/>
      <c r="E86" s="823"/>
      <c r="F86" s="823"/>
      <c r="G86" s="823"/>
      <c r="H86" s="823"/>
      <c r="I86" s="823"/>
      <c r="J86" s="823"/>
      <c r="K86" s="823"/>
      <c r="L86" s="823"/>
      <c r="M86" s="824"/>
      <c r="N86" s="52">
        <f>L83+L84+L85</f>
        <v>39237.910801010286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170030.94680437792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124056.06470584887</v>
      </c>
      <c r="L36" s="270"/>
      <c r="M36" s="271">
        <v>1.375</v>
      </c>
      <c r="N36" s="272">
        <f>K36/M36</f>
        <v>90222.592513344629</v>
      </c>
    </row>
    <row r="37" spans="1:14">
      <c r="A37" s="144" t="s">
        <v>373</v>
      </c>
      <c r="B37" s="871" t="str">
        <f>VLOOKUP(A37,EQUIPOS!A7:D154,3,FALSE)</f>
        <v>Volqueta 6 m3</v>
      </c>
      <c r="C37" s="872"/>
      <c r="D37" s="872"/>
      <c r="E37" s="872"/>
      <c r="F37" s="872"/>
      <c r="G37" s="872"/>
      <c r="H37" s="873"/>
      <c r="I37" s="267"/>
      <c r="J37" s="268"/>
      <c r="K37" s="269">
        <f>VLOOKUP(A37,EQUIPOS!A7:D164,4,FALSE)</f>
        <v>51967.076101040635</v>
      </c>
      <c r="L37" s="270"/>
      <c r="M37" s="271">
        <v>1.375</v>
      </c>
      <c r="N37" s="272">
        <f>K37/M37</f>
        <v>37794.237164393191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984.2</v>
      </c>
    </row>
    <row r="43" spans="1:14" ht="15.75" thickBot="1">
      <c r="B43" s="822" t="s">
        <v>953</v>
      </c>
      <c r="C43" s="823"/>
      <c r="D43" s="823"/>
      <c r="E43" s="823"/>
      <c r="F43" s="823"/>
      <c r="G43" s="823"/>
      <c r="H43" s="823"/>
      <c r="I43" s="823"/>
      <c r="J43" s="823"/>
      <c r="K43" s="823"/>
      <c r="L43" s="823"/>
      <c r="M43" s="824"/>
      <c r="N43" s="394">
        <f>SUM(N36:N42)</f>
        <v>129001.02967773781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844.51237311184479</v>
      </c>
      <c r="N48" s="272">
        <f>K48*M48</f>
        <v>8445.1237311184486</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18294.157784906154</v>
      </c>
      <c r="N49" s="272">
        <f>K49*M49</f>
        <v>18294.157784906154</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2403.8613501104314</v>
      </c>
      <c r="N50" s="272">
        <f>K50*M50</f>
        <v>2403.8613501104314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29143.142866135033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19684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177828.17254387285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35565.634508774572</v>
      </c>
      <c r="M83" s="858"/>
      <c r="N83" s="51"/>
    </row>
    <row r="84" spans="1:14">
      <c r="B84" s="89" t="s">
        <v>973</v>
      </c>
      <c r="C84" s="90"/>
      <c r="D84" s="90"/>
      <c r="E84" s="90"/>
      <c r="F84" s="90"/>
      <c r="G84" s="90"/>
      <c r="H84" s="90"/>
      <c r="I84" s="87"/>
      <c r="J84" s="88"/>
      <c r="K84" s="304">
        <v>0.05</v>
      </c>
      <c r="L84" s="857">
        <f>N78*K84</f>
        <v>8891.408627193643</v>
      </c>
      <c r="M84" s="858"/>
      <c r="N84" s="51"/>
    </row>
    <row r="85" spans="1:14" ht="15.75" thickBot="1">
      <c r="B85" s="91" t="s">
        <v>974</v>
      </c>
      <c r="C85" s="92"/>
      <c r="D85" s="92"/>
      <c r="E85" s="92"/>
      <c r="F85" s="92"/>
      <c r="G85" s="92"/>
      <c r="H85" s="92"/>
      <c r="I85" s="93"/>
      <c r="J85" s="94"/>
      <c r="K85" s="305">
        <v>0.05</v>
      </c>
      <c r="L85" s="859">
        <f>N78*K85</f>
        <v>8891.408627193643</v>
      </c>
      <c r="M85" s="860"/>
      <c r="N85" s="51"/>
    </row>
    <row r="86" spans="1:14" ht="15.75" thickBot="1">
      <c r="B86" s="822" t="s">
        <v>953</v>
      </c>
      <c r="C86" s="823"/>
      <c r="D86" s="823"/>
      <c r="E86" s="823"/>
      <c r="F86" s="823"/>
      <c r="G86" s="823"/>
      <c r="H86" s="823"/>
      <c r="I86" s="823"/>
      <c r="J86" s="823"/>
      <c r="K86" s="823"/>
      <c r="L86" s="823"/>
      <c r="M86" s="824"/>
      <c r="N86" s="52">
        <f>L83+L84+L85</f>
        <v>53348.451763161851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231176.62430703471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124056.06470584887</v>
      </c>
      <c r="L36" s="270"/>
      <c r="M36" s="271">
        <v>1.3125</v>
      </c>
      <c r="N36" s="272">
        <f>K36/M36</f>
        <v>94518.906442551524</v>
      </c>
    </row>
    <row r="37" spans="1:14">
      <c r="A37" s="144" t="s">
        <v>373</v>
      </c>
      <c r="B37" s="871" t="str">
        <f>VLOOKUP(A37,EQUIPOS!A7:D154,3,FALSE)</f>
        <v>Volqueta 6 m3</v>
      </c>
      <c r="C37" s="872"/>
      <c r="D37" s="872"/>
      <c r="E37" s="872"/>
      <c r="F37" s="872"/>
      <c r="G37" s="872"/>
      <c r="H37" s="873"/>
      <c r="I37" s="267"/>
      <c r="J37" s="268"/>
      <c r="K37" s="269">
        <f>VLOOKUP(A37,EQUIPOS!A7:D164,4,FALSE)</f>
        <v>51967.076101040635</v>
      </c>
      <c r="L37" s="270"/>
      <c r="M37" s="271">
        <v>1.3125</v>
      </c>
      <c r="N37" s="272">
        <f>K37/M37</f>
        <v>39593.962743650009</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1031.0666666666666</v>
      </c>
    </row>
    <row r="43" spans="1:14" ht="15.75" thickBot="1">
      <c r="B43" s="822" t="s">
        <v>953</v>
      </c>
      <c r="C43" s="823"/>
      <c r="D43" s="823"/>
      <c r="E43" s="823"/>
      <c r="F43" s="823"/>
      <c r="G43" s="823"/>
      <c r="H43" s="823"/>
      <c r="I43" s="823"/>
      <c r="J43" s="823"/>
      <c r="K43" s="823"/>
      <c r="L43" s="823"/>
      <c r="M43" s="824"/>
      <c r="N43" s="394">
        <f>SUM(N36:N42)</f>
        <v>135143.93585286822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844.51237311184479</v>
      </c>
      <c r="N48" s="272">
        <f>K48*M48</f>
        <v>8445.1237311184486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18294.157784906154</v>
      </c>
      <c r="N49" s="272">
        <f>K49*M49</f>
        <v>18294.157784906154</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2403.8613501104314</v>
      </c>
      <c r="N50" s="272">
        <f>K50*M50</f>
        <v>2403.8613501104314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29143.142866135033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20621.333333333332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184908.41205233659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36981.682410467321</v>
      </c>
      <c r="M83" s="858"/>
      <c r="N83" s="51"/>
    </row>
    <row r="84" spans="1:14">
      <c r="B84" s="89" t="s">
        <v>973</v>
      </c>
      <c r="C84" s="90"/>
      <c r="D84" s="90"/>
      <c r="E84" s="90"/>
      <c r="F84" s="90"/>
      <c r="G84" s="90"/>
      <c r="H84" s="90"/>
      <c r="I84" s="87"/>
      <c r="J84" s="88"/>
      <c r="K84" s="304">
        <v>0.05</v>
      </c>
      <c r="L84" s="857">
        <f>N78*K84</f>
        <v>9245.4206026168304</v>
      </c>
      <c r="M84" s="858"/>
      <c r="N84" s="51"/>
    </row>
    <row r="85" spans="1:14" ht="15.75" thickBot="1">
      <c r="B85" s="91" t="s">
        <v>974</v>
      </c>
      <c r="C85" s="92"/>
      <c r="D85" s="92"/>
      <c r="E85" s="92"/>
      <c r="F85" s="92"/>
      <c r="G85" s="92"/>
      <c r="H85" s="92"/>
      <c r="I85" s="93"/>
      <c r="J85" s="94"/>
      <c r="K85" s="305">
        <v>0.05</v>
      </c>
      <c r="L85" s="859">
        <f>N78*K85</f>
        <v>9245.4206026168304</v>
      </c>
      <c r="M85" s="860"/>
      <c r="N85" s="51"/>
    </row>
    <row r="86" spans="1:14" ht="15.75" thickBot="1">
      <c r="B86" s="822" t="s">
        <v>953</v>
      </c>
      <c r="C86" s="823"/>
      <c r="D86" s="823"/>
      <c r="E86" s="823"/>
      <c r="F86" s="823"/>
      <c r="G86" s="823"/>
      <c r="H86" s="823"/>
      <c r="I86" s="823"/>
      <c r="J86" s="823"/>
      <c r="K86" s="823"/>
      <c r="L86" s="823"/>
      <c r="M86" s="824"/>
      <c r="N86" s="52">
        <f>L83+L84+L85</f>
        <v>55472.523615700986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240380.93566803756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312</v>
      </c>
      <c r="B36" s="871" t="str">
        <f>VLOOKUP(A36,EQUIPOS!A6:D154,3,FALSE)</f>
        <v>Retroexcavadora sobre oruga, potencia 138 HP, balde de 1,5 m3.</v>
      </c>
      <c r="C36" s="872"/>
      <c r="D36" s="872"/>
      <c r="E36" s="872"/>
      <c r="F36" s="872"/>
      <c r="G36" s="872"/>
      <c r="H36" s="873"/>
      <c r="I36" s="267"/>
      <c r="J36" s="268"/>
      <c r="K36" s="269">
        <f>VLOOKUP(A36,EQUIPOS!A6:D163,4,FALSE)</f>
        <v>196632.60024177449</v>
      </c>
      <c r="L36" s="270"/>
      <c r="M36" s="271">
        <v>66</v>
      </c>
      <c r="N36" s="272">
        <f>K36/M36</f>
        <v>2979.281821845068</v>
      </c>
    </row>
    <row r="37" spans="1:14">
      <c r="A37" s="144"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160100.33293369744</v>
      </c>
      <c r="L37" s="270"/>
      <c r="M37" s="271">
        <v>100</v>
      </c>
      <c r="N37" s="272">
        <f>K37/M37</f>
        <v>1601.0033293369745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4581.3103595153761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4345.6381729541336</v>
      </c>
      <c r="N48" s="272">
        <f>K48*M48</f>
        <v>4345.6381729541336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4345.6381729541336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9029.4693658028427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1805.8938731605685</v>
      </c>
      <c r="M83" s="858"/>
      <c r="N83" s="51"/>
    </row>
    <row r="84" spans="1:14">
      <c r="B84" s="89" t="s">
        <v>973</v>
      </c>
      <c r="C84" s="90"/>
      <c r="D84" s="90"/>
      <c r="E84" s="90"/>
      <c r="F84" s="90"/>
      <c r="G84" s="90"/>
      <c r="H84" s="90"/>
      <c r="I84" s="87"/>
      <c r="J84" s="88"/>
      <c r="K84" s="304">
        <v>0.05</v>
      </c>
      <c r="L84" s="857">
        <f>N78*K84</f>
        <v>451.47346829014214</v>
      </c>
      <c r="M84" s="858"/>
      <c r="N84" s="51"/>
    </row>
    <row r="85" spans="1:14" ht="15.75" thickBot="1">
      <c r="B85" s="91" t="s">
        <v>974</v>
      </c>
      <c r="C85" s="92"/>
      <c r="D85" s="92"/>
      <c r="E85" s="92"/>
      <c r="F85" s="92"/>
      <c r="G85" s="92"/>
      <c r="H85" s="92"/>
      <c r="I85" s="93"/>
      <c r="J85" s="94"/>
      <c r="K85" s="305">
        <v>0.05</v>
      </c>
      <c r="L85" s="859">
        <f>N78*K85</f>
        <v>451.47346829014214</v>
      </c>
      <c r="M85" s="860"/>
      <c r="N85" s="51"/>
    </row>
    <row r="86" spans="1:14" ht="15.75" thickBot="1">
      <c r="B86" s="822" t="s">
        <v>953</v>
      </c>
      <c r="C86" s="823"/>
      <c r="D86" s="823"/>
      <c r="E86" s="823"/>
      <c r="F86" s="823"/>
      <c r="G86" s="823"/>
      <c r="H86" s="823"/>
      <c r="I86" s="823"/>
      <c r="J86" s="823"/>
      <c r="K86" s="823"/>
      <c r="L86" s="823"/>
      <c r="M86" s="824"/>
      <c r="N86" s="52">
        <f>L83+L84+L85</f>
        <v>2708.8408097408528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11738.310175543695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312</v>
      </c>
      <c r="B36" s="871" t="str">
        <f>VLOOKUP(A36,EQUIPOS!A6:D154,3,FALSE)</f>
        <v>Retroexcavadora sobre oruga, potencia 138 HP, balde de 1,5 m3.</v>
      </c>
      <c r="C36" s="872"/>
      <c r="D36" s="872"/>
      <c r="E36" s="872"/>
      <c r="F36" s="872"/>
      <c r="G36" s="872"/>
      <c r="H36" s="873"/>
      <c r="I36" s="267"/>
      <c r="J36" s="268"/>
      <c r="K36" s="269">
        <f>VLOOKUP(A36,EQUIPOS!A6:D163,4,FALSE)</f>
        <v>196632.60024177449</v>
      </c>
      <c r="L36" s="270"/>
      <c r="M36" s="271">
        <v>66</v>
      </c>
      <c r="N36" s="272">
        <f>K36/M36</f>
        <v>2979.281821845068</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2980.3070301784014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3082.8278635117349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616.56557270234703</v>
      </c>
      <c r="M83" s="858"/>
      <c r="N83" s="51"/>
    </row>
    <row r="84" spans="1:14">
      <c r="B84" s="89" t="s">
        <v>973</v>
      </c>
      <c r="C84" s="90"/>
      <c r="D84" s="90"/>
      <c r="E84" s="90"/>
      <c r="F84" s="90"/>
      <c r="G84" s="90"/>
      <c r="H84" s="90"/>
      <c r="I84" s="87"/>
      <c r="J84" s="88"/>
      <c r="K84" s="304">
        <v>0.05</v>
      </c>
      <c r="L84" s="857">
        <f>N78*K84</f>
        <v>154.14139317558676</v>
      </c>
      <c r="M84" s="858"/>
      <c r="N84" s="51"/>
    </row>
    <row r="85" spans="1:14" ht="15.75" thickBot="1">
      <c r="B85" s="91" t="s">
        <v>974</v>
      </c>
      <c r="C85" s="92"/>
      <c r="D85" s="92"/>
      <c r="E85" s="92"/>
      <c r="F85" s="92"/>
      <c r="G85" s="92"/>
      <c r="H85" s="92"/>
      <c r="I85" s="93"/>
      <c r="J85" s="94"/>
      <c r="K85" s="305">
        <v>0.05</v>
      </c>
      <c r="L85" s="859">
        <f>N78*K85</f>
        <v>154.14139317558676</v>
      </c>
      <c r="M85" s="860"/>
      <c r="N85" s="51"/>
    </row>
    <row r="86" spans="1:14" ht="15.75" thickBot="1">
      <c r="B86" s="822" t="s">
        <v>953</v>
      </c>
      <c r="C86" s="823"/>
      <c r="D86" s="823"/>
      <c r="E86" s="823"/>
      <c r="F86" s="823"/>
      <c r="G86" s="823"/>
      <c r="H86" s="823"/>
      <c r="I86" s="823"/>
      <c r="J86" s="823"/>
      <c r="K86" s="823"/>
      <c r="L86" s="823"/>
      <c r="M86" s="824"/>
      <c r="N86" s="52">
        <f>L83+L84+L85</f>
        <v>924.84835905352043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4007.6762225652556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O9" sqref="O9"/>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180</v>
      </c>
      <c r="B36" s="871" t="str">
        <f>VLOOKUP(A36,EQUIPOS!A6:D154,3,FALSE)</f>
        <v>Compresor 120 HP, con martillo.</v>
      </c>
      <c r="C36" s="872"/>
      <c r="D36" s="872"/>
      <c r="E36" s="872"/>
      <c r="F36" s="872"/>
      <c r="G36" s="872"/>
      <c r="H36" s="873"/>
      <c r="I36" s="267"/>
      <c r="J36" s="268"/>
      <c r="K36" s="269">
        <f>VLOOKUP(A36,EQUIPOS!A6:D163,4,FALSE)</f>
        <v>65583.753536095814</v>
      </c>
      <c r="L36" s="270"/>
      <c r="M36" s="271">
        <v>66</v>
      </c>
      <c r="N36" s="272">
        <f>K36/M36</f>
        <v>993.69323539539107</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160100.33293369744</v>
      </c>
      <c r="L37" s="270"/>
      <c r="M37" s="271">
        <v>100</v>
      </c>
      <c r="N37" s="272">
        <f>K37/M37</f>
        <v>1601.0033293369745</v>
      </c>
    </row>
    <row r="38" spans="1:14">
      <c r="A38" t="s">
        <v>312</v>
      </c>
      <c r="B38" s="871" t="str">
        <f>VLOOKUP(A38,EQUIPOS!A8:D154,3,FALSE)</f>
        <v>Retroexcavadora sobre oruga, potencia 138 HP, balde de 1,5 m3.</v>
      </c>
      <c r="C38" s="872"/>
      <c r="D38" s="872"/>
      <c r="E38" s="872"/>
      <c r="F38" s="872"/>
      <c r="G38" s="872"/>
      <c r="H38" s="873"/>
      <c r="I38" s="267"/>
      <c r="J38" s="268"/>
      <c r="K38" s="269">
        <f>VLOOKUP(A38,EQUIPOS!A8:D165,4,FALSE)</f>
        <v>196632.60024177449</v>
      </c>
      <c r="L38" s="270"/>
      <c r="M38" s="271">
        <v>66</v>
      </c>
      <c r="N38" s="272">
        <f>K38/M38</f>
        <v>2979.281821845068</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N78*L42</f>
        <v>6.0915622581215141</v>
      </c>
    </row>
    <row r="43" spans="1:14" ht="15.75" thickBot="1">
      <c r="B43" s="822" t="s">
        <v>953</v>
      </c>
      <c r="C43" s="823"/>
      <c r="D43" s="823"/>
      <c r="E43" s="823"/>
      <c r="F43" s="823"/>
      <c r="G43" s="823"/>
      <c r="H43" s="823"/>
      <c r="I43" s="823"/>
      <c r="J43" s="823"/>
      <c r="K43" s="823"/>
      <c r="L43" s="823"/>
      <c r="M43" s="824"/>
      <c r="N43" s="394">
        <f>SUM(N36:N42)</f>
        <v>5580.0699488355549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5042.8253186513148</v>
      </c>
      <c r="N48" s="272">
        <f>K48*M48</f>
        <v>1008.565063730263</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91540.303673121132</v>
      </c>
      <c r="N49" s="272">
        <f t="shared" ref="N49:N54" si="0">K49*M49</f>
        <v>274620.91101936338</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9881.8013073031798</v>
      </c>
      <c r="N50" s="272">
        <f t="shared" si="0"/>
        <v>2964.5403921909538</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1168.1754030341053</v>
      </c>
      <c r="N51" s="272">
        <f t="shared" si="0"/>
        <v>233.63508060682108</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1399.2083470333396</v>
      </c>
      <c r="N52" s="272">
        <f t="shared" si="0"/>
        <v>699.60417351666979</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4345.6381729541336</v>
      </c>
      <c r="N54" s="272">
        <f t="shared" si="0"/>
        <v>4345.6381729541336</v>
      </c>
    </row>
    <row r="55" spans="1:14" ht="15.75" thickBot="1">
      <c r="B55" s="904"/>
      <c r="C55" s="905"/>
      <c r="D55" s="905"/>
      <c r="E55" s="905"/>
      <c r="F55" s="905"/>
      <c r="G55" s="905"/>
      <c r="H55" s="905"/>
      <c r="I55" s="875"/>
      <c r="J55" s="42"/>
      <c r="K55" s="44"/>
      <c r="L55" s="906"/>
      <c r="M55" s="907"/>
      <c r="N55" s="45"/>
    </row>
    <row r="56" spans="1:14" ht="15.75" thickBot="1">
      <c r="B56" s="822" t="s">
        <v>953</v>
      </c>
      <c r="C56" s="823"/>
      <c r="D56" s="823"/>
      <c r="E56" s="823"/>
      <c r="F56" s="823"/>
      <c r="G56" s="823"/>
      <c r="H56" s="823"/>
      <c r="I56" s="823"/>
      <c r="J56" s="823"/>
      <c r="K56" s="823"/>
      <c r="L56" s="823"/>
      <c r="M56" s="824"/>
      <c r="N56" s="394">
        <f>SUM(N48:N55)</f>
        <v>283872.89390236227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822" t="s">
        <v>953</v>
      </c>
      <c r="C78" s="823"/>
      <c r="D78" s="823"/>
      <c r="E78" s="823"/>
      <c r="F78" s="823"/>
      <c r="G78" s="823"/>
      <c r="H78" s="823"/>
      <c r="I78" s="865"/>
      <c r="J78" s="865"/>
      <c r="K78" s="865"/>
      <c r="L78" s="865"/>
      <c r="M78" s="866"/>
      <c r="N78" s="301">
        <f>SUM(N72:N77)</f>
        <v>304.57811290607572</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289757.54196410388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57951.508392820775</v>
      </c>
      <c r="M85" s="858"/>
      <c r="N85" s="51"/>
    </row>
    <row r="86" spans="1:14">
      <c r="B86" s="89" t="s">
        <v>973</v>
      </c>
      <c r="C86" s="90"/>
      <c r="D86" s="90"/>
      <c r="E86" s="90"/>
      <c r="F86" s="90"/>
      <c r="G86" s="90"/>
      <c r="H86" s="90"/>
      <c r="I86" s="87"/>
      <c r="J86" s="88"/>
      <c r="K86" s="304">
        <v>0.05</v>
      </c>
      <c r="L86" s="857">
        <f>N80*K86</f>
        <v>14487.877098205194</v>
      </c>
      <c r="M86" s="858"/>
      <c r="N86" s="51"/>
    </row>
    <row r="87" spans="1:14" ht="15.75" thickBot="1">
      <c r="B87" s="91" t="s">
        <v>974</v>
      </c>
      <c r="C87" s="92"/>
      <c r="D87" s="92"/>
      <c r="E87" s="92"/>
      <c r="F87" s="92"/>
      <c r="G87" s="92"/>
      <c r="H87" s="92"/>
      <c r="I87" s="93"/>
      <c r="J87" s="94"/>
      <c r="K87" s="305">
        <v>0.05</v>
      </c>
      <c r="L87" s="859">
        <f>N80*K87</f>
        <v>14487.877098205194</v>
      </c>
      <c r="M87" s="860"/>
      <c r="N87" s="51"/>
    </row>
    <row r="88" spans="1:14" ht="15.75" thickBot="1">
      <c r="B88" s="822" t="s">
        <v>953</v>
      </c>
      <c r="C88" s="823"/>
      <c r="D88" s="823"/>
      <c r="E88" s="823"/>
      <c r="F88" s="823"/>
      <c r="G88" s="823"/>
      <c r="H88" s="823"/>
      <c r="I88" s="823"/>
      <c r="J88" s="823"/>
      <c r="K88" s="823"/>
      <c r="L88" s="823"/>
      <c r="M88" s="824"/>
      <c r="N88" s="52">
        <f>L85+L86+L87</f>
        <v>86927.262589231163</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376684.80455333507</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5" t="s">
        <v>2218</v>
      </c>
      <c r="C107" s="826"/>
      <c r="D107" s="826"/>
      <c r="E107" s="826"/>
      <c r="F107" s="826"/>
      <c r="G107" s="826"/>
      <c r="H107" s="826"/>
      <c r="I107" s="826"/>
      <c r="J107" s="826"/>
      <c r="K107" s="826"/>
      <c r="L107" s="826"/>
      <c r="M107" s="826"/>
      <c r="N107" s="827"/>
    </row>
    <row r="108" spans="2:14" ht="15" customHeight="1">
      <c r="B108" s="825"/>
      <c r="C108" s="826"/>
      <c r="D108" s="826"/>
      <c r="E108" s="826"/>
      <c r="F108" s="826"/>
      <c r="G108" s="826"/>
      <c r="H108" s="826"/>
      <c r="I108" s="826"/>
      <c r="J108" s="826"/>
      <c r="K108" s="826"/>
      <c r="L108" s="826"/>
      <c r="M108" s="826"/>
      <c r="N108" s="827"/>
    </row>
    <row r="109" spans="2:14" ht="30" customHeight="1">
      <c r="B109" s="828" t="s">
        <v>2219</v>
      </c>
      <c r="C109" s="829"/>
      <c r="D109" s="829"/>
      <c r="E109" s="829"/>
      <c r="F109" s="829"/>
      <c r="G109" s="829"/>
      <c r="H109" s="829"/>
      <c r="I109" s="829"/>
      <c r="J109" s="829"/>
      <c r="K109" s="829"/>
      <c r="L109" s="829"/>
      <c r="M109" s="829"/>
      <c r="N109" s="830"/>
    </row>
    <row r="110" spans="2:14">
      <c r="B110" s="828"/>
      <c r="C110" s="829"/>
      <c r="D110" s="829"/>
      <c r="E110" s="829"/>
      <c r="F110" s="829"/>
      <c r="G110" s="829"/>
      <c r="H110" s="829"/>
      <c r="I110" s="829"/>
      <c r="J110" s="829"/>
      <c r="K110" s="829"/>
      <c r="L110" s="829"/>
      <c r="M110" s="829"/>
      <c r="N110" s="830"/>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88"/>
      <c r="K120" s="888"/>
      <c r="L120" s="888"/>
      <c r="M120" s="888"/>
      <c r="N120" s="889"/>
    </row>
    <row r="121" spans="2:14" ht="15.75" thickBot="1">
      <c r="B121" s="261" t="s">
        <v>2221</v>
      </c>
      <c r="C121" s="393"/>
      <c r="D121" s="393"/>
      <c r="E121" s="57"/>
      <c r="F121" s="57"/>
      <c r="G121" s="57"/>
      <c r="H121" s="57"/>
      <c r="I121" s="57"/>
      <c r="J121" s="890"/>
      <c r="K121" s="890"/>
      <c r="L121" s="890"/>
      <c r="M121" s="890"/>
      <c r="N121" s="891"/>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196632.60024177449</v>
      </c>
      <c r="L36" s="270"/>
      <c r="M36" s="271">
        <v>66</v>
      </c>
      <c r="N36" s="272">
        <f>K36/M36</f>
        <v>2979.281821845068</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160100.33293369744</v>
      </c>
      <c r="L37" s="270"/>
      <c r="M37" s="271">
        <v>100</v>
      </c>
      <c r="N37" s="272">
        <f>K37/M37</f>
        <v>1601.0033293369745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4581.3103595153761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4345.6381729541336</v>
      </c>
      <c r="N48" s="272">
        <f>K48*M48</f>
        <v>4345.6381729541336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4345.6381729541336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9029.4693658028427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1805.8938731605685</v>
      </c>
      <c r="M83" s="858"/>
      <c r="N83" s="51"/>
    </row>
    <row r="84" spans="1:14">
      <c r="B84" s="89" t="s">
        <v>973</v>
      </c>
      <c r="C84" s="90"/>
      <c r="D84" s="90"/>
      <c r="E84" s="90"/>
      <c r="F84" s="90"/>
      <c r="G84" s="90"/>
      <c r="H84" s="90"/>
      <c r="I84" s="87"/>
      <c r="J84" s="88"/>
      <c r="K84" s="304">
        <v>0.05</v>
      </c>
      <c r="L84" s="857">
        <f>N78*K84</f>
        <v>451.47346829014214</v>
      </c>
      <c r="M84" s="858"/>
      <c r="N84" s="51"/>
    </row>
    <row r="85" spans="1:14" ht="15.75" thickBot="1">
      <c r="B85" s="91" t="s">
        <v>974</v>
      </c>
      <c r="C85" s="92"/>
      <c r="D85" s="92"/>
      <c r="E85" s="92"/>
      <c r="F85" s="92"/>
      <c r="G85" s="92"/>
      <c r="H85" s="92"/>
      <c r="I85" s="93"/>
      <c r="J85" s="94"/>
      <c r="K85" s="305">
        <v>0.05</v>
      </c>
      <c r="L85" s="859">
        <f>N78*K85</f>
        <v>451.47346829014214</v>
      </c>
      <c r="M85" s="860"/>
      <c r="N85" s="51"/>
    </row>
    <row r="86" spans="1:14" ht="15.75" thickBot="1">
      <c r="B86" s="822" t="s">
        <v>953</v>
      </c>
      <c r="C86" s="823"/>
      <c r="D86" s="823"/>
      <c r="E86" s="823"/>
      <c r="F86" s="823"/>
      <c r="G86" s="823"/>
      <c r="H86" s="823"/>
      <c r="I86" s="823"/>
      <c r="J86" s="823"/>
      <c r="K86" s="823"/>
      <c r="L86" s="823"/>
      <c r="M86" s="824"/>
      <c r="N86" s="52">
        <f>L83+L84+L85</f>
        <v>2708.8408097408528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11738.310175543695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10" sqref="O10"/>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196632.60024177449</v>
      </c>
      <c r="L36" s="270"/>
      <c r="M36" s="271">
        <v>66</v>
      </c>
      <c r="N36" s="272">
        <f>K36/M36</f>
        <v>2979.281821845068</v>
      </c>
    </row>
    <row r="37" spans="1:14">
      <c r="A37" s="108" t="s">
        <v>180</v>
      </c>
      <c r="B37" s="871" t="str">
        <f>VLOOKUP(A37,EQUIPOS!A7:D154,3,FALSE)</f>
        <v>Compresor 120 HP, con martillo.</v>
      </c>
      <c r="C37" s="872"/>
      <c r="D37" s="872"/>
      <c r="E37" s="872"/>
      <c r="F37" s="872"/>
      <c r="G37" s="872"/>
      <c r="H37" s="873"/>
      <c r="I37" s="267"/>
      <c r="J37" s="268"/>
      <c r="K37" s="269">
        <f>VLOOKUP(A37,EQUIPOS!A7:D164,4,FALSE)</f>
        <v>65583.753536095814</v>
      </c>
      <c r="L37" s="270"/>
      <c r="M37" s="271">
        <v>66</v>
      </c>
      <c r="N37" s="272">
        <f>K37/M37</f>
        <v>993.69323539539107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N79*L42</f>
        <v>6.0915622581215141</v>
      </c>
    </row>
    <row r="43" spans="1:14" ht="15.75" thickBot="1">
      <c r="B43" s="822" t="s">
        <v>953</v>
      </c>
      <c r="C43" s="823"/>
      <c r="D43" s="823"/>
      <c r="E43" s="823"/>
      <c r="F43" s="823"/>
      <c r="G43" s="823"/>
      <c r="H43" s="823"/>
      <c r="I43" s="823"/>
      <c r="J43" s="823"/>
      <c r="K43" s="823"/>
      <c r="L43" s="823"/>
      <c r="M43" s="824"/>
      <c r="N43" s="394">
        <f>SUM(N36:N42)</f>
        <v>3979.0666194985806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5042.8253186513148</v>
      </c>
      <c r="N48" s="272">
        <f t="shared" ref="N48:N53" si="0">K48*M48</f>
        <v>1008.565063730263</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91540.303673121132</v>
      </c>
      <c r="N49" s="272">
        <f t="shared" si="0"/>
        <v>274620.91101936338</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9881.8013073031798</v>
      </c>
      <c r="N50" s="272">
        <f t="shared" si="0"/>
        <v>2964.5403921909538</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1168.1754030341053</v>
      </c>
      <c r="N51" s="272">
        <f t="shared" si="0"/>
        <v>233.63508060682108</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1399.2083470333396</v>
      </c>
      <c r="N52" s="272">
        <f t="shared" si="0"/>
        <v>699.60417351666979</v>
      </c>
    </row>
    <row r="53" spans="1:14">
      <c r="B53" s="43"/>
      <c r="C53" s="281"/>
      <c r="D53" s="281"/>
      <c r="E53" s="281"/>
      <c r="F53" s="281"/>
      <c r="G53" s="281"/>
      <c r="H53" s="281"/>
      <c r="I53" s="268"/>
      <c r="J53" s="224"/>
      <c r="K53" s="282"/>
      <c r="L53" s="267"/>
      <c r="M53" s="283"/>
      <c r="N53" s="272"/>
    </row>
    <row r="54" spans="1:14" ht="15.75" thickBot="1">
      <c r="B54" s="904"/>
      <c r="C54" s="905"/>
      <c r="D54" s="905"/>
      <c r="E54" s="905"/>
      <c r="F54" s="905"/>
      <c r="G54" s="905"/>
      <c r="H54" s="905"/>
      <c r="I54" s="875"/>
      <c r="J54" s="42"/>
      <c r="K54" s="44"/>
      <c r="L54" s="906"/>
      <c r="M54" s="907"/>
      <c r="N54" s="45"/>
    </row>
    <row r="55" spans="1:14" ht="15.75" thickBot="1">
      <c r="B55" s="822" t="s">
        <v>953</v>
      </c>
      <c r="C55" s="823"/>
      <c r="D55" s="823"/>
      <c r="E55" s="823"/>
      <c r="F55" s="823"/>
      <c r="G55" s="823"/>
      <c r="H55" s="823"/>
      <c r="I55" s="823"/>
      <c r="J55" s="823"/>
      <c r="K55" s="823"/>
      <c r="L55" s="823"/>
      <c r="M55" s="824"/>
      <c r="N55" s="394">
        <f>SUM(N48:N54)</f>
        <v>279527.25572940812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949"/>
      <c r="C65" s="950"/>
      <c r="D65" s="950"/>
      <c r="E65" s="950"/>
      <c r="F65" s="950"/>
      <c r="G65" s="951"/>
      <c r="H65" s="311"/>
      <c r="I65" s="279"/>
      <c r="J65" s="286"/>
      <c r="K65" s="279"/>
      <c r="L65" s="909"/>
      <c r="M65" s="910"/>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98"/>
      <c r="C78" s="899"/>
      <c r="D78" s="899"/>
      <c r="E78" s="899"/>
      <c r="F78" s="899"/>
      <c r="G78" s="899"/>
      <c r="H78" s="899"/>
      <c r="I78" s="126"/>
      <c r="J78" s="126"/>
      <c r="K78" s="126"/>
      <c r="L78" s="912"/>
      <c r="M78" s="912"/>
      <c r="N78" s="45"/>
    </row>
    <row r="79" spans="1:15" ht="15.75" thickBot="1">
      <c r="B79" s="911" t="s">
        <v>953</v>
      </c>
      <c r="C79" s="865"/>
      <c r="D79" s="865"/>
      <c r="E79" s="865"/>
      <c r="F79" s="865"/>
      <c r="G79" s="865"/>
      <c r="H79" s="865"/>
      <c r="I79" s="865"/>
      <c r="J79" s="865"/>
      <c r="K79" s="865"/>
      <c r="L79" s="865"/>
      <c r="M79" s="866"/>
      <c r="N79" s="301">
        <f>SUM(N73:N78)</f>
        <v>304.57811290607572</v>
      </c>
    </row>
    <row r="80" spans="1:15" ht="15.75" thickBot="1">
      <c r="B80" s="33"/>
      <c r="C80" s="34"/>
      <c r="D80" s="34"/>
      <c r="E80" s="34"/>
      <c r="F80" s="34"/>
      <c r="G80" s="34"/>
      <c r="H80" s="34"/>
      <c r="I80" s="34"/>
      <c r="J80" s="34"/>
      <c r="K80" s="34"/>
      <c r="L80" s="34"/>
      <c r="M80" s="34"/>
      <c r="N80" s="35"/>
    </row>
    <row r="81" spans="1:14" ht="15.75" thickBot="1">
      <c r="B81" s="822" t="s">
        <v>967</v>
      </c>
      <c r="C81" s="823"/>
      <c r="D81" s="823"/>
      <c r="E81" s="823"/>
      <c r="F81" s="823"/>
      <c r="G81" s="823"/>
      <c r="H81" s="823"/>
      <c r="I81" s="823"/>
      <c r="J81" s="823"/>
      <c r="K81" s="823"/>
      <c r="L81" s="823"/>
      <c r="M81" s="824"/>
      <c r="N81" s="99">
        <f>N43+N55+N68+N79</f>
        <v>283810.90046181279</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7" t="s">
        <v>969</v>
      </c>
      <c r="C85" s="868"/>
      <c r="D85" s="868"/>
      <c r="E85" s="868"/>
      <c r="F85" s="868"/>
      <c r="G85" s="868"/>
      <c r="H85" s="868"/>
      <c r="I85" s="314"/>
      <c r="J85" s="334"/>
      <c r="K85" s="302" t="s">
        <v>970</v>
      </c>
      <c r="L85" s="869" t="s">
        <v>971</v>
      </c>
      <c r="M85" s="870"/>
      <c r="N85" s="303"/>
    </row>
    <row r="86" spans="1:14">
      <c r="B86" s="855" t="s">
        <v>972</v>
      </c>
      <c r="C86" s="856"/>
      <c r="D86" s="856"/>
      <c r="E86" s="856"/>
      <c r="F86" s="856"/>
      <c r="G86" s="856"/>
      <c r="H86" s="856"/>
      <c r="I86" s="87"/>
      <c r="J86" s="88"/>
      <c r="K86" s="304">
        <v>0.2</v>
      </c>
      <c r="L86" s="857">
        <f>N81*K86</f>
        <v>56762.180092362563</v>
      </c>
      <c r="M86" s="858"/>
      <c r="N86" s="51"/>
    </row>
    <row r="87" spans="1:14">
      <c r="B87" s="89" t="s">
        <v>973</v>
      </c>
      <c r="C87" s="90"/>
      <c r="D87" s="90"/>
      <c r="E87" s="90"/>
      <c r="F87" s="90"/>
      <c r="G87" s="90"/>
      <c r="H87" s="90"/>
      <c r="I87" s="87"/>
      <c r="J87" s="88"/>
      <c r="K87" s="304">
        <v>0.05</v>
      </c>
      <c r="L87" s="857">
        <f>N81*K87</f>
        <v>14190.545023090641</v>
      </c>
      <c r="M87" s="858"/>
      <c r="N87" s="51"/>
    </row>
    <row r="88" spans="1:14" ht="15.75" thickBot="1">
      <c r="B88" s="91" t="s">
        <v>974</v>
      </c>
      <c r="C88" s="92"/>
      <c r="D88" s="92"/>
      <c r="E88" s="92"/>
      <c r="F88" s="92"/>
      <c r="G88" s="92"/>
      <c r="H88" s="92"/>
      <c r="I88" s="93"/>
      <c r="J88" s="94"/>
      <c r="K88" s="305">
        <v>0.05</v>
      </c>
      <c r="L88" s="859">
        <f>N81*K88</f>
        <v>14190.545023090641</v>
      </c>
      <c r="M88" s="860"/>
      <c r="N88" s="51"/>
    </row>
    <row r="89" spans="1:14" ht="15.75" thickBot="1">
      <c r="B89" s="822" t="s">
        <v>953</v>
      </c>
      <c r="C89" s="823"/>
      <c r="D89" s="823"/>
      <c r="E89" s="823"/>
      <c r="F89" s="823"/>
      <c r="G89" s="823"/>
      <c r="H89" s="823"/>
      <c r="I89" s="823"/>
      <c r="J89" s="823"/>
      <c r="K89" s="823"/>
      <c r="L89" s="823"/>
      <c r="M89" s="824"/>
      <c r="N89" s="52">
        <f>L86+L87+L88</f>
        <v>85143.270138543841</v>
      </c>
    </row>
    <row r="90" spans="1:14" ht="15.75" thickBot="1">
      <c r="B90" s="33"/>
      <c r="C90" s="34"/>
      <c r="D90" s="34"/>
      <c r="E90" s="34"/>
      <c r="F90" s="34"/>
      <c r="G90" s="34"/>
      <c r="H90" s="34"/>
      <c r="I90" s="34"/>
      <c r="J90" s="34"/>
      <c r="K90" s="34"/>
      <c r="L90" s="34"/>
      <c r="M90" s="34"/>
      <c r="N90" s="35"/>
    </row>
    <row r="91" spans="1:14" ht="15.75" thickBot="1">
      <c r="A91" t="s">
        <v>2016</v>
      </c>
      <c r="B91" s="822" t="s">
        <v>975</v>
      </c>
      <c r="C91" s="823"/>
      <c r="D91" s="823"/>
      <c r="E91" s="823"/>
      <c r="F91" s="823"/>
      <c r="G91" s="823"/>
      <c r="H91" s="823"/>
      <c r="I91" s="823"/>
      <c r="J91" s="823"/>
      <c r="K91" s="823"/>
      <c r="L91" s="823"/>
      <c r="M91" s="824"/>
      <c r="N91" s="188">
        <f>N81+N89</f>
        <v>368954.17060035665</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5" t="s">
        <v>2218</v>
      </c>
      <c r="C108" s="826"/>
      <c r="D108" s="826"/>
      <c r="E108" s="826"/>
      <c r="F108" s="826"/>
      <c r="G108" s="826"/>
      <c r="H108" s="826"/>
      <c r="I108" s="826"/>
      <c r="J108" s="826"/>
      <c r="K108" s="826"/>
      <c r="L108" s="826"/>
      <c r="M108" s="826"/>
      <c r="N108" s="827"/>
    </row>
    <row r="109" spans="2:14" ht="15" customHeight="1">
      <c r="B109" s="825"/>
      <c r="C109" s="826"/>
      <c r="D109" s="826"/>
      <c r="E109" s="826"/>
      <c r="F109" s="826"/>
      <c r="G109" s="826"/>
      <c r="H109" s="826"/>
      <c r="I109" s="826"/>
      <c r="J109" s="826"/>
      <c r="K109" s="826"/>
      <c r="L109" s="826"/>
      <c r="M109" s="826"/>
      <c r="N109" s="827"/>
    </row>
    <row r="110" spans="2:14" ht="32.25" customHeight="1">
      <c r="B110" s="828" t="s">
        <v>2219</v>
      </c>
      <c r="C110" s="829"/>
      <c r="D110" s="829"/>
      <c r="E110" s="829"/>
      <c r="F110" s="829"/>
      <c r="G110" s="829"/>
      <c r="H110" s="829"/>
      <c r="I110" s="829"/>
      <c r="J110" s="829"/>
      <c r="K110" s="829"/>
      <c r="L110" s="829"/>
      <c r="M110" s="829"/>
      <c r="N110" s="830"/>
    </row>
    <row r="111" spans="2:14">
      <c r="B111" s="828"/>
      <c r="C111" s="829"/>
      <c r="D111" s="829"/>
      <c r="E111" s="829"/>
      <c r="F111" s="829"/>
      <c r="G111" s="829"/>
      <c r="H111" s="829"/>
      <c r="I111" s="829"/>
      <c r="J111" s="829"/>
      <c r="K111" s="829"/>
      <c r="L111" s="829"/>
      <c r="M111" s="829"/>
      <c r="N111" s="830"/>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88"/>
      <c r="K121" s="888"/>
      <c r="L121" s="888"/>
      <c r="M121" s="888"/>
      <c r="N121" s="889"/>
    </row>
    <row r="122" spans="2:14" ht="15.75" thickBot="1">
      <c r="B122" s="261" t="s">
        <v>2221</v>
      </c>
      <c r="C122" s="393"/>
      <c r="D122" s="393"/>
      <c r="E122" s="57"/>
      <c r="F122" s="57"/>
      <c r="G122" s="57"/>
      <c r="H122" s="57"/>
      <c r="I122" s="57"/>
      <c r="J122" s="890"/>
      <c r="K122" s="890"/>
      <c r="L122" s="890"/>
      <c r="M122" s="890"/>
      <c r="N122" s="891"/>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196632.60024177449</v>
      </c>
      <c r="L36" s="270"/>
      <c r="M36" s="271">
        <v>66</v>
      </c>
      <c r="N36" s="272">
        <f>K36/M36</f>
        <v>2979.281821845068</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2980.3070301784014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3082.8278635117349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616.56557270234703</v>
      </c>
      <c r="M83" s="858"/>
      <c r="N83" s="51"/>
    </row>
    <row r="84" spans="1:14">
      <c r="B84" s="89" t="s">
        <v>973</v>
      </c>
      <c r="C84" s="90"/>
      <c r="D84" s="90"/>
      <c r="E84" s="90"/>
      <c r="F84" s="90"/>
      <c r="G84" s="90"/>
      <c r="H84" s="90"/>
      <c r="I84" s="87"/>
      <c r="J84" s="88"/>
      <c r="K84" s="304">
        <v>0.05</v>
      </c>
      <c r="L84" s="857">
        <f>N78*K84</f>
        <v>154.14139317558676</v>
      </c>
      <c r="M84" s="858"/>
      <c r="N84" s="51"/>
    </row>
    <row r="85" spans="1:14" ht="15.75" thickBot="1">
      <c r="B85" s="91" t="s">
        <v>974</v>
      </c>
      <c r="C85" s="92"/>
      <c r="D85" s="92"/>
      <c r="E85" s="92"/>
      <c r="F85" s="92"/>
      <c r="G85" s="92"/>
      <c r="H85" s="92"/>
      <c r="I85" s="93"/>
      <c r="J85" s="94"/>
      <c r="K85" s="305">
        <v>0.05</v>
      </c>
      <c r="L85" s="859">
        <f>N78*K85</f>
        <v>154.14139317558676</v>
      </c>
      <c r="M85" s="860"/>
      <c r="N85" s="51"/>
    </row>
    <row r="86" spans="1:14" ht="15.75" thickBot="1">
      <c r="B86" s="822" t="s">
        <v>953</v>
      </c>
      <c r="C86" s="823"/>
      <c r="D86" s="823"/>
      <c r="E86" s="823"/>
      <c r="F86" s="823"/>
      <c r="G86" s="823"/>
      <c r="H86" s="823"/>
      <c r="I86" s="823"/>
      <c r="J86" s="823"/>
      <c r="K86" s="823"/>
      <c r="L86" s="823"/>
      <c r="M86" s="824"/>
      <c r="N86" s="52">
        <f>L83+L84+L85</f>
        <v>924.84835905352043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4007.6762225652556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148</v>
      </c>
      <c r="B36" s="871" t="str">
        <f>VLOOKUP(A36,EQUIPOS!A6:D154,3,FALSE)</f>
        <v>Cargador : Potencia en el volante 110 hp, Clasificación de RPM del motor 2300.</v>
      </c>
      <c r="C36" s="872"/>
      <c r="D36" s="872"/>
      <c r="E36" s="872"/>
      <c r="F36" s="872"/>
      <c r="G36" s="872"/>
      <c r="H36" s="873"/>
      <c r="I36" s="267"/>
      <c r="J36" s="268"/>
      <c r="K36" s="269">
        <f>VLOOKUP(A36,EQUIPOS!A6:D163,4,FALSE)</f>
        <v>143715.98760877067</v>
      </c>
      <c r="L36" s="270"/>
      <c r="M36" s="271">
        <v>66</v>
      </c>
      <c r="N36" s="272">
        <f>K36/M36</f>
        <v>2177.5149637692525</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160100.33293369744</v>
      </c>
      <c r="L37" s="270"/>
      <c r="M37" s="271">
        <v>100</v>
      </c>
      <c r="N37" s="272">
        <f>K37/M37</f>
        <v>1601.0033293369745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2.0504166666666666</v>
      </c>
    </row>
    <row r="43" spans="1:14" ht="15.75" thickBot="1">
      <c r="B43" s="822" t="s">
        <v>953</v>
      </c>
      <c r="C43" s="823"/>
      <c r="D43" s="823"/>
      <c r="E43" s="823"/>
      <c r="F43" s="823"/>
      <c r="G43" s="823"/>
      <c r="H43" s="823"/>
      <c r="I43" s="823"/>
      <c r="J43" s="823"/>
      <c r="K43" s="823"/>
      <c r="L43" s="823"/>
      <c r="M43" s="824"/>
      <c r="N43" s="394">
        <f>SUM(N36:N42)</f>
        <v>3780.5687097728937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2943.8443048787472</v>
      </c>
      <c r="N48" s="272">
        <f>K48*M48</f>
        <v>2943.8443048787472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2943.8443048787472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205.04166666666666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6929.4546813183078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1385.8909362636616</v>
      </c>
      <c r="M83" s="858"/>
      <c r="N83" s="51"/>
    </row>
    <row r="84" spans="1:14">
      <c r="B84" s="89" t="s">
        <v>973</v>
      </c>
      <c r="C84" s="90"/>
      <c r="D84" s="90"/>
      <c r="E84" s="90"/>
      <c r="F84" s="90"/>
      <c r="G84" s="90"/>
      <c r="H84" s="90"/>
      <c r="I84" s="87"/>
      <c r="J84" s="88"/>
      <c r="K84" s="304">
        <v>0.05</v>
      </c>
      <c r="L84" s="857">
        <f>N78*K84</f>
        <v>346.4727340659154</v>
      </c>
      <c r="M84" s="858"/>
      <c r="N84" s="51"/>
    </row>
    <row r="85" spans="1:14" ht="15.75" thickBot="1">
      <c r="B85" s="91" t="s">
        <v>974</v>
      </c>
      <c r="C85" s="92"/>
      <c r="D85" s="92"/>
      <c r="E85" s="92"/>
      <c r="F85" s="92"/>
      <c r="G85" s="92"/>
      <c r="H85" s="92"/>
      <c r="I85" s="93"/>
      <c r="J85" s="94"/>
      <c r="K85" s="305">
        <v>0.05</v>
      </c>
      <c r="L85" s="859">
        <f>N78*K85</f>
        <v>346.4727340659154</v>
      </c>
      <c r="M85" s="860"/>
      <c r="N85" s="51"/>
    </row>
    <row r="86" spans="1:14" ht="15.75" thickBot="1">
      <c r="B86" s="822" t="s">
        <v>953</v>
      </c>
      <c r="C86" s="823"/>
      <c r="D86" s="823"/>
      <c r="E86" s="823"/>
      <c r="F86" s="823"/>
      <c r="G86" s="823"/>
      <c r="H86" s="823"/>
      <c r="I86" s="823"/>
      <c r="J86" s="823"/>
      <c r="K86" s="823"/>
      <c r="L86" s="823"/>
      <c r="M86" s="824"/>
      <c r="N86" s="52">
        <f>L83+L84+L85</f>
        <v>2078.8364043954925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9008.2910857138013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160100.33293369744</v>
      </c>
      <c r="L36" s="464"/>
      <c r="M36" s="283">
        <v>50</v>
      </c>
      <c r="N36" s="272">
        <f>K36/M36</f>
        <v>3202.006658673949</v>
      </c>
    </row>
    <row r="37" spans="1:14">
      <c r="A37" s="108" t="s">
        <v>152</v>
      </c>
      <c r="B37" s="871" t="str">
        <f>VLOOKUP(A37,EQUIPOS!A7:D154,3,FALSE)</f>
        <v xml:space="preserve">Carrotanque de agua(1000 Galones) </v>
      </c>
      <c r="C37" s="872"/>
      <c r="D37" s="872"/>
      <c r="E37" s="872"/>
      <c r="F37" s="872"/>
      <c r="G37" s="872"/>
      <c r="H37" s="873"/>
      <c r="I37" s="267"/>
      <c r="J37" s="268"/>
      <c r="K37" s="269">
        <f>VLOOKUP(A37,EQUIPOS!A7:D164,4,FALSE)</f>
        <v>62094.505339507734</v>
      </c>
      <c r="L37" s="464"/>
      <c r="M37" s="283">
        <v>50</v>
      </c>
      <c r="N37" s="272">
        <f>K37/M37</f>
        <v>1241.8901067901547</v>
      </c>
    </row>
    <row r="38" spans="1:14">
      <c r="A38" s="205" t="s">
        <v>269</v>
      </c>
      <c r="B38" s="871" t="str">
        <f>VLOOKUP(A38,EQUIPOS!A8:D154,3,FALSE)</f>
        <v>Motoniveladora  potencia 215 HP, ancho de cuchilla 4,27 m, peso 18 ton.</v>
      </c>
      <c r="C38" s="872"/>
      <c r="D38" s="872"/>
      <c r="E38" s="872"/>
      <c r="F38" s="872"/>
      <c r="G38" s="872"/>
      <c r="H38" s="873"/>
      <c r="I38" s="267"/>
      <c r="J38" s="268"/>
      <c r="K38" s="269">
        <f>VLOOKUP(A38,EQUIPOS!A8:D165,4,FALSE)</f>
        <v>164525.69043112264</v>
      </c>
      <c r="L38" s="464"/>
      <c r="M38" s="283">
        <v>50</v>
      </c>
      <c r="N38" s="272">
        <f>K38/M38</f>
        <v>3290.5138086224529</v>
      </c>
    </row>
    <row r="39" spans="1:14">
      <c r="A39" s="205" t="s">
        <v>365</v>
      </c>
      <c r="B39" s="871" t="str">
        <f>VLOOKUP(A39,EQUIPOS!A9:D154,3,FALSE)</f>
        <v xml:space="preserve">Vibrocompatador, potencia 153 HP, peso 10 Ton. </v>
      </c>
      <c r="C39" s="872"/>
      <c r="D39" s="872"/>
      <c r="E39" s="872"/>
      <c r="F39" s="872"/>
      <c r="G39" s="872"/>
      <c r="H39" s="873"/>
      <c r="I39" s="874"/>
      <c r="J39" s="875"/>
      <c r="K39" s="269">
        <f>VLOOKUP(A39,EQUIPOS!A9:D166,4,FALSE)</f>
        <v>150022.22993208628</v>
      </c>
      <c r="L39" s="952">
        <v>50</v>
      </c>
      <c r="M39" s="953"/>
      <c r="N39" s="272">
        <f>K39/L39</f>
        <v>3000.4445986417254</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10734.855172728281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402.04310903601993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11136.898281764301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2227.3796563528604</v>
      </c>
      <c r="M83" s="858"/>
      <c r="N83" s="51"/>
    </row>
    <row r="84" spans="1:14">
      <c r="B84" s="89" t="s">
        <v>973</v>
      </c>
      <c r="C84" s="90"/>
      <c r="D84" s="90"/>
      <c r="E84" s="90"/>
      <c r="F84" s="90"/>
      <c r="G84" s="90"/>
      <c r="H84" s="90"/>
      <c r="I84" s="87"/>
      <c r="J84" s="88"/>
      <c r="K84" s="304">
        <v>0.05</v>
      </c>
      <c r="L84" s="857">
        <f>N78*K84</f>
        <v>556.84491408821509</v>
      </c>
      <c r="M84" s="858"/>
      <c r="N84" s="51"/>
    </row>
    <row r="85" spans="1:14" ht="15.75" thickBot="1">
      <c r="B85" s="91" t="s">
        <v>974</v>
      </c>
      <c r="C85" s="92"/>
      <c r="D85" s="92"/>
      <c r="E85" s="92"/>
      <c r="F85" s="92"/>
      <c r="G85" s="92"/>
      <c r="H85" s="92"/>
      <c r="I85" s="93"/>
      <c r="J85" s="94"/>
      <c r="K85" s="305">
        <v>0.05</v>
      </c>
      <c r="L85" s="859">
        <f>N78*K85</f>
        <v>556.84491408821509</v>
      </c>
      <c r="M85" s="860"/>
      <c r="N85" s="51"/>
    </row>
    <row r="86" spans="1:14" ht="15.75" thickBot="1">
      <c r="B86" s="822" t="s">
        <v>953</v>
      </c>
      <c r="C86" s="823"/>
      <c r="D86" s="823"/>
      <c r="E86" s="823"/>
      <c r="F86" s="823"/>
      <c r="G86" s="823"/>
      <c r="H86" s="823"/>
      <c r="I86" s="823"/>
      <c r="J86" s="823"/>
      <c r="K86" s="823"/>
      <c r="L86" s="823"/>
      <c r="M86" s="824"/>
      <c r="N86" s="52">
        <f>L83+L84+L85</f>
        <v>3341.0694845292901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14477.96776629359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160100.33293369744</v>
      </c>
      <c r="L36" s="270"/>
      <c r="M36" s="271">
        <v>40</v>
      </c>
      <c r="N36" s="272">
        <f>K36/M36</f>
        <v>4002.5083233424361</v>
      </c>
    </row>
    <row r="37" spans="1:14">
      <c r="A37" s="113" t="s">
        <v>365</v>
      </c>
      <c r="B37" s="871" t="str">
        <f>VLOOKUP(A37,EQUIPOS!A7:D154,3,FALSE)</f>
        <v xml:space="preserve">Vibrocompatador, potencia 153 HP, peso 10 Ton. </v>
      </c>
      <c r="C37" s="872"/>
      <c r="D37" s="872"/>
      <c r="E37" s="872"/>
      <c r="F37" s="872"/>
      <c r="G37" s="872"/>
      <c r="H37" s="873"/>
      <c r="I37" s="267"/>
      <c r="J37" s="268"/>
      <c r="K37" s="269">
        <f>VLOOKUP(A37,EQUIPOS!A7:D164,4,FALSE)</f>
        <v>150022.22993208628</v>
      </c>
      <c r="L37" s="270"/>
      <c r="M37" s="271">
        <v>40</v>
      </c>
      <c r="N37" s="272">
        <f>K37/M37</f>
        <v>3750.5557483021571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7753.0640716445932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502.55388629502494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8255.6179579396176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1651.1235915879236</v>
      </c>
      <c r="M83" s="858"/>
      <c r="N83" s="51"/>
    </row>
    <row r="84" spans="1:14">
      <c r="B84" s="89" t="s">
        <v>973</v>
      </c>
      <c r="C84" s="90"/>
      <c r="D84" s="90"/>
      <c r="E84" s="90"/>
      <c r="F84" s="90"/>
      <c r="G84" s="90"/>
      <c r="H84" s="90"/>
      <c r="I84" s="87"/>
      <c r="J84" s="88"/>
      <c r="K84" s="304">
        <v>0.05</v>
      </c>
      <c r="L84" s="857">
        <f>N78*K84</f>
        <v>412.78089789698089</v>
      </c>
      <c r="M84" s="858"/>
      <c r="N84" s="51"/>
    </row>
    <row r="85" spans="1:14" ht="15.75" thickBot="1">
      <c r="B85" s="91" t="s">
        <v>974</v>
      </c>
      <c r="C85" s="92"/>
      <c r="D85" s="92"/>
      <c r="E85" s="92"/>
      <c r="F85" s="92"/>
      <c r="G85" s="92"/>
      <c r="H85" s="92"/>
      <c r="I85" s="93"/>
      <c r="J85" s="94"/>
      <c r="K85" s="305">
        <v>0.05</v>
      </c>
      <c r="L85" s="859">
        <f>N78*K85</f>
        <v>412.78089789698089</v>
      </c>
      <c r="M85" s="860"/>
      <c r="N85" s="51"/>
    </row>
    <row r="86" spans="1:14" ht="15.75" thickBot="1">
      <c r="B86" s="822" t="s">
        <v>953</v>
      </c>
      <c r="C86" s="823"/>
      <c r="D86" s="823"/>
      <c r="E86" s="823"/>
      <c r="F86" s="823"/>
      <c r="G86" s="823"/>
      <c r="H86" s="823"/>
      <c r="I86" s="823"/>
      <c r="J86" s="823"/>
      <c r="K86" s="823"/>
      <c r="L86" s="823"/>
      <c r="M86" s="824"/>
      <c r="N86" s="52">
        <f>L83+L84+L85</f>
        <v>2476.6853873818854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10732.303345321503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160100.33293369744</v>
      </c>
      <c r="L36" s="270"/>
      <c r="M36" s="271">
        <v>40</v>
      </c>
      <c r="N36" s="272">
        <f>K36/M36</f>
        <v>4002.5083233424361</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4002.5083233424361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502.55388629502494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4505.0622096374609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901.0124419274922</v>
      </c>
      <c r="M83" s="858"/>
      <c r="N83" s="51"/>
    </row>
    <row r="84" spans="1:14">
      <c r="B84" s="89" t="s">
        <v>973</v>
      </c>
      <c r="C84" s="90"/>
      <c r="D84" s="90"/>
      <c r="E84" s="90"/>
      <c r="F84" s="90"/>
      <c r="G84" s="90"/>
      <c r="H84" s="90"/>
      <c r="I84" s="87"/>
      <c r="J84" s="88"/>
      <c r="K84" s="304">
        <v>0.05</v>
      </c>
      <c r="L84" s="857">
        <f>N78*K84</f>
        <v>225.25311048187305</v>
      </c>
      <c r="M84" s="858"/>
      <c r="N84" s="51"/>
    </row>
    <row r="85" spans="1:14" ht="15.75" thickBot="1">
      <c r="B85" s="91" t="s">
        <v>974</v>
      </c>
      <c r="C85" s="92"/>
      <c r="D85" s="92"/>
      <c r="E85" s="92"/>
      <c r="F85" s="92"/>
      <c r="G85" s="92"/>
      <c r="H85" s="92"/>
      <c r="I85" s="93"/>
      <c r="J85" s="94"/>
      <c r="K85" s="305">
        <v>0.05</v>
      </c>
      <c r="L85" s="859">
        <f>N78*K85</f>
        <v>225.25311048187305</v>
      </c>
      <c r="M85" s="860"/>
      <c r="N85" s="51"/>
    </row>
    <row r="86" spans="1:14" ht="15.75" thickBot="1">
      <c r="B86" s="822" t="s">
        <v>953</v>
      </c>
      <c r="C86" s="823"/>
      <c r="D86" s="823"/>
      <c r="E86" s="823"/>
      <c r="F86" s="823"/>
      <c r="G86" s="823"/>
      <c r="H86" s="823"/>
      <c r="I86" s="823"/>
      <c r="J86" s="823"/>
      <c r="K86" s="823"/>
      <c r="L86" s="823"/>
      <c r="M86" s="824"/>
      <c r="N86" s="52">
        <f>L83+L84+L85</f>
        <v>1351.5186628912384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5856.5808725286988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2.1494824361440799</v>
      </c>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5611.5188595264954</v>
      </c>
      <c r="N48" s="272">
        <f>K48*M48</f>
        <v>7294.974517384444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7294.974517384444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47"/>
      <c r="D59" s="47"/>
      <c r="E59" s="47"/>
      <c r="F59" s="47"/>
      <c r="G59" s="47"/>
      <c r="H59" s="288"/>
      <c r="I59" s="279"/>
      <c r="J59" s="279"/>
      <c r="K59" s="279"/>
      <c r="L59" s="909"/>
      <c r="M59" s="910"/>
      <c r="N59" s="291"/>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7512.0722434349964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1502.4144486869993</v>
      </c>
      <c r="M83" s="858"/>
      <c r="N83" s="51"/>
    </row>
    <row r="84" spans="1:14">
      <c r="B84" s="89" t="s">
        <v>973</v>
      </c>
      <c r="C84" s="90"/>
      <c r="D84" s="90"/>
      <c r="E84" s="90"/>
      <c r="F84" s="90"/>
      <c r="G84" s="90"/>
      <c r="H84" s="90"/>
      <c r="I84" s="87"/>
      <c r="J84" s="88"/>
      <c r="K84" s="304">
        <v>0.05</v>
      </c>
      <c r="L84" s="857">
        <f>N78*K84</f>
        <v>375.60361217174983</v>
      </c>
      <c r="M84" s="858"/>
      <c r="N84" s="51"/>
    </row>
    <row r="85" spans="1:14" ht="15.75" thickBot="1">
      <c r="B85" s="91" t="s">
        <v>974</v>
      </c>
      <c r="C85" s="92"/>
      <c r="D85" s="92"/>
      <c r="E85" s="92"/>
      <c r="F85" s="92"/>
      <c r="G85" s="92"/>
      <c r="H85" s="92"/>
      <c r="I85" s="93"/>
      <c r="J85" s="94"/>
      <c r="K85" s="305">
        <v>0.05</v>
      </c>
      <c r="L85" s="859">
        <f>N78*K85</f>
        <v>375.60361217174983</v>
      </c>
      <c r="M85" s="860"/>
      <c r="N85" s="51"/>
    </row>
    <row r="86" spans="1:14" ht="15.75" thickBot="1">
      <c r="B86" s="822" t="s">
        <v>953</v>
      </c>
      <c r="C86" s="823"/>
      <c r="D86" s="823"/>
      <c r="E86" s="823"/>
      <c r="F86" s="823"/>
      <c r="G86" s="823"/>
      <c r="H86" s="823"/>
      <c r="I86" s="823"/>
      <c r="J86" s="823"/>
      <c r="K86" s="823"/>
      <c r="L86" s="823"/>
      <c r="M86" s="824"/>
      <c r="N86" s="52">
        <f>L83+L84+L85</f>
        <v>2253.6216730304991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9765.6939164654959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2.1494824361440799</v>
      </c>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14252.85904095464</v>
      </c>
      <c r="N48" s="272">
        <f>K48*M48</f>
        <v>17103.430849145567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17103.430849145567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47"/>
      <c r="D59" s="47"/>
      <c r="E59" s="47"/>
      <c r="F59" s="47"/>
      <c r="G59" s="47"/>
      <c r="H59" s="288"/>
      <c r="I59" s="279"/>
      <c r="J59" s="279"/>
      <c r="K59" s="279"/>
      <c r="L59" s="909"/>
      <c r="M59" s="910"/>
      <c r="N59" s="291"/>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17320.528575196116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3464.1057150392235</v>
      </c>
      <c r="M83" s="858"/>
      <c r="N83" s="51"/>
    </row>
    <row r="84" spans="1:14">
      <c r="B84" s="89" t="s">
        <v>973</v>
      </c>
      <c r="C84" s="90"/>
      <c r="D84" s="90"/>
      <c r="E84" s="90"/>
      <c r="F84" s="90"/>
      <c r="G84" s="90"/>
      <c r="H84" s="90"/>
      <c r="I84" s="87"/>
      <c r="J84" s="88"/>
      <c r="K84" s="304">
        <v>0.05</v>
      </c>
      <c r="L84" s="857">
        <f>N78*K84</f>
        <v>866.02642875980587</v>
      </c>
      <c r="M84" s="858"/>
      <c r="N84" s="51"/>
    </row>
    <row r="85" spans="1:14" ht="15.75" thickBot="1">
      <c r="B85" s="91" t="s">
        <v>974</v>
      </c>
      <c r="C85" s="92"/>
      <c r="D85" s="92"/>
      <c r="E85" s="92"/>
      <c r="F85" s="92"/>
      <c r="G85" s="92"/>
      <c r="H85" s="92"/>
      <c r="I85" s="93"/>
      <c r="J85" s="94"/>
      <c r="K85" s="305">
        <v>0.05</v>
      </c>
      <c r="L85" s="859">
        <f>N78*K85</f>
        <v>866.02642875980587</v>
      </c>
      <c r="M85" s="860"/>
      <c r="N85" s="51"/>
    </row>
    <row r="86" spans="1:14" ht="15.75" thickBot="1">
      <c r="B86" s="822" t="s">
        <v>953</v>
      </c>
      <c r="C86" s="823"/>
      <c r="D86" s="823"/>
      <c r="E86" s="823"/>
      <c r="F86" s="823"/>
      <c r="G86" s="823"/>
      <c r="H86" s="823"/>
      <c r="I86" s="823"/>
      <c r="J86" s="823"/>
      <c r="K86" s="823"/>
      <c r="L86" s="823"/>
      <c r="M86" s="824"/>
      <c r="N86" s="52">
        <f>L83+L84+L85</f>
        <v>5196.1585725588347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22516.68714775495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160100.33293369744</v>
      </c>
      <c r="L36" s="270"/>
      <c r="M36" s="271">
        <v>45</v>
      </c>
      <c r="N36" s="272">
        <f>K36/M36</f>
        <v>3557.7851763043877</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62094.505339507734</v>
      </c>
      <c r="L37" s="270"/>
      <c r="M37" s="271">
        <v>45</v>
      </c>
      <c r="N37" s="272">
        <f>K37/M37</f>
        <v>1379.8778964335052</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164525.69043112264</v>
      </c>
      <c r="L38" s="270"/>
      <c r="M38" s="271">
        <v>45</v>
      </c>
      <c r="N38" s="272">
        <f>K38/M38</f>
        <v>3656.1264540249476</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150022.22993208628</v>
      </c>
      <c r="L39" s="876">
        <v>45</v>
      </c>
      <c r="M39" s="877"/>
      <c r="N39" s="272">
        <f>K39/L39</f>
        <v>3333.8273318241395</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11.941569089689333</v>
      </c>
    </row>
    <row r="43" spans="1:14" ht="15.75" thickBot="1">
      <c r="B43" s="822" t="s">
        <v>953</v>
      </c>
      <c r="C43" s="823"/>
      <c r="D43" s="823"/>
      <c r="E43" s="823"/>
      <c r="F43" s="823"/>
      <c r="G43" s="823"/>
      <c r="H43" s="823"/>
      <c r="I43" s="823"/>
      <c r="J43" s="823"/>
      <c r="K43" s="823"/>
      <c r="L43" s="823"/>
      <c r="M43" s="824"/>
      <c r="N43" s="394">
        <f>SUM(N36:N42)</f>
        <v>11939.558427676669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24763.008984521501</v>
      </c>
      <c r="N48" s="272">
        <f>K48*M48</f>
        <v>30953.761230651875</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30953.761230651875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09">
        <f>VLOOKUP(A59,TRANSPORTE!A5:D123,4,FALSE)</f>
        <v>932.29582164537612</v>
      </c>
      <c r="M59" s="910"/>
      <c r="N59" s="291">
        <f>K59*L59</f>
        <v>1165.3697770567201</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1165.3697770567201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44655.767889869734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8931.1535779739479</v>
      </c>
      <c r="M83" s="858"/>
      <c r="N83" s="51"/>
    </row>
    <row r="84" spans="1:14">
      <c r="B84" s="89" t="s">
        <v>973</v>
      </c>
      <c r="C84" s="90"/>
      <c r="D84" s="90"/>
      <c r="E84" s="90"/>
      <c r="F84" s="90"/>
      <c r="G84" s="90"/>
      <c r="H84" s="90"/>
      <c r="I84" s="87"/>
      <c r="J84" s="88"/>
      <c r="K84" s="304">
        <v>0.05</v>
      </c>
      <c r="L84" s="857">
        <f>N78*K84</f>
        <v>2232.788394493487</v>
      </c>
      <c r="M84" s="858"/>
      <c r="N84" s="51"/>
    </row>
    <row r="85" spans="1:14" ht="15.75" thickBot="1">
      <c r="B85" s="91" t="s">
        <v>974</v>
      </c>
      <c r="C85" s="92"/>
      <c r="D85" s="92"/>
      <c r="E85" s="92"/>
      <c r="F85" s="92"/>
      <c r="G85" s="92"/>
      <c r="H85" s="92"/>
      <c r="I85" s="93"/>
      <c r="J85" s="94"/>
      <c r="K85" s="305">
        <v>0.05</v>
      </c>
      <c r="L85" s="859">
        <f>N78*K85</f>
        <v>2232.788394493487</v>
      </c>
      <c r="M85" s="860"/>
      <c r="N85" s="51"/>
    </row>
    <row r="86" spans="1:14" ht="15.75" thickBot="1">
      <c r="B86" s="822" t="s">
        <v>953</v>
      </c>
      <c r="C86" s="823"/>
      <c r="D86" s="823"/>
      <c r="E86" s="823"/>
      <c r="F86" s="823"/>
      <c r="G86" s="823"/>
      <c r="H86" s="823"/>
      <c r="I86" s="823"/>
      <c r="J86" s="823"/>
      <c r="K86" s="823"/>
      <c r="L86" s="823"/>
      <c r="M86" s="824"/>
      <c r="N86" s="52">
        <f>L83+L84+L85</f>
        <v>13396.730366960923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ROUND((N78+N86),0)</f>
        <v>58052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160100.33293369744</v>
      </c>
      <c r="L36" s="270"/>
      <c r="M36" s="271">
        <v>45</v>
      </c>
      <c r="N36" s="272">
        <f>K36/M36</f>
        <v>3557.7851763043877</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62094.505339507734</v>
      </c>
      <c r="L37" s="270"/>
      <c r="M37" s="271">
        <v>45</v>
      </c>
      <c r="N37" s="272">
        <f>K37/M37</f>
        <v>1379.8778964335052</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164525.69043112264</v>
      </c>
      <c r="L38" s="270"/>
      <c r="M38" s="271">
        <v>45</v>
      </c>
      <c r="N38" s="272">
        <f>K38/M38</f>
        <v>3656.1264540249476</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150022.22993208628</v>
      </c>
      <c r="L39" s="876">
        <v>45</v>
      </c>
      <c r="M39" s="877"/>
      <c r="N39" s="272">
        <f>K39/L39</f>
        <v>3333.8273318241395</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11.941569089689333</v>
      </c>
    </row>
    <row r="43" spans="1:14" ht="15.75" thickBot="1">
      <c r="B43" s="822" t="s">
        <v>953</v>
      </c>
      <c r="C43" s="823"/>
      <c r="D43" s="823"/>
      <c r="E43" s="823"/>
      <c r="F43" s="823"/>
      <c r="G43" s="823"/>
      <c r="H43" s="823"/>
      <c r="I43" s="823"/>
      <c r="J43" s="823"/>
      <c r="K43" s="823"/>
      <c r="L43" s="823"/>
      <c r="M43" s="824"/>
      <c r="N43" s="394">
        <f>SUM(N36:N42)</f>
        <v>11939.558427676669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31593.586680057662</v>
      </c>
      <c r="N48" s="272">
        <f>K48*M48</f>
        <v>39491.983350072078</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39491.983350072078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09">
        <f>VLOOKUP(A59,TRANSPORTE!A5:D123,4,FALSE)</f>
        <v>989.03443537760268</v>
      </c>
      <c r="M59" s="910"/>
      <c r="N59" s="291">
        <f>K59*L59</f>
        <v>1236.2930442220033</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1236.2930442220033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53264.913276455212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10652.982655291044</v>
      </c>
      <c r="M83" s="858"/>
      <c r="N83" s="51"/>
    </row>
    <row r="84" spans="1:14">
      <c r="B84" s="89" t="s">
        <v>973</v>
      </c>
      <c r="C84" s="90"/>
      <c r="D84" s="90"/>
      <c r="E84" s="90"/>
      <c r="F84" s="90"/>
      <c r="G84" s="90"/>
      <c r="H84" s="90"/>
      <c r="I84" s="87"/>
      <c r="J84" s="88"/>
      <c r="K84" s="304">
        <v>0.05</v>
      </c>
      <c r="L84" s="857">
        <f>N78*K84</f>
        <v>2663.2456638227609</v>
      </c>
      <c r="M84" s="858"/>
      <c r="N84" s="51"/>
    </row>
    <row r="85" spans="1:14" ht="15.75" thickBot="1">
      <c r="B85" s="91" t="s">
        <v>974</v>
      </c>
      <c r="C85" s="92"/>
      <c r="D85" s="92"/>
      <c r="E85" s="92"/>
      <c r="F85" s="92"/>
      <c r="G85" s="92"/>
      <c r="H85" s="92"/>
      <c r="I85" s="93"/>
      <c r="J85" s="94"/>
      <c r="K85" s="305">
        <v>0.05</v>
      </c>
      <c r="L85" s="859">
        <f>N78*K85</f>
        <v>2663.2456638227609</v>
      </c>
      <c r="M85" s="860"/>
      <c r="N85" s="51"/>
    </row>
    <row r="86" spans="1:14" ht="15.75" thickBot="1">
      <c r="B86" s="822" t="s">
        <v>953</v>
      </c>
      <c r="C86" s="823"/>
      <c r="D86" s="823"/>
      <c r="E86" s="823"/>
      <c r="F86" s="823"/>
      <c r="G86" s="823"/>
      <c r="H86" s="823"/>
      <c r="I86" s="823"/>
      <c r="J86" s="823"/>
      <c r="K86" s="823"/>
      <c r="L86" s="823"/>
      <c r="M86" s="824"/>
      <c r="N86" s="52">
        <f>L83+L84+L85</f>
        <v>15979.473982936566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69244.387259391777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160100.33293369744</v>
      </c>
      <c r="L36" s="270"/>
      <c r="M36" s="271">
        <v>45</v>
      </c>
      <c r="N36" s="272">
        <f>K36/M36</f>
        <v>3557.7851763043877</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62094.505339507734</v>
      </c>
      <c r="L37" s="270"/>
      <c r="M37" s="271">
        <v>45</v>
      </c>
      <c r="N37" s="272">
        <f>K37/M37</f>
        <v>1379.8778964335052</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164525.69043112264</v>
      </c>
      <c r="L38" s="270"/>
      <c r="M38" s="271">
        <v>45</v>
      </c>
      <c r="N38" s="272">
        <f>K38/M38</f>
        <v>3656.1264540249476</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150022.22993208628</v>
      </c>
      <c r="L39" s="876">
        <v>45</v>
      </c>
      <c r="M39" s="877"/>
      <c r="N39" s="272">
        <f>K39/L39</f>
        <v>3333.8273318241395</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11.941569089689333</v>
      </c>
    </row>
    <row r="43" spans="1:14" ht="15.75" thickBot="1">
      <c r="B43" s="822" t="s">
        <v>953</v>
      </c>
      <c r="C43" s="823"/>
      <c r="D43" s="823"/>
      <c r="E43" s="823"/>
      <c r="F43" s="823"/>
      <c r="G43" s="823"/>
      <c r="H43" s="823"/>
      <c r="I43" s="823"/>
      <c r="J43" s="823"/>
      <c r="K43" s="823"/>
      <c r="L43" s="823"/>
      <c r="M43" s="824"/>
      <c r="N43" s="394">
        <f>SUM(N36:N42)</f>
        <v>11939.558427676669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33916.0384514658</v>
      </c>
      <c r="N48" s="272">
        <f>K48*M48</f>
        <v>42395.048064332252</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42395.048064332252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09">
        <f>VLOOKUP(A59,TRANSPORTE!A5:D123,4,FALSE)</f>
        <v>989.03443537760268</v>
      </c>
      <c r="M59" s="910"/>
      <c r="N59" s="291">
        <f>K59*L59</f>
        <v>1236.2930442220033</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1236.2930442220033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56167.977990715386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11233.595598143078</v>
      </c>
      <c r="M83" s="858"/>
      <c r="N83" s="51"/>
    </row>
    <row r="84" spans="1:14">
      <c r="B84" s="89" t="s">
        <v>973</v>
      </c>
      <c r="C84" s="90"/>
      <c r="D84" s="90"/>
      <c r="E84" s="90"/>
      <c r="F84" s="90"/>
      <c r="G84" s="90"/>
      <c r="H84" s="90"/>
      <c r="I84" s="87"/>
      <c r="J84" s="88"/>
      <c r="K84" s="304">
        <v>0.05</v>
      </c>
      <c r="L84" s="857">
        <f>N78*K84</f>
        <v>2808.3988995357695</v>
      </c>
      <c r="M84" s="858"/>
      <c r="N84" s="51"/>
    </row>
    <row r="85" spans="1:14" ht="15.75" thickBot="1">
      <c r="B85" s="91" t="s">
        <v>974</v>
      </c>
      <c r="C85" s="92"/>
      <c r="D85" s="92"/>
      <c r="E85" s="92"/>
      <c r="F85" s="92"/>
      <c r="G85" s="92"/>
      <c r="H85" s="92"/>
      <c r="I85" s="93"/>
      <c r="J85" s="94"/>
      <c r="K85" s="305">
        <v>0.05</v>
      </c>
      <c r="L85" s="859">
        <f>N78*K85</f>
        <v>2808.3988995357695</v>
      </c>
      <c r="M85" s="860"/>
      <c r="N85" s="51"/>
    </row>
    <row r="86" spans="1:14" ht="15.75" thickBot="1">
      <c r="B86" s="822" t="s">
        <v>953</v>
      </c>
      <c r="C86" s="823"/>
      <c r="D86" s="823"/>
      <c r="E86" s="823"/>
      <c r="F86" s="823"/>
      <c r="G86" s="823"/>
      <c r="H86" s="823"/>
      <c r="I86" s="823"/>
      <c r="J86" s="823"/>
      <c r="K86" s="823"/>
      <c r="L86" s="823"/>
      <c r="M86" s="824"/>
      <c r="N86" s="52">
        <f>L83+L84+L85</f>
        <v>16850.393397214615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73018.371387930005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160100.33293369744</v>
      </c>
      <c r="L36" s="270"/>
      <c r="M36" s="271">
        <v>400</v>
      </c>
      <c r="N36" s="272">
        <f>K36/M36</f>
        <v>400.25083233424363</v>
      </c>
    </row>
    <row r="37" spans="1:14">
      <c r="A37" s="113" t="s">
        <v>152</v>
      </c>
      <c r="B37" s="871" t="str">
        <f>VLOOKUP(A37,EQUIPOS!A7:D154,3,FALSE)</f>
        <v xml:space="preserve">Carrotanque de agua(1000 Galones) </v>
      </c>
      <c r="C37" s="872"/>
      <c r="D37" s="872"/>
      <c r="E37" s="872"/>
      <c r="F37" s="872"/>
      <c r="G37" s="872"/>
      <c r="H37" s="873"/>
      <c r="I37" s="267"/>
      <c r="J37" s="268"/>
      <c r="K37" s="269">
        <f>VLOOKUP(A37,EQUIPOS!A7:D164,4,FALSE)</f>
        <v>62094.505339507734</v>
      </c>
      <c r="L37" s="270"/>
      <c r="M37" s="271">
        <v>200</v>
      </c>
      <c r="N37" s="272">
        <f>K37/M37</f>
        <v>310.47252669753868</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164525.69043112264</v>
      </c>
      <c r="L38" s="270"/>
      <c r="M38" s="271">
        <v>200</v>
      </c>
      <c r="N38" s="272">
        <f>K38/M38</f>
        <v>822.62845215561322</v>
      </c>
    </row>
    <row r="39" spans="1:14">
      <c r="A39" t="s">
        <v>365</v>
      </c>
      <c r="B39" s="871" t="str">
        <f>VLOOKUP(A39,EQUIPOS!A9:D155,3,FALSE)</f>
        <v xml:space="preserve">Vibrocompatador, potencia 153 HP, peso 10 Ton. </v>
      </c>
      <c r="C39" s="872"/>
      <c r="D39" s="872"/>
      <c r="E39" s="872"/>
      <c r="F39" s="872"/>
      <c r="G39" s="872"/>
      <c r="H39" s="873"/>
      <c r="I39" s="874"/>
      <c r="J39" s="875"/>
      <c r="K39" s="269">
        <f>VLOOKUP(A39,EQUIPOS!A9:D166,4,FALSE)</f>
        <v>150022.22993208628</v>
      </c>
      <c r="L39" s="876">
        <v>200</v>
      </c>
      <c r="M39" s="877"/>
      <c r="N39" s="272">
        <f>K39/L39</f>
        <v>750.11114966043135</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2.6868530451800998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2286.1498138930069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134.34265225900498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2420.4924661520117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484.09849323040237</v>
      </c>
      <c r="M83" s="858"/>
      <c r="N83" s="51"/>
    </row>
    <row r="84" spans="1:14">
      <c r="B84" s="89" t="s">
        <v>973</v>
      </c>
      <c r="C84" s="90"/>
      <c r="D84" s="90"/>
      <c r="E84" s="90"/>
      <c r="F84" s="90"/>
      <c r="G84" s="90"/>
      <c r="H84" s="90"/>
      <c r="I84" s="87"/>
      <c r="J84" s="88"/>
      <c r="K84" s="304">
        <v>0.05</v>
      </c>
      <c r="L84" s="857">
        <f>N78*K84</f>
        <v>121.02462330760059</v>
      </c>
      <c r="M84" s="858"/>
      <c r="N84" s="51"/>
    </row>
    <row r="85" spans="1:14" ht="15.75" thickBot="1">
      <c r="B85" s="91" t="s">
        <v>974</v>
      </c>
      <c r="C85" s="92"/>
      <c r="D85" s="92"/>
      <c r="E85" s="92"/>
      <c r="F85" s="92"/>
      <c r="G85" s="92"/>
      <c r="H85" s="92"/>
      <c r="I85" s="93"/>
      <c r="J85" s="94"/>
      <c r="K85" s="305">
        <v>0.05</v>
      </c>
      <c r="L85" s="859">
        <f>N78*K85</f>
        <v>121.02462330760059</v>
      </c>
      <c r="M85" s="860"/>
      <c r="N85" s="51"/>
    </row>
    <row r="86" spans="1:14" ht="15.75" thickBot="1">
      <c r="B86" s="822" t="s">
        <v>953</v>
      </c>
      <c r="C86" s="823"/>
      <c r="D86" s="823"/>
      <c r="E86" s="823"/>
      <c r="F86" s="823"/>
      <c r="G86" s="823"/>
      <c r="H86" s="823"/>
      <c r="I86" s="823"/>
      <c r="J86" s="823"/>
      <c r="K86" s="823"/>
      <c r="L86" s="823"/>
      <c r="M86" s="824"/>
      <c r="N86" s="52">
        <f>L83+L84+L85</f>
        <v>726.1477398456035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3146.6402059976153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7440.9788997040914</v>
      </c>
      <c r="N48" s="272">
        <f>K48*M48</f>
        <v>8929.1746796449097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8929.1746796449097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9146.2724056954612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1829.2544811390924</v>
      </c>
      <c r="M83" s="858"/>
      <c r="N83" s="51"/>
    </row>
    <row r="84" spans="1:14">
      <c r="B84" s="89" t="s">
        <v>973</v>
      </c>
      <c r="C84" s="90"/>
      <c r="D84" s="90"/>
      <c r="E84" s="90"/>
      <c r="F84" s="90"/>
      <c r="G84" s="90"/>
      <c r="H84" s="90"/>
      <c r="I84" s="87"/>
      <c r="J84" s="88"/>
      <c r="K84" s="304">
        <v>0.05</v>
      </c>
      <c r="L84" s="857">
        <f>N78*K84</f>
        <v>457.31362028477309</v>
      </c>
      <c r="M84" s="858"/>
      <c r="N84" s="51"/>
    </row>
    <row r="85" spans="1:14" ht="15.75" thickBot="1">
      <c r="B85" s="91" t="s">
        <v>974</v>
      </c>
      <c r="C85" s="92"/>
      <c r="D85" s="92"/>
      <c r="E85" s="92"/>
      <c r="F85" s="92"/>
      <c r="G85" s="92"/>
      <c r="H85" s="92"/>
      <c r="I85" s="93"/>
      <c r="J85" s="94"/>
      <c r="K85" s="305">
        <v>0.05</v>
      </c>
      <c r="L85" s="859">
        <f>N78*K85</f>
        <v>457.31362028477309</v>
      </c>
      <c r="M85" s="860"/>
      <c r="N85" s="51"/>
    </row>
    <row r="86" spans="1:14" ht="15.75" thickBot="1">
      <c r="B86" s="822" t="s">
        <v>953</v>
      </c>
      <c r="C86" s="823"/>
      <c r="D86" s="823"/>
      <c r="E86" s="823"/>
      <c r="F86" s="823"/>
      <c r="G86" s="823"/>
      <c r="H86" s="823"/>
      <c r="I86" s="823"/>
      <c r="J86" s="823"/>
      <c r="K86" s="823"/>
      <c r="L86" s="823"/>
      <c r="M86" s="824"/>
      <c r="N86" s="52">
        <f>L83+L84+L85</f>
        <v>2743.8817217086385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11890.154127404099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1160.4915452101106</v>
      </c>
      <c r="M83" s="858"/>
      <c r="N83" s="51"/>
    </row>
    <row r="84" spans="1:14">
      <c r="B84" s="89" t="s">
        <v>973</v>
      </c>
      <c r="C84" s="90"/>
      <c r="D84" s="90"/>
      <c r="E84" s="90"/>
      <c r="F84" s="90"/>
      <c r="G84" s="90"/>
      <c r="H84" s="90"/>
      <c r="I84" s="87"/>
      <c r="J84" s="88"/>
      <c r="K84" s="304">
        <v>0.05</v>
      </c>
      <c r="L84" s="857">
        <f>N78*K84</f>
        <v>290.12288630252766</v>
      </c>
      <c r="M84" s="858"/>
      <c r="N84" s="51"/>
    </row>
    <row r="85" spans="1:14" ht="15.75" thickBot="1">
      <c r="B85" s="91" t="s">
        <v>974</v>
      </c>
      <c r="C85" s="92"/>
      <c r="D85" s="92"/>
      <c r="E85" s="92"/>
      <c r="F85" s="92"/>
      <c r="G85" s="92"/>
      <c r="H85" s="92"/>
      <c r="I85" s="93"/>
      <c r="J85" s="94"/>
      <c r="K85" s="305">
        <v>0.05</v>
      </c>
      <c r="L85" s="859">
        <f>N78*K85</f>
        <v>290.12288630252766</v>
      </c>
      <c r="M85" s="860"/>
      <c r="N85" s="51"/>
    </row>
    <row r="86" spans="1:14" ht="15.75" thickBot="1">
      <c r="B86" s="822" t="s">
        <v>953</v>
      </c>
      <c r="C86" s="823"/>
      <c r="D86" s="823"/>
      <c r="E86" s="823"/>
      <c r="F86" s="823"/>
      <c r="G86" s="823"/>
      <c r="H86" s="823"/>
      <c r="I86" s="823"/>
      <c r="J86" s="823"/>
      <c r="K86" s="823"/>
      <c r="L86" s="823"/>
      <c r="M86" s="824"/>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7466.3434488972944</v>
      </c>
      <c r="N48" s="272">
        <f>K48*M48</f>
        <v>8959.6121386767536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8959.6121386767536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9176.7098647273051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1835.3419729454611</v>
      </c>
      <c r="M83" s="858"/>
      <c r="N83" s="51"/>
    </row>
    <row r="84" spans="1:14">
      <c r="B84" s="89" t="s">
        <v>973</v>
      </c>
      <c r="C84" s="90"/>
      <c r="D84" s="90"/>
      <c r="E84" s="90"/>
      <c r="F84" s="90"/>
      <c r="G84" s="90"/>
      <c r="H84" s="90"/>
      <c r="I84" s="87"/>
      <c r="J84" s="88"/>
      <c r="K84" s="304">
        <v>0.05</v>
      </c>
      <c r="L84" s="857">
        <f>N78*K84</f>
        <v>458.83549323636527</v>
      </c>
      <c r="M84" s="858"/>
      <c r="N84" s="51"/>
    </row>
    <row r="85" spans="1:14" ht="15.75" thickBot="1">
      <c r="B85" s="91" t="s">
        <v>974</v>
      </c>
      <c r="C85" s="92"/>
      <c r="D85" s="92"/>
      <c r="E85" s="92"/>
      <c r="F85" s="92"/>
      <c r="G85" s="92"/>
      <c r="H85" s="92"/>
      <c r="I85" s="93"/>
      <c r="J85" s="94"/>
      <c r="K85" s="305">
        <v>0.05</v>
      </c>
      <c r="L85" s="859">
        <f>N78*K85</f>
        <v>458.83549323636527</v>
      </c>
      <c r="M85" s="860"/>
      <c r="N85" s="51"/>
    </row>
    <row r="86" spans="1:14" ht="15.75" thickBot="1">
      <c r="B86" s="822" t="s">
        <v>953</v>
      </c>
      <c r="C86" s="823"/>
      <c r="D86" s="823"/>
      <c r="E86" s="823"/>
      <c r="F86" s="823"/>
      <c r="G86" s="823"/>
      <c r="H86" s="823"/>
      <c r="I86" s="823"/>
      <c r="J86" s="823"/>
      <c r="K86" s="823"/>
      <c r="L86" s="823"/>
      <c r="M86" s="824"/>
      <c r="N86" s="52">
        <f>L83+L84+L85</f>
        <v>2753.0129594181917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11929.722824145498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14852.096830586359</v>
      </c>
      <c r="N48" s="272">
        <f>K48*M48</f>
        <v>19307.725879762267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19307.725879762267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19524.823605812817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3904.9647211625634</v>
      </c>
      <c r="M83" s="858"/>
      <c r="N83" s="51"/>
    </row>
    <row r="84" spans="1:14">
      <c r="B84" s="89" t="s">
        <v>973</v>
      </c>
      <c r="C84" s="90"/>
      <c r="D84" s="90"/>
      <c r="E84" s="90"/>
      <c r="F84" s="90"/>
      <c r="G84" s="90"/>
      <c r="H84" s="90"/>
      <c r="I84" s="87"/>
      <c r="J84" s="88"/>
      <c r="K84" s="304">
        <v>0.05</v>
      </c>
      <c r="L84" s="857">
        <f>N78*K84</f>
        <v>976.24118029064084</v>
      </c>
      <c r="M84" s="858"/>
      <c r="N84" s="51"/>
    </row>
    <row r="85" spans="1:14" ht="15.75" thickBot="1">
      <c r="B85" s="91" t="s">
        <v>974</v>
      </c>
      <c r="C85" s="92"/>
      <c r="D85" s="92"/>
      <c r="E85" s="92"/>
      <c r="F85" s="92"/>
      <c r="G85" s="92"/>
      <c r="H85" s="92"/>
      <c r="I85" s="93"/>
      <c r="J85" s="94"/>
      <c r="K85" s="305">
        <v>0.05</v>
      </c>
      <c r="L85" s="859">
        <f>N78*K85</f>
        <v>976.24118029064084</v>
      </c>
      <c r="M85" s="860"/>
      <c r="N85" s="51"/>
    </row>
    <row r="86" spans="1:14" ht="15.75" thickBot="1">
      <c r="B86" s="822" t="s">
        <v>953</v>
      </c>
      <c r="C86" s="823"/>
      <c r="D86" s="823"/>
      <c r="E86" s="823"/>
      <c r="F86" s="823"/>
      <c r="G86" s="823"/>
      <c r="H86" s="823"/>
      <c r="I86" s="823"/>
      <c r="J86" s="823"/>
      <c r="K86" s="823"/>
      <c r="L86" s="823"/>
      <c r="M86" s="824"/>
      <c r="N86" s="52">
        <f>L83+L84+L85</f>
        <v>5857.447081743845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25382.270687556662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303</v>
      </c>
      <c r="B36" s="871" t="str">
        <f>VLOOKUP(A36,EQUIPOS!A6:D154,3,FALSE)</f>
        <v>Retrocargador, pala de 1,1 m3 de capacidad, profundidad de excavación de 4.400 mm y una altura de 5.680 mm</v>
      </c>
      <c r="C36" s="872"/>
      <c r="D36" s="872"/>
      <c r="E36" s="872"/>
      <c r="F36" s="872"/>
      <c r="G36" s="872"/>
      <c r="H36" s="873"/>
      <c r="I36" s="267"/>
      <c r="J36" s="268"/>
      <c r="K36" s="269">
        <f>VLOOKUP(A36,EQUIPOS!A6:D163,4,FALSE)</f>
        <v>116996.39714385582</v>
      </c>
      <c r="L36" s="270"/>
      <c r="M36" s="271">
        <v>250</v>
      </c>
      <c r="N36" s="272">
        <f>K36/M36</f>
        <v>467.98558857542326</v>
      </c>
    </row>
    <row r="37" spans="1:14">
      <c r="A37" s="113" t="s">
        <v>373</v>
      </c>
      <c r="B37" s="871" t="str">
        <f>VLOOKUP(A37,EQUIPOS!A7:D154,3,FALSE)</f>
        <v>Volqueta 6 m3</v>
      </c>
      <c r="C37" s="872"/>
      <c r="D37" s="872"/>
      <c r="E37" s="872"/>
      <c r="F37" s="872"/>
      <c r="G37" s="872"/>
      <c r="H37" s="873"/>
      <c r="I37" s="267"/>
      <c r="J37" s="268"/>
      <c r="K37" s="269">
        <f>VLOOKUP(A37,EQUIPOS!A7:D164,4,FALSE)</f>
        <v>51967.076101040635</v>
      </c>
      <c r="L37" s="270"/>
      <c r="M37" s="271">
        <v>250</v>
      </c>
      <c r="N37" s="272">
        <f>K37/M37</f>
        <v>207.86830440416253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5.3737060903602005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681.227599069946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107.474121807204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788.70172087715002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157.74034417543001</v>
      </c>
      <c r="M83" s="858"/>
      <c r="N83" s="51"/>
    </row>
    <row r="84" spans="1:14">
      <c r="B84" s="89" t="s">
        <v>973</v>
      </c>
      <c r="C84" s="90"/>
      <c r="D84" s="90"/>
      <c r="E84" s="90"/>
      <c r="F84" s="90"/>
      <c r="G84" s="90"/>
      <c r="H84" s="90"/>
      <c r="I84" s="87"/>
      <c r="J84" s="88"/>
      <c r="K84" s="304">
        <v>0.05</v>
      </c>
      <c r="L84" s="857">
        <f>N78*K84</f>
        <v>39.435086043857503</v>
      </c>
      <c r="M84" s="858"/>
      <c r="N84" s="51"/>
    </row>
    <row r="85" spans="1:14" ht="15.75" thickBot="1">
      <c r="B85" s="91" t="s">
        <v>974</v>
      </c>
      <c r="C85" s="92"/>
      <c r="D85" s="92"/>
      <c r="E85" s="92"/>
      <c r="F85" s="92"/>
      <c r="G85" s="92"/>
      <c r="H85" s="92"/>
      <c r="I85" s="93"/>
      <c r="J85" s="94"/>
      <c r="K85" s="305">
        <v>0.05</v>
      </c>
      <c r="L85" s="859">
        <f>N78*K85</f>
        <v>39.435086043857503</v>
      </c>
      <c r="M85" s="860"/>
      <c r="N85" s="51"/>
    </row>
    <row r="86" spans="1:14" ht="15.75" thickBot="1">
      <c r="B86" s="822" t="s">
        <v>953</v>
      </c>
      <c r="C86" s="823"/>
      <c r="D86" s="823"/>
      <c r="E86" s="823"/>
      <c r="F86" s="823"/>
      <c r="G86" s="823"/>
      <c r="H86" s="823"/>
      <c r="I86" s="823"/>
      <c r="J86" s="823"/>
      <c r="K86" s="823"/>
      <c r="L86" s="823"/>
      <c r="M86" s="824"/>
      <c r="N86" s="52">
        <f>L83+L84+L85</f>
        <v>236.610516263145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1025.3122371402951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35</v>
      </c>
      <c r="N36" s="272">
        <f>K36/M36</f>
        <v>1774.1287239859353</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164525.69043112264</v>
      </c>
      <c r="L37" s="270"/>
      <c r="M37" s="271">
        <v>35</v>
      </c>
      <c r="N37" s="272">
        <f>K37/M37</f>
        <v>4700.7340123177901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35</v>
      </c>
      <c r="N38" s="272">
        <f>K38/M38</f>
        <v>4286.3494266310363</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10776.565608907218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55.771494290648405</v>
      </c>
      <c r="N48" s="272">
        <f>K48*M48</f>
        <v>1394.2873572662102</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491.79680281873505</v>
      </c>
      <c r="N49" s="272">
        <f>K49*M49</f>
        <v>39343.744225498805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40738.031582765019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767.67229862288559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52282.269490295119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10456.453898059024</v>
      </c>
      <c r="M83" s="858"/>
      <c r="N83" s="51"/>
    </row>
    <row r="84" spans="1:14">
      <c r="B84" s="89" t="s">
        <v>973</v>
      </c>
      <c r="C84" s="90"/>
      <c r="D84" s="90"/>
      <c r="E84" s="90"/>
      <c r="F84" s="90"/>
      <c r="G84" s="90"/>
      <c r="H84" s="90"/>
      <c r="I84" s="87"/>
      <c r="J84" s="88"/>
      <c r="K84" s="304">
        <v>0.05</v>
      </c>
      <c r="L84" s="857">
        <f>N78*K84</f>
        <v>2614.113474514756</v>
      </c>
      <c r="M84" s="858"/>
      <c r="N84" s="51"/>
    </row>
    <row r="85" spans="1:14" ht="15.75" thickBot="1">
      <c r="B85" s="91" t="s">
        <v>974</v>
      </c>
      <c r="C85" s="92"/>
      <c r="D85" s="92"/>
      <c r="E85" s="92"/>
      <c r="F85" s="92"/>
      <c r="G85" s="92"/>
      <c r="H85" s="92"/>
      <c r="I85" s="93"/>
      <c r="J85" s="94"/>
      <c r="K85" s="305">
        <v>0.05</v>
      </c>
      <c r="L85" s="859">
        <f>N78*K85</f>
        <v>2614.113474514756</v>
      </c>
      <c r="M85" s="860"/>
      <c r="N85" s="51"/>
    </row>
    <row r="86" spans="1:14" ht="15.75" thickBot="1">
      <c r="B86" s="822" t="s">
        <v>953</v>
      </c>
      <c r="C86" s="823"/>
      <c r="D86" s="823"/>
      <c r="E86" s="823"/>
      <c r="F86" s="823"/>
      <c r="G86" s="823"/>
      <c r="H86" s="823"/>
      <c r="I86" s="823"/>
      <c r="J86" s="823"/>
      <c r="K86" s="823"/>
      <c r="L86" s="823"/>
      <c r="M86" s="824"/>
      <c r="N86" s="52">
        <f>L83+L84+L85</f>
        <v>15684.680847088535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67966.950337383649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35</v>
      </c>
      <c r="N36" s="272">
        <f>K36/M36</f>
        <v>1774.1287239859353</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164525.69043112264</v>
      </c>
      <c r="L37" s="270"/>
      <c r="M37" s="271">
        <v>35</v>
      </c>
      <c r="N37" s="272">
        <f>K37/M37</f>
        <v>4700.7340123177901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35</v>
      </c>
      <c r="N38" s="272">
        <f>K38/M38</f>
        <v>4286.3494266310363</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10776.565608907218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55.771494290648405</v>
      </c>
      <c r="N48" s="272">
        <f>K48*M48</f>
        <v>1394.2873572662102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1394.2873572662102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767.67229862288559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12938.525264796313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2587.705052959263</v>
      </c>
      <c r="M83" s="858"/>
      <c r="N83" s="51"/>
    </row>
    <row r="84" spans="1:14">
      <c r="B84" s="89" t="s">
        <v>973</v>
      </c>
      <c r="C84" s="90"/>
      <c r="D84" s="90"/>
      <c r="E84" s="90"/>
      <c r="F84" s="90"/>
      <c r="G84" s="90"/>
      <c r="H84" s="90"/>
      <c r="I84" s="87"/>
      <c r="J84" s="88"/>
      <c r="K84" s="304">
        <v>0.05</v>
      </c>
      <c r="L84" s="857">
        <f>N78*K84</f>
        <v>646.92626323981574</v>
      </c>
      <c r="M84" s="858"/>
      <c r="N84" s="51"/>
    </row>
    <row r="85" spans="1:14" ht="15.75" thickBot="1">
      <c r="B85" s="91" t="s">
        <v>974</v>
      </c>
      <c r="C85" s="92"/>
      <c r="D85" s="92"/>
      <c r="E85" s="92"/>
      <c r="F85" s="92"/>
      <c r="G85" s="92"/>
      <c r="H85" s="92"/>
      <c r="I85" s="93"/>
      <c r="J85" s="94"/>
      <c r="K85" s="305">
        <v>0.05</v>
      </c>
      <c r="L85" s="859">
        <f>N78*K85</f>
        <v>646.92626323981574</v>
      </c>
      <c r="M85" s="860"/>
      <c r="N85" s="51"/>
    </row>
    <row r="86" spans="1:14" ht="15.75" thickBot="1">
      <c r="B86" s="822" t="s">
        <v>953</v>
      </c>
      <c r="C86" s="823"/>
      <c r="D86" s="823"/>
      <c r="E86" s="823"/>
      <c r="F86" s="823"/>
      <c r="G86" s="823"/>
      <c r="H86" s="823"/>
      <c r="I86" s="823"/>
      <c r="J86" s="823"/>
      <c r="K86" s="823"/>
      <c r="L86" s="823"/>
      <c r="M86" s="824"/>
      <c r="N86" s="52">
        <f>L83+L84+L85</f>
        <v>3881.5575794388947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16820.082844235207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491.79680281873505</v>
      </c>
      <c r="N48" s="272">
        <f>K48*M48</f>
        <v>491.79680281873505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491.79680281873505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f>SUM(N70:N75)</f>
        <v>0</v>
      </c>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491.79680281873505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98.359360563747018</v>
      </c>
      <c r="M83" s="858"/>
      <c r="N83" s="51"/>
    </row>
    <row r="84" spans="1:14">
      <c r="B84" s="89" t="s">
        <v>973</v>
      </c>
      <c r="C84" s="90"/>
      <c r="D84" s="90"/>
      <c r="E84" s="90"/>
      <c r="F84" s="90"/>
      <c r="G84" s="90"/>
      <c r="H84" s="90"/>
      <c r="I84" s="87"/>
      <c r="J84" s="88"/>
      <c r="K84" s="304">
        <v>0.05</v>
      </c>
      <c r="L84" s="857">
        <f>N78*K84</f>
        <v>24.589840140936754</v>
      </c>
      <c r="M84" s="858"/>
      <c r="N84" s="51"/>
    </row>
    <row r="85" spans="1:14" ht="15.75" thickBot="1">
      <c r="B85" s="91" t="s">
        <v>974</v>
      </c>
      <c r="C85" s="92"/>
      <c r="D85" s="92"/>
      <c r="E85" s="92"/>
      <c r="F85" s="92"/>
      <c r="G85" s="92"/>
      <c r="H85" s="92"/>
      <c r="I85" s="93"/>
      <c r="J85" s="94"/>
      <c r="K85" s="305">
        <v>0.05</v>
      </c>
      <c r="L85" s="859">
        <f>N78*K85</f>
        <v>24.589840140936754</v>
      </c>
      <c r="M85" s="860"/>
      <c r="N85" s="51"/>
    </row>
    <row r="86" spans="1:14" ht="15.75" thickBot="1">
      <c r="B86" s="822" t="s">
        <v>953</v>
      </c>
      <c r="C86" s="823"/>
      <c r="D86" s="823"/>
      <c r="E86" s="823"/>
      <c r="F86" s="823"/>
      <c r="G86" s="823"/>
      <c r="H86" s="823"/>
      <c r="I86" s="823"/>
      <c r="J86" s="823"/>
      <c r="K86" s="823"/>
      <c r="L86" s="823"/>
      <c r="M86" s="824"/>
      <c r="N86" s="52">
        <f>L83+L84+L85</f>
        <v>147.53904084562052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639.33584366435559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34"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35</v>
      </c>
      <c r="N36" s="272">
        <f>K36/M36</f>
        <v>1774.1287239859353</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164525.69043112264</v>
      </c>
      <c r="L37" s="270"/>
      <c r="M37" s="271">
        <v>35</v>
      </c>
      <c r="N37" s="272">
        <f>K37/M37</f>
        <v>4700.7340123177901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35</v>
      </c>
      <c r="N38" s="272">
        <f>K38/M38</f>
        <v>4286.3494266310363</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10776.565608907218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2569.6240838786348</v>
      </c>
      <c r="N48" s="272">
        <f>K48*M48</f>
        <v>205569.92671029078</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55.771494290648405</v>
      </c>
      <c r="N49" s="272">
        <f>K49*M49</f>
        <v>1394.2873572662102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206964.21406755698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767.67229862288559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218508.45197508711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43701.690395017424</v>
      </c>
      <c r="M83" s="858"/>
      <c r="N83" s="51"/>
    </row>
    <row r="84" spans="1:14">
      <c r="B84" s="89" t="s">
        <v>973</v>
      </c>
      <c r="C84" s="90"/>
      <c r="D84" s="90"/>
      <c r="E84" s="90"/>
      <c r="F84" s="90"/>
      <c r="G84" s="90"/>
      <c r="H84" s="90"/>
      <c r="I84" s="87"/>
      <c r="J84" s="88"/>
      <c r="K84" s="304">
        <v>0.05</v>
      </c>
      <c r="L84" s="857">
        <f>N78*K84</f>
        <v>10925.422598754356</v>
      </c>
      <c r="M84" s="858"/>
      <c r="N84" s="51"/>
    </row>
    <row r="85" spans="1:14" ht="15.75" thickBot="1">
      <c r="B85" s="91" t="s">
        <v>974</v>
      </c>
      <c r="C85" s="92"/>
      <c r="D85" s="92"/>
      <c r="E85" s="92"/>
      <c r="F85" s="92"/>
      <c r="G85" s="92"/>
      <c r="H85" s="92"/>
      <c r="I85" s="93"/>
      <c r="J85" s="94"/>
      <c r="K85" s="305">
        <v>0.05</v>
      </c>
      <c r="L85" s="859">
        <f>N78*K85</f>
        <v>10925.422598754356</v>
      </c>
      <c r="M85" s="860"/>
      <c r="N85" s="51"/>
    </row>
    <row r="86" spans="1:14" ht="15.75" thickBot="1">
      <c r="B86" s="822" t="s">
        <v>953</v>
      </c>
      <c r="C86" s="823"/>
      <c r="D86" s="823"/>
      <c r="E86" s="823"/>
      <c r="F86" s="823"/>
      <c r="G86" s="823"/>
      <c r="H86" s="823"/>
      <c r="I86" s="823"/>
      <c r="J86" s="823"/>
      <c r="K86" s="823"/>
      <c r="L86" s="823"/>
      <c r="M86" s="824"/>
      <c r="N86" s="52">
        <f>L83+L84+L85</f>
        <v>65552.535592526139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284060.98756761325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35</v>
      </c>
      <c r="N36" s="272">
        <f>K36/M36</f>
        <v>1774.1287239859353</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164525.69043112264</v>
      </c>
      <c r="L37" s="270"/>
      <c r="M37" s="271">
        <v>35</v>
      </c>
      <c r="N37" s="272">
        <f>K37/M37</f>
        <v>4700.7340123177901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35</v>
      </c>
      <c r="N38" s="272">
        <f>K38/M38</f>
        <v>4286.3494266310363</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N75*M41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10776.565608907218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55.771494290648405</v>
      </c>
      <c r="N48" s="272">
        <f>K48*M48</f>
        <v>1394.2873572662102</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1394.2873572662102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767.67229862288559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12938.525264796313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2587.705052959263</v>
      </c>
      <c r="M82" s="858"/>
      <c r="N82" s="51"/>
    </row>
    <row r="83" spans="1:14">
      <c r="B83" s="89" t="s">
        <v>973</v>
      </c>
      <c r="C83" s="90"/>
      <c r="D83" s="90"/>
      <c r="E83" s="90"/>
      <c r="F83" s="90"/>
      <c r="G83" s="90"/>
      <c r="H83" s="90"/>
      <c r="I83" s="87"/>
      <c r="J83" s="88"/>
      <c r="K83" s="304">
        <v>0.05</v>
      </c>
      <c r="L83" s="857">
        <f>N77*K83</f>
        <v>646.92626323981574</v>
      </c>
      <c r="M83" s="858"/>
      <c r="N83" s="51"/>
    </row>
    <row r="84" spans="1:14" ht="15.75" thickBot="1">
      <c r="B84" s="91" t="s">
        <v>974</v>
      </c>
      <c r="C84" s="92"/>
      <c r="D84" s="92"/>
      <c r="E84" s="92"/>
      <c r="F84" s="92"/>
      <c r="G84" s="92"/>
      <c r="H84" s="92"/>
      <c r="I84" s="93"/>
      <c r="J84" s="94"/>
      <c r="K84" s="305">
        <v>0.05</v>
      </c>
      <c r="L84" s="859">
        <f>N77*K84</f>
        <v>646.92626323981574</v>
      </c>
      <c r="M84" s="860"/>
      <c r="N84" s="51"/>
    </row>
    <row r="85" spans="1:14" ht="15.75" thickBot="1">
      <c r="B85" s="822" t="s">
        <v>953</v>
      </c>
      <c r="C85" s="823"/>
      <c r="D85" s="823"/>
      <c r="E85" s="823"/>
      <c r="F85" s="823"/>
      <c r="G85" s="823"/>
      <c r="H85" s="823"/>
      <c r="I85" s="823"/>
      <c r="J85" s="823"/>
      <c r="K85" s="823"/>
      <c r="L85" s="823"/>
      <c r="M85" s="824"/>
      <c r="N85" s="52">
        <f>L82+L83+L84</f>
        <v>3881.5575794388947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16820.082844235207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ht="21"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2569.6240838786348</v>
      </c>
      <c r="N48" s="272">
        <f>K48*M48</f>
        <v>2569.6240838786348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2569.6240838786348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2569.6240838786348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513.92481677572698</v>
      </c>
      <c r="M83" s="858"/>
      <c r="N83" s="51"/>
    </row>
    <row r="84" spans="1:14">
      <c r="B84" s="89" t="s">
        <v>973</v>
      </c>
      <c r="C84" s="90"/>
      <c r="D84" s="90"/>
      <c r="E84" s="90"/>
      <c r="F84" s="90"/>
      <c r="G84" s="90"/>
      <c r="H84" s="90"/>
      <c r="I84" s="87"/>
      <c r="J84" s="88"/>
      <c r="K84" s="304">
        <v>0.05</v>
      </c>
      <c r="L84" s="857">
        <f>N78*K84</f>
        <v>128.48120419393175</v>
      </c>
      <c r="M84" s="858"/>
      <c r="N84" s="51"/>
    </row>
    <row r="85" spans="1:14" ht="15.75" thickBot="1">
      <c r="B85" s="91" t="s">
        <v>974</v>
      </c>
      <c r="C85" s="92"/>
      <c r="D85" s="92"/>
      <c r="E85" s="92"/>
      <c r="F85" s="92"/>
      <c r="G85" s="92"/>
      <c r="H85" s="92"/>
      <c r="I85" s="93"/>
      <c r="J85" s="94"/>
      <c r="K85" s="305">
        <v>0.05</v>
      </c>
      <c r="L85" s="859">
        <f>N78*K85</f>
        <v>128.48120419393175</v>
      </c>
      <c r="M85" s="860"/>
      <c r="N85" s="51"/>
    </row>
    <row r="86" spans="1:14" ht="15.75" thickBot="1">
      <c r="B86" s="822" t="s">
        <v>953</v>
      </c>
      <c r="C86" s="823"/>
      <c r="D86" s="823"/>
      <c r="E86" s="823"/>
      <c r="F86" s="823"/>
      <c r="G86" s="823"/>
      <c r="H86" s="823"/>
      <c r="I86" s="823"/>
      <c r="J86" s="823"/>
      <c r="K86" s="823"/>
      <c r="L86" s="823"/>
      <c r="M86" s="824"/>
      <c r="N86" s="52">
        <f>L83+L84+L85</f>
        <v>770.88722516359041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3340.5113090422251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600</v>
      </c>
      <c r="N36" s="272">
        <f>K36/M36</f>
        <v>103.49084223251289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164525.69043112264</v>
      </c>
      <c r="L37" s="270"/>
      <c r="M37" s="271">
        <v>600</v>
      </c>
      <c r="N37" s="272">
        <f>K37/M37</f>
        <v>274.20948405187107</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600</v>
      </c>
      <c r="N38" s="272">
        <f>K38/M38</f>
        <v>250.03704988681048</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0.44780884086334993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628.18518501205779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55.771494290648405</v>
      </c>
      <c r="N48" s="272">
        <f>K48*M48</f>
        <v>167.31448287194522</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167.31448287194522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44.780884086334993</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840.28055197033791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168.05611039406759</v>
      </c>
      <c r="M82" s="858"/>
      <c r="N82" s="51"/>
    </row>
    <row r="83" spans="1:14">
      <c r="B83" s="89" t="s">
        <v>973</v>
      </c>
      <c r="C83" s="90"/>
      <c r="D83" s="90"/>
      <c r="E83" s="90"/>
      <c r="F83" s="90"/>
      <c r="G83" s="90"/>
      <c r="H83" s="90"/>
      <c r="I83" s="87"/>
      <c r="J83" s="88"/>
      <c r="K83" s="304">
        <v>0.05</v>
      </c>
      <c r="L83" s="857">
        <f>N77*K83</f>
        <v>42.014027598516897</v>
      </c>
      <c r="M83" s="858"/>
      <c r="N83" s="51"/>
    </row>
    <row r="84" spans="1:14" ht="15.75" thickBot="1">
      <c r="B84" s="91" t="s">
        <v>974</v>
      </c>
      <c r="C84" s="92"/>
      <c r="D84" s="92"/>
      <c r="E84" s="92"/>
      <c r="F84" s="92"/>
      <c r="G84" s="92"/>
      <c r="H84" s="92"/>
      <c r="I84" s="93"/>
      <c r="J84" s="94"/>
      <c r="K84" s="305">
        <v>0.05</v>
      </c>
      <c r="L84" s="859">
        <f>N77*K84</f>
        <v>42.014027598516897</v>
      </c>
      <c r="M84" s="860"/>
      <c r="N84" s="51"/>
    </row>
    <row r="85" spans="1:14" ht="15.75" thickBot="1">
      <c r="B85" s="822" t="s">
        <v>953</v>
      </c>
      <c r="C85" s="823"/>
      <c r="D85" s="823"/>
      <c r="E85" s="823"/>
      <c r="F85" s="823"/>
      <c r="G85" s="823"/>
      <c r="H85" s="823"/>
      <c r="I85" s="823"/>
      <c r="J85" s="823"/>
      <c r="K85" s="823"/>
      <c r="L85" s="823"/>
      <c r="M85" s="824"/>
      <c r="N85" s="52">
        <f>L82+L83+L84</f>
        <v>252.08416559110137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1092.3647175614392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164525.69043112264</v>
      </c>
      <c r="L37" s="270"/>
      <c r="M37" s="271">
        <v>45</v>
      </c>
      <c r="N37" s="272">
        <f>K37/M37</f>
        <v>3656.1264540249476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N75*M41</f>
        <v>11.941569089689333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8381.7732513722822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55.771494290648405</v>
      </c>
      <c r="N48" s="272">
        <f>K48*M48</f>
        <v>1394.2873572662102</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21113.663634285316</v>
      </c>
      <c r="N49" s="272">
        <f>K49*M49</f>
        <v>26392.079542856645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27786.366900122855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09">
        <f>VLOOKUP(A58,TRANSPORTE!A5:D117,4,FALSE)</f>
        <v>932.29582164537612</v>
      </c>
      <c r="M58" s="910"/>
      <c r="N58" s="287">
        <f>K58*L58</f>
        <v>1165.3697770567201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1165.3697770567201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597.07845448446665</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37930.588383036324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7586.1176766072649</v>
      </c>
      <c r="M82" s="858"/>
      <c r="N82" s="51"/>
    </row>
    <row r="83" spans="1:14">
      <c r="B83" s="89" t="s">
        <v>973</v>
      </c>
      <c r="C83" s="90"/>
      <c r="D83" s="90"/>
      <c r="E83" s="90"/>
      <c r="F83" s="90"/>
      <c r="G83" s="90"/>
      <c r="H83" s="90"/>
      <c r="I83" s="87"/>
      <c r="J83" s="88"/>
      <c r="K83" s="304">
        <v>0.05</v>
      </c>
      <c r="L83" s="857">
        <f>N77*K83</f>
        <v>1896.5294191518162</v>
      </c>
      <c r="M83" s="858"/>
      <c r="N83" s="51"/>
    </row>
    <row r="84" spans="1:14" ht="15.75" thickBot="1">
      <c r="B84" s="91" t="s">
        <v>974</v>
      </c>
      <c r="C84" s="92"/>
      <c r="D84" s="92"/>
      <c r="E84" s="92"/>
      <c r="F84" s="92"/>
      <c r="G84" s="92"/>
      <c r="H84" s="92"/>
      <c r="I84" s="93"/>
      <c r="J84" s="94"/>
      <c r="K84" s="305">
        <v>0.05</v>
      </c>
      <c r="L84" s="859">
        <f>N77*K84</f>
        <v>1896.5294191518162</v>
      </c>
      <c r="M84" s="860"/>
      <c r="N84" s="51"/>
    </row>
    <row r="85" spans="1:14" ht="15.75" thickBot="1">
      <c r="B85" s="822" t="s">
        <v>953</v>
      </c>
      <c r="C85" s="823"/>
      <c r="D85" s="823"/>
      <c r="E85" s="823"/>
      <c r="F85" s="823"/>
      <c r="G85" s="823"/>
      <c r="H85" s="823"/>
      <c r="I85" s="823"/>
      <c r="J85" s="823"/>
      <c r="K85" s="823"/>
      <c r="L85" s="823"/>
      <c r="M85" s="824"/>
      <c r="N85" s="52">
        <f>L82+L83+L84</f>
        <v>11379.176514910898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49309.764897947221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29.25"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5452.1569159829623</v>
      </c>
      <c r="N48" s="272">
        <f>K48*M48</f>
        <v>5452.1569159829623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5452.1569159829623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5452.1569159829623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1090.4313831965926</v>
      </c>
      <c r="M83" s="858"/>
      <c r="N83" s="51"/>
    </row>
    <row r="84" spans="1:14">
      <c r="B84" s="89" t="s">
        <v>973</v>
      </c>
      <c r="C84" s="90"/>
      <c r="D84" s="90"/>
      <c r="E84" s="90"/>
      <c r="F84" s="90"/>
      <c r="G84" s="90"/>
      <c r="H84" s="90"/>
      <c r="I84" s="87"/>
      <c r="J84" s="88"/>
      <c r="K84" s="304">
        <v>0.05</v>
      </c>
      <c r="L84" s="857">
        <f>N78*K84</f>
        <v>272.60784579914815</v>
      </c>
      <c r="M84" s="858"/>
      <c r="N84" s="51"/>
    </row>
    <row r="85" spans="1:14" ht="15.75" thickBot="1">
      <c r="B85" s="91" t="s">
        <v>974</v>
      </c>
      <c r="C85" s="92"/>
      <c r="D85" s="92"/>
      <c r="E85" s="92"/>
      <c r="F85" s="92"/>
      <c r="G85" s="92"/>
      <c r="H85" s="92"/>
      <c r="I85" s="93"/>
      <c r="J85" s="94"/>
      <c r="K85" s="305">
        <v>0.05</v>
      </c>
      <c r="L85" s="859">
        <f>N78*K85</f>
        <v>272.60784579914815</v>
      </c>
      <c r="M85" s="860"/>
      <c r="N85" s="51"/>
    </row>
    <row r="86" spans="1:14" ht="15.75" thickBot="1">
      <c r="B86" s="822" t="s">
        <v>953</v>
      </c>
      <c r="C86" s="823"/>
      <c r="D86" s="823"/>
      <c r="E86" s="823"/>
      <c r="F86" s="823"/>
      <c r="G86" s="823"/>
      <c r="H86" s="823"/>
      <c r="I86" s="823"/>
      <c r="J86" s="823"/>
      <c r="K86" s="823"/>
      <c r="L86" s="823"/>
      <c r="M86" s="824"/>
      <c r="N86" s="52">
        <f>L83+L84+L85</f>
        <v>1635.647074794889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7087.8039907778511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4294.0905127197639</v>
      </c>
      <c r="N48" s="272">
        <f>K48*M48</f>
        <v>4294.0905127197639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4294.0905127197639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4294.0905127197639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858.81810254395282</v>
      </c>
      <c r="M83" s="858"/>
      <c r="N83" s="51"/>
    </row>
    <row r="84" spans="1:14">
      <c r="B84" s="89" t="s">
        <v>973</v>
      </c>
      <c r="C84" s="90"/>
      <c r="D84" s="90"/>
      <c r="E84" s="90"/>
      <c r="F84" s="90"/>
      <c r="G84" s="90"/>
      <c r="H84" s="90"/>
      <c r="I84" s="87"/>
      <c r="J84" s="88"/>
      <c r="K84" s="304">
        <v>0.05</v>
      </c>
      <c r="L84" s="857">
        <f>N78*K84</f>
        <v>214.7045256359882</v>
      </c>
      <c r="M84" s="858"/>
      <c r="N84" s="51"/>
    </row>
    <row r="85" spans="1:14" ht="15.75" thickBot="1">
      <c r="B85" s="91" t="s">
        <v>974</v>
      </c>
      <c r="C85" s="92"/>
      <c r="D85" s="92"/>
      <c r="E85" s="92"/>
      <c r="F85" s="92"/>
      <c r="G85" s="92"/>
      <c r="H85" s="92"/>
      <c r="I85" s="93"/>
      <c r="J85" s="94"/>
      <c r="K85" s="305">
        <v>0.05</v>
      </c>
      <c r="L85" s="859">
        <f>N78*K85</f>
        <v>214.7045256359882</v>
      </c>
      <c r="M85" s="860"/>
      <c r="N85" s="51"/>
    </row>
    <row r="86" spans="1:14" ht="15.75" thickBot="1">
      <c r="B86" s="822" t="s">
        <v>953</v>
      </c>
      <c r="C86" s="823"/>
      <c r="D86" s="823"/>
      <c r="E86" s="823"/>
      <c r="F86" s="823"/>
      <c r="G86" s="823"/>
      <c r="H86" s="823"/>
      <c r="I86" s="823"/>
      <c r="J86" s="823"/>
      <c r="K86" s="823"/>
      <c r="L86" s="823"/>
      <c r="M86" s="824"/>
      <c r="N86" s="52">
        <f>L83+L84+L85</f>
        <v>1288.2271538159291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5582.3176665356932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ht="18.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55.771494290648405</v>
      </c>
      <c r="N48" s="272">
        <f>K48*M48</f>
        <v>55.771494290648405</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4294.0905127197639</v>
      </c>
      <c r="N49" s="272">
        <f>K49*M49</f>
        <v>1545.872584579115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1601.6440788697635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1" t="s">
        <v>963</v>
      </c>
      <c r="C68" s="862"/>
      <c r="D68" s="862"/>
      <c r="E68" s="862"/>
      <c r="F68" s="862"/>
      <c r="G68" s="862"/>
      <c r="H68" s="862"/>
      <c r="I68" s="73" t="s">
        <v>964</v>
      </c>
      <c r="J68" s="75" t="s">
        <v>1410</v>
      </c>
      <c r="K68" s="74" t="s">
        <v>966</v>
      </c>
      <c r="L68" s="863" t="s">
        <v>950</v>
      </c>
      <c r="M68" s="864"/>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98"/>
      <c r="C74" s="899"/>
      <c r="D74" s="899"/>
      <c r="E74" s="899"/>
      <c r="F74" s="899"/>
      <c r="G74" s="899"/>
      <c r="H74" s="899"/>
      <c r="I74" s="126"/>
      <c r="J74" s="126"/>
      <c r="K74" s="126"/>
      <c r="L74" s="912"/>
      <c r="M74" s="912"/>
      <c r="N74" s="45"/>
    </row>
    <row r="75" spans="2:15" ht="15.75" thickBot="1">
      <c r="B75" s="822" t="s">
        <v>953</v>
      </c>
      <c r="C75" s="823"/>
      <c r="D75" s="823"/>
      <c r="E75" s="823"/>
      <c r="F75" s="823"/>
      <c r="G75" s="823"/>
      <c r="H75" s="823"/>
      <c r="I75" s="865"/>
      <c r="J75" s="865"/>
      <c r="K75" s="865"/>
      <c r="L75" s="865"/>
      <c r="M75" s="866"/>
      <c r="N75" s="301"/>
    </row>
    <row r="76" spans="2:15" ht="15.75" thickBot="1">
      <c r="B76" s="33"/>
      <c r="C76" s="34"/>
      <c r="D76" s="34"/>
      <c r="E76" s="34"/>
      <c r="F76" s="34"/>
      <c r="G76" s="34"/>
      <c r="H76" s="34"/>
      <c r="I76" s="34"/>
      <c r="J76" s="34"/>
      <c r="K76" s="34"/>
      <c r="L76" s="34"/>
      <c r="M76" s="34"/>
      <c r="N76" s="35"/>
    </row>
    <row r="77" spans="2:15" ht="15.75" thickBot="1">
      <c r="B77" s="822" t="s">
        <v>967</v>
      </c>
      <c r="C77" s="823"/>
      <c r="D77" s="823"/>
      <c r="E77" s="823"/>
      <c r="F77" s="823"/>
      <c r="G77" s="823"/>
      <c r="H77" s="823"/>
      <c r="I77" s="823"/>
      <c r="J77" s="823"/>
      <c r="K77" s="823"/>
      <c r="L77" s="823"/>
      <c r="M77" s="824"/>
      <c r="N77" s="99">
        <f>N43+N53+N64+N75</f>
        <v>1601.6440788697635</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320.32881577395273</v>
      </c>
      <c r="M82" s="858"/>
      <c r="N82" s="51"/>
    </row>
    <row r="83" spans="1:14">
      <c r="B83" s="89" t="s">
        <v>973</v>
      </c>
      <c r="C83" s="90"/>
      <c r="D83" s="90"/>
      <c r="E83" s="90"/>
      <c r="F83" s="90"/>
      <c r="G83" s="90"/>
      <c r="H83" s="90"/>
      <c r="I83" s="87"/>
      <c r="J83" s="88"/>
      <c r="K83" s="304">
        <v>0.05</v>
      </c>
      <c r="L83" s="857">
        <f>N77*K83</f>
        <v>80.082203943488182</v>
      </c>
      <c r="M83" s="858"/>
      <c r="N83" s="51"/>
    </row>
    <row r="84" spans="1:14" ht="15.75" thickBot="1">
      <c r="B84" s="91" t="s">
        <v>974</v>
      </c>
      <c r="C84" s="92"/>
      <c r="D84" s="92"/>
      <c r="E84" s="92"/>
      <c r="F84" s="92"/>
      <c r="G84" s="92"/>
      <c r="H84" s="92"/>
      <c r="I84" s="93"/>
      <c r="J84" s="94"/>
      <c r="K84" s="305">
        <v>0.05</v>
      </c>
      <c r="L84" s="859">
        <f>N77*K84</f>
        <v>80.082203943488182</v>
      </c>
      <c r="M84" s="860"/>
      <c r="N84" s="51"/>
    </row>
    <row r="85" spans="1:14" ht="15.75" thickBot="1">
      <c r="B85" s="822" t="s">
        <v>953</v>
      </c>
      <c r="C85" s="823"/>
      <c r="D85" s="823"/>
      <c r="E85" s="823"/>
      <c r="F85" s="823"/>
      <c r="G85" s="823"/>
      <c r="H85" s="823"/>
      <c r="I85" s="823"/>
      <c r="J85" s="823"/>
      <c r="K85" s="823"/>
      <c r="L85" s="823"/>
      <c r="M85" s="824"/>
      <c r="N85" s="52">
        <f>L82+L83+L84</f>
        <v>480.49322366092912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2082.1373025306925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164525.69043112264</v>
      </c>
      <c r="L37" s="270"/>
      <c r="M37" s="271">
        <v>45</v>
      </c>
      <c r="N37" s="272">
        <f>K37/M37</f>
        <v>3656.1264540249476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8375.8024668274375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21113.663634285316</v>
      </c>
      <c r="N48" s="272">
        <f>K48*M48</f>
        <v>26392.079542856645</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55.771494290648405</v>
      </c>
      <c r="N49" s="272">
        <f>K49*M49</f>
        <v>1394.2873572662102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27786.366900122855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09">
        <f>VLOOKUP(A59,TRANSPORTE!A5:D123,4,FALSE)</f>
        <v>932.29582164537612</v>
      </c>
      <c r="M59" s="910"/>
      <c r="N59" s="287">
        <f>K59*L59</f>
        <v>1165.3697770567201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1165.3697770567201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37924.617598491481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7584.9235196982963</v>
      </c>
      <c r="M83" s="858"/>
      <c r="N83" s="51"/>
    </row>
    <row r="84" spans="1:14">
      <c r="B84" s="89" t="s">
        <v>973</v>
      </c>
      <c r="C84" s="90"/>
      <c r="D84" s="90"/>
      <c r="E84" s="90"/>
      <c r="F84" s="90"/>
      <c r="G84" s="90"/>
      <c r="H84" s="90"/>
      <c r="I84" s="87"/>
      <c r="J84" s="88"/>
      <c r="K84" s="304">
        <v>0.05</v>
      </c>
      <c r="L84" s="857">
        <f>N78*K84</f>
        <v>1896.2308799245741</v>
      </c>
      <c r="M84" s="858"/>
      <c r="N84" s="51"/>
    </row>
    <row r="85" spans="1:14" ht="15.75" thickBot="1">
      <c r="B85" s="91" t="s">
        <v>974</v>
      </c>
      <c r="C85" s="92"/>
      <c r="D85" s="92"/>
      <c r="E85" s="92"/>
      <c r="F85" s="92"/>
      <c r="G85" s="92"/>
      <c r="H85" s="92"/>
      <c r="I85" s="93"/>
      <c r="J85" s="94"/>
      <c r="K85" s="305">
        <v>0.05</v>
      </c>
      <c r="L85" s="859">
        <f>N78*K85</f>
        <v>1896.2308799245741</v>
      </c>
      <c r="M85" s="860"/>
      <c r="N85" s="51"/>
    </row>
    <row r="86" spans="1:14" ht="15.75" thickBot="1">
      <c r="B86" s="822" t="s">
        <v>953</v>
      </c>
      <c r="C86" s="823"/>
      <c r="D86" s="823"/>
      <c r="E86" s="823"/>
      <c r="F86" s="823"/>
      <c r="G86" s="823"/>
      <c r="H86" s="823"/>
      <c r="I86" s="823"/>
      <c r="J86" s="823"/>
      <c r="K86" s="823"/>
      <c r="L86" s="823"/>
      <c r="M86" s="824"/>
      <c r="N86" s="52">
        <f>L83+L84+L85</f>
        <v>11377.385279547445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49302.002878038926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164525.69043112264</v>
      </c>
      <c r="L37" s="270"/>
      <c r="M37" s="271">
        <v>45</v>
      </c>
      <c r="N37" s="272">
        <f>K37/M37</f>
        <v>3656.1264540249476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8375.8024668274375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31593.586680057662</v>
      </c>
      <c r="N48" s="272">
        <f>K48*M48</f>
        <v>41071.66268407496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55.771494290648405</v>
      </c>
      <c r="N49" s="272">
        <f>K49*M49</f>
        <v>1338.5158629755617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42410.17854705052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52595.044036501415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10519.008807300284</v>
      </c>
      <c r="M83" s="858"/>
      <c r="N83" s="51"/>
    </row>
    <row r="84" spans="1:14">
      <c r="B84" s="89" t="s">
        <v>973</v>
      </c>
      <c r="C84" s="90"/>
      <c r="D84" s="90"/>
      <c r="E84" s="90"/>
      <c r="F84" s="90"/>
      <c r="G84" s="90"/>
      <c r="H84" s="90"/>
      <c r="I84" s="87"/>
      <c r="J84" s="88"/>
      <c r="K84" s="304">
        <v>0.05</v>
      </c>
      <c r="L84" s="857">
        <f>N78*K84</f>
        <v>2629.7522018250711</v>
      </c>
      <c r="M84" s="858"/>
      <c r="N84" s="51"/>
    </row>
    <row r="85" spans="1:14" ht="15.75" thickBot="1">
      <c r="B85" s="91" t="s">
        <v>974</v>
      </c>
      <c r="C85" s="92"/>
      <c r="D85" s="92"/>
      <c r="E85" s="92"/>
      <c r="F85" s="92"/>
      <c r="G85" s="92"/>
      <c r="H85" s="92"/>
      <c r="I85" s="93"/>
      <c r="J85" s="94"/>
      <c r="K85" s="305">
        <v>0.05</v>
      </c>
      <c r="L85" s="859">
        <f>N78*K85</f>
        <v>2629.7522018250711</v>
      </c>
      <c r="M85" s="860"/>
      <c r="N85" s="51"/>
    </row>
    <row r="86" spans="1:14" ht="15.75" thickBot="1">
      <c r="B86" s="822" t="s">
        <v>953</v>
      </c>
      <c r="C86" s="823"/>
      <c r="D86" s="823"/>
      <c r="E86" s="823"/>
      <c r="F86" s="823"/>
      <c r="G86" s="823"/>
      <c r="H86" s="823"/>
      <c r="I86" s="823"/>
      <c r="J86" s="823"/>
      <c r="K86" s="823"/>
      <c r="L86" s="823"/>
      <c r="M86" s="824"/>
      <c r="N86" s="52">
        <f>L83+L84+L85</f>
        <v>15778.513210950427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68373.557247451841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164525.69043112264</v>
      </c>
      <c r="L37" s="270"/>
      <c r="M37" s="271">
        <v>45</v>
      </c>
      <c r="N37" s="272">
        <f>K37/M37</f>
        <v>3656.1264540249476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8375.8024668274375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31593.586680057662</v>
      </c>
      <c r="N48" s="272">
        <f>K48*M48</f>
        <v>41071.66268407496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55.771494290648405</v>
      </c>
      <c r="N49" s="272">
        <f>K49*M49</f>
        <v>1338.5158629755617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42410.17854705052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52595.044036501415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10519.008807300284</v>
      </c>
      <c r="M83" s="858"/>
      <c r="N83" s="51"/>
    </row>
    <row r="84" spans="1:14">
      <c r="B84" s="89" t="s">
        <v>973</v>
      </c>
      <c r="C84" s="90"/>
      <c r="D84" s="90"/>
      <c r="E84" s="90"/>
      <c r="F84" s="90"/>
      <c r="G84" s="90"/>
      <c r="H84" s="90"/>
      <c r="I84" s="87"/>
      <c r="J84" s="88"/>
      <c r="K84" s="304">
        <v>0.05</v>
      </c>
      <c r="L84" s="857">
        <f>N78*K84</f>
        <v>2629.7522018250711</v>
      </c>
      <c r="M84" s="858"/>
      <c r="N84" s="51"/>
    </row>
    <row r="85" spans="1:14" ht="15.75" thickBot="1">
      <c r="B85" s="91" t="s">
        <v>974</v>
      </c>
      <c r="C85" s="92"/>
      <c r="D85" s="92"/>
      <c r="E85" s="92"/>
      <c r="F85" s="92"/>
      <c r="G85" s="92"/>
      <c r="H85" s="92"/>
      <c r="I85" s="93"/>
      <c r="J85" s="94"/>
      <c r="K85" s="305">
        <v>0.05</v>
      </c>
      <c r="L85" s="859">
        <f>N78*K85</f>
        <v>2629.7522018250711</v>
      </c>
      <c r="M85" s="860"/>
      <c r="N85" s="51"/>
    </row>
    <row r="86" spans="1:14" ht="15.75" thickBot="1">
      <c r="B86" s="822" t="s">
        <v>953</v>
      </c>
      <c r="C86" s="823"/>
      <c r="D86" s="823"/>
      <c r="E86" s="823"/>
      <c r="F86" s="823"/>
      <c r="G86" s="823"/>
      <c r="H86" s="823"/>
      <c r="I86" s="823"/>
      <c r="J86" s="823"/>
      <c r="K86" s="823"/>
      <c r="L86" s="823"/>
      <c r="M86" s="824"/>
      <c r="N86" s="52">
        <f>L83+L84+L85</f>
        <v>15778.513210950427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68373.557247451841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164525.69043112264</v>
      </c>
      <c r="L37" s="270"/>
      <c r="M37" s="271">
        <v>45</v>
      </c>
      <c r="N37" s="272">
        <f>K37/M37</f>
        <v>3656.1264540249476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8375.8024668274375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31593.586680057662</v>
      </c>
      <c r="N48" s="272">
        <f>K48*M48</f>
        <v>41071.66268407496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55.771494290648405</v>
      </c>
      <c r="N49" s="272">
        <f>K49*M49</f>
        <v>1338.5158629755617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42410.17854705052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52595.044036501415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10519.008807300284</v>
      </c>
      <c r="M83" s="858"/>
      <c r="N83" s="51"/>
    </row>
    <row r="84" spans="1:14">
      <c r="B84" s="89" t="s">
        <v>973</v>
      </c>
      <c r="C84" s="90"/>
      <c r="D84" s="90"/>
      <c r="E84" s="90"/>
      <c r="F84" s="90"/>
      <c r="G84" s="90"/>
      <c r="H84" s="90"/>
      <c r="I84" s="87"/>
      <c r="J84" s="88"/>
      <c r="K84" s="304">
        <v>0.05</v>
      </c>
      <c r="L84" s="857">
        <f>N78*K84</f>
        <v>2629.7522018250711</v>
      </c>
      <c r="M84" s="858"/>
      <c r="N84" s="51"/>
    </row>
    <row r="85" spans="1:14" ht="15.75" thickBot="1">
      <c r="B85" s="91" t="s">
        <v>974</v>
      </c>
      <c r="C85" s="92"/>
      <c r="D85" s="92"/>
      <c r="E85" s="92"/>
      <c r="F85" s="92"/>
      <c r="G85" s="92"/>
      <c r="H85" s="92"/>
      <c r="I85" s="93"/>
      <c r="J85" s="94"/>
      <c r="K85" s="305">
        <v>0.05</v>
      </c>
      <c r="L85" s="859">
        <f>N78*K85</f>
        <v>2629.7522018250711</v>
      </c>
      <c r="M85" s="860"/>
      <c r="N85" s="51"/>
    </row>
    <row r="86" spans="1:14" ht="15.75" thickBot="1">
      <c r="B86" s="822" t="s">
        <v>953</v>
      </c>
      <c r="C86" s="823"/>
      <c r="D86" s="823"/>
      <c r="E86" s="823"/>
      <c r="F86" s="823"/>
      <c r="G86" s="823"/>
      <c r="H86" s="823"/>
      <c r="I86" s="823"/>
      <c r="J86" s="823"/>
      <c r="K86" s="823"/>
      <c r="L86" s="823"/>
      <c r="M86" s="824"/>
      <c r="N86" s="52">
        <f>L83+L84+L85</f>
        <v>15778.513210950427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68373.557247451841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11451.840122147394</v>
      </c>
      <c r="L36" s="270"/>
      <c r="M36" s="271">
        <v>2.5</v>
      </c>
      <c r="N36" s="272">
        <f>K36/M36</f>
        <v>4580.7360488589575</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403"/>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5388.7616578949774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31593.586680057662</v>
      </c>
      <c r="N48" s="272">
        <f>K48*M48</f>
        <v>41071.66268407496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55.771494290648405</v>
      </c>
      <c r="N49" s="272">
        <f>K49*M49</f>
        <v>1338.5158629755617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42410.17854705052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65171.436953804885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13034.287390760977</v>
      </c>
      <c r="M83" s="858"/>
      <c r="N83" s="51"/>
    </row>
    <row r="84" spans="1:14">
      <c r="B84" s="89" t="s">
        <v>973</v>
      </c>
      <c r="C84" s="90"/>
      <c r="D84" s="90"/>
      <c r="E84" s="90"/>
      <c r="F84" s="90"/>
      <c r="G84" s="90"/>
      <c r="H84" s="90"/>
      <c r="I84" s="87"/>
      <c r="J84" s="88"/>
      <c r="K84" s="304">
        <v>0.05</v>
      </c>
      <c r="L84" s="857">
        <f>N78*K84</f>
        <v>3258.5718476902443</v>
      </c>
      <c r="M84" s="858"/>
      <c r="N84" s="51"/>
    </row>
    <row r="85" spans="1:14" ht="15.75" thickBot="1">
      <c r="B85" s="91" t="s">
        <v>974</v>
      </c>
      <c r="C85" s="92"/>
      <c r="D85" s="92"/>
      <c r="E85" s="92"/>
      <c r="F85" s="92"/>
      <c r="G85" s="92"/>
      <c r="H85" s="92"/>
      <c r="I85" s="93"/>
      <c r="J85" s="94"/>
      <c r="K85" s="305">
        <v>0.05</v>
      </c>
      <c r="L85" s="859">
        <f>N78*K85</f>
        <v>3258.5718476902443</v>
      </c>
      <c r="M85" s="860"/>
      <c r="N85" s="51"/>
    </row>
    <row r="86" spans="1:14" ht="15.75" thickBot="1">
      <c r="B86" s="822" t="s">
        <v>953</v>
      </c>
      <c r="C86" s="823"/>
      <c r="D86" s="823"/>
      <c r="E86" s="823"/>
      <c r="F86" s="823"/>
      <c r="G86" s="823"/>
      <c r="H86" s="823"/>
      <c r="I86" s="823"/>
      <c r="J86" s="823"/>
      <c r="K86" s="823"/>
      <c r="L86" s="823"/>
      <c r="M86" s="824"/>
      <c r="N86" s="52">
        <f>L83+L84+L85</f>
        <v>19551.431086141467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84722.868039946348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11451.840122147394</v>
      </c>
      <c r="L36" s="270"/>
      <c r="M36" s="271">
        <v>2.5</v>
      </c>
      <c r="N36" s="272">
        <f>K36/M36</f>
        <v>4580.7360488589575</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5388.7616578949774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31593.586680057662</v>
      </c>
      <c r="N48" s="272">
        <f>K48*M48</f>
        <v>41071.66268407496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55.771494290648405</v>
      </c>
      <c r="N49" s="272">
        <f>K49*M49</f>
        <v>1338.5158629755617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42410.17854705052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65171.436953804885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13034.287390760977</v>
      </c>
      <c r="M83" s="858"/>
      <c r="N83" s="51"/>
    </row>
    <row r="84" spans="1:14">
      <c r="B84" s="89" t="s">
        <v>973</v>
      </c>
      <c r="C84" s="90"/>
      <c r="D84" s="90"/>
      <c r="E84" s="90"/>
      <c r="F84" s="90"/>
      <c r="G84" s="90"/>
      <c r="H84" s="90"/>
      <c r="I84" s="87"/>
      <c r="J84" s="88"/>
      <c r="K84" s="304">
        <v>0.05</v>
      </c>
      <c r="L84" s="857">
        <f>N78*K84</f>
        <v>3258.5718476902443</v>
      </c>
      <c r="M84" s="858"/>
      <c r="N84" s="51"/>
    </row>
    <row r="85" spans="1:14" ht="15.75" thickBot="1">
      <c r="B85" s="91" t="s">
        <v>974</v>
      </c>
      <c r="C85" s="92"/>
      <c r="D85" s="92"/>
      <c r="E85" s="92"/>
      <c r="F85" s="92"/>
      <c r="G85" s="92"/>
      <c r="H85" s="92"/>
      <c r="I85" s="93"/>
      <c r="J85" s="94"/>
      <c r="K85" s="305">
        <v>0.05</v>
      </c>
      <c r="L85" s="859">
        <f>N78*K85</f>
        <v>3258.5718476902443</v>
      </c>
      <c r="M85" s="860"/>
      <c r="N85" s="51"/>
    </row>
    <row r="86" spans="1:14" ht="15.75" thickBot="1">
      <c r="B86" s="822" t="s">
        <v>953</v>
      </c>
      <c r="C86" s="823"/>
      <c r="D86" s="823"/>
      <c r="E86" s="823"/>
      <c r="F86" s="823"/>
      <c r="G86" s="823"/>
      <c r="H86" s="823"/>
      <c r="I86" s="823"/>
      <c r="J86" s="823"/>
      <c r="K86" s="823"/>
      <c r="L86" s="823"/>
      <c r="M86" s="824"/>
      <c r="N86" s="52">
        <f>L83+L84+L85</f>
        <v>19551.431086141467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84722.868039946348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11451.840122147394</v>
      </c>
      <c r="L36" s="270"/>
      <c r="M36" s="271">
        <v>2.5</v>
      </c>
      <c r="N36" s="272">
        <f>K36/M36</f>
        <v>4580.7360488589575</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5388.7616578949774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31593.586680057662</v>
      </c>
      <c r="N48" s="272">
        <f>K48*M48</f>
        <v>41071.66268407496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55.771494290648405</v>
      </c>
      <c r="N49" s="272">
        <f>K49*M49</f>
        <v>1338.5158629755617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42410.17854705052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65171.436953804885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13034.287390760977</v>
      </c>
      <c r="M83" s="858"/>
      <c r="N83" s="51"/>
    </row>
    <row r="84" spans="1:14">
      <c r="B84" s="89" t="s">
        <v>973</v>
      </c>
      <c r="C84" s="90"/>
      <c r="D84" s="90"/>
      <c r="E84" s="90"/>
      <c r="F84" s="90"/>
      <c r="G84" s="90"/>
      <c r="H84" s="90"/>
      <c r="I84" s="87"/>
      <c r="J84" s="88"/>
      <c r="K84" s="304">
        <v>0.05</v>
      </c>
      <c r="L84" s="857">
        <f>N78*K84</f>
        <v>3258.5718476902443</v>
      </c>
      <c r="M84" s="858"/>
      <c r="N84" s="51"/>
    </row>
    <row r="85" spans="1:14" ht="15.75" thickBot="1">
      <c r="B85" s="91" t="s">
        <v>974</v>
      </c>
      <c r="C85" s="92"/>
      <c r="D85" s="92"/>
      <c r="E85" s="92"/>
      <c r="F85" s="92"/>
      <c r="G85" s="92"/>
      <c r="H85" s="92"/>
      <c r="I85" s="93"/>
      <c r="J85" s="94"/>
      <c r="K85" s="305">
        <v>0.05</v>
      </c>
      <c r="L85" s="859">
        <f>N78*K85</f>
        <v>3258.5718476902443</v>
      </c>
      <c r="M85" s="860"/>
      <c r="N85" s="51"/>
    </row>
    <row r="86" spans="1:14" ht="15.75" thickBot="1">
      <c r="B86" s="822" t="s">
        <v>953</v>
      </c>
      <c r="C86" s="823"/>
      <c r="D86" s="823"/>
      <c r="E86" s="823"/>
      <c r="F86" s="823"/>
      <c r="G86" s="823"/>
      <c r="H86" s="823"/>
      <c r="I86" s="823"/>
      <c r="J86" s="823"/>
      <c r="K86" s="823"/>
      <c r="L86" s="823"/>
      <c r="M86" s="824"/>
      <c r="N86" s="52">
        <f>L83+L84+L85</f>
        <v>19551.431086141467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84722.868039946348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164525.69043112264</v>
      </c>
      <c r="L37" s="270"/>
      <c r="M37" s="271">
        <v>45</v>
      </c>
      <c r="N37" s="272">
        <f>K37/M37</f>
        <v>3656.1264540249476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8375.8024668274375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36649.039212171439</v>
      </c>
      <c r="N48" s="272">
        <f>K48*M48</f>
        <v>47643.75097582287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55.771494290648405</v>
      </c>
      <c r="N49" s="272">
        <f>K49*M49</f>
        <v>1338.5158629755617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48982.26683879843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59167.132328249325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11833.426465649865</v>
      </c>
      <c r="M83" s="858"/>
      <c r="N83" s="51"/>
    </row>
    <row r="84" spans="1:14">
      <c r="B84" s="89" t="s">
        <v>973</v>
      </c>
      <c r="C84" s="90"/>
      <c r="D84" s="90"/>
      <c r="E84" s="90"/>
      <c r="F84" s="90"/>
      <c r="G84" s="90"/>
      <c r="H84" s="90"/>
      <c r="I84" s="87"/>
      <c r="J84" s="88"/>
      <c r="K84" s="304">
        <v>0.05</v>
      </c>
      <c r="L84" s="857">
        <f>N78*K84</f>
        <v>2958.3566164124663</v>
      </c>
      <c r="M84" s="858"/>
      <c r="N84" s="51"/>
    </row>
    <row r="85" spans="1:14" ht="15.75" thickBot="1">
      <c r="B85" s="91" t="s">
        <v>974</v>
      </c>
      <c r="C85" s="92"/>
      <c r="D85" s="92"/>
      <c r="E85" s="92"/>
      <c r="F85" s="92"/>
      <c r="G85" s="92"/>
      <c r="H85" s="92"/>
      <c r="I85" s="93"/>
      <c r="J85" s="94"/>
      <c r="K85" s="305">
        <v>0.05</v>
      </c>
      <c r="L85" s="859">
        <f>N78*K85</f>
        <v>2958.3566164124663</v>
      </c>
      <c r="M85" s="860"/>
      <c r="N85" s="51"/>
    </row>
    <row r="86" spans="1:14" ht="15.75" thickBot="1">
      <c r="B86" s="822" t="s">
        <v>953</v>
      </c>
      <c r="C86" s="823"/>
      <c r="D86" s="823"/>
      <c r="E86" s="823"/>
      <c r="F86" s="823"/>
      <c r="G86" s="823"/>
      <c r="H86" s="823"/>
      <c r="I86" s="823"/>
      <c r="J86" s="823"/>
      <c r="K86" s="823"/>
      <c r="L86" s="823"/>
      <c r="M86" s="824"/>
      <c r="N86" s="52">
        <f>L83+L84+L85</f>
        <v>17750.139698474799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76917.272026724124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164525.69043112264</v>
      </c>
      <c r="L37" s="270"/>
      <c r="M37" s="271">
        <v>45</v>
      </c>
      <c r="N37" s="272">
        <f>K37/M37</f>
        <v>3656.1264540249476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8375.8024668274375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38817.889865540026</v>
      </c>
      <c r="N48" s="272">
        <f>K48*M48</f>
        <v>50463.256825202036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55.771494290648405</v>
      </c>
      <c r="N49" s="272">
        <f>K49*M49</f>
        <v>1338.5158629755617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51801.772688177596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61986.638177628491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12397.327635525698</v>
      </c>
      <c r="M83" s="858"/>
      <c r="N83" s="51"/>
    </row>
    <row r="84" spans="1:14">
      <c r="B84" s="89" t="s">
        <v>973</v>
      </c>
      <c r="C84" s="90"/>
      <c r="D84" s="90"/>
      <c r="E84" s="90"/>
      <c r="F84" s="90"/>
      <c r="G84" s="90"/>
      <c r="H84" s="90"/>
      <c r="I84" s="87"/>
      <c r="J84" s="88"/>
      <c r="K84" s="304">
        <v>0.05</v>
      </c>
      <c r="L84" s="857">
        <f>N78*K84</f>
        <v>3099.3319088814246</v>
      </c>
      <c r="M84" s="858"/>
      <c r="N84" s="51"/>
    </row>
    <row r="85" spans="1:14" ht="15.75" thickBot="1">
      <c r="B85" s="91" t="s">
        <v>974</v>
      </c>
      <c r="C85" s="92"/>
      <c r="D85" s="92"/>
      <c r="E85" s="92"/>
      <c r="F85" s="92"/>
      <c r="G85" s="92"/>
      <c r="H85" s="92"/>
      <c r="I85" s="93"/>
      <c r="J85" s="94"/>
      <c r="K85" s="305">
        <v>0.05</v>
      </c>
      <c r="L85" s="859">
        <f>N78*K85</f>
        <v>3099.3319088814246</v>
      </c>
      <c r="M85" s="860"/>
      <c r="N85" s="51"/>
    </row>
    <row r="86" spans="1:14" ht="15.75" thickBot="1">
      <c r="B86" s="822" t="s">
        <v>953</v>
      </c>
      <c r="C86" s="823"/>
      <c r="D86" s="823"/>
      <c r="E86" s="823"/>
      <c r="F86" s="823"/>
      <c r="G86" s="823"/>
      <c r="H86" s="823"/>
      <c r="I86" s="823"/>
      <c r="J86" s="823"/>
      <c r="K86" s="823"/>
      <c r="L86" s="823"/>
      <c r="M86" s="824"/>
      <c r="N86" s="52">
        <f>L83+L84+L85</f>
        <v>18595.991453288549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80582.629630917043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164525.69043112264</v>
      </c>
      <c r="L37" s="270"/>
      <c r="M37" s="271">
        <v>45</v>
      </c>
      <c r="N37" s="272">
        <f>K37/M37</f>
        <v>3656.1264540249476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8375.8024668274375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40444.527855566448</v>
      </c>
      <c r="N48" s="272">
        <f>K48*M48</f>
        <v>52577.886212236386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55.771494290648405</v>
      </c>
      <c r="N49" s="272">
        <f>K49*M49</f>
        <v>1338.5158629755617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53916.402075211947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64101.267564662841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12820.25351293257</v>
      </c>
      <c r="M83" s="858"/>
      <c r="N83" s="51"/>
    </row>
    <row r="84" spans="1:14">
      <c r="B84" s="89" t="s">
        <v>973</v>
      </c>
      <c r="C84" s="90"/>
      <c r="D84" s="90"/>
      <c r="E84" s="90"/>
      <c r="F84" s="90"/>
      <c r="G84" s="90"/>
      <c r="H84" s="90"/>
      <c r="I84" s="87"/>
      <c r="J84" s="88"/>
      <c r="K84" s="304">
        <v>0.05</v>
      </c>
      <c r="L84" s="857">
        <f>N78*K84</f>
        <v>3205.0633782331424</v>
      </c>
      <c r="M84" s="858"/>
      <c r="N84" s="51"/>
    </row>
    <row r="85" spans="1:14" ht="15.75" thickBot="1">
      <c r="B85" s="91" t="s">
        <v>974</v>
      </c>
      <c r="C85" s="92"/>
      <c r="D85" s="92"/>
      <c r="E85" s="92"/>
      <c r="F85" s="92"/>
      <c r="G85" s="92"/>
      <c r="H85" s="92"/>
      <c r="I85" s="93"/>
      <c r="J85" s="94"/>
      <c r="K85" s="305">
        <v>0.05</v>
      </c>
      <c r="L85" s="859">
        <f>N78*K85</f>
        <v>3205.0633782331424</v>
      </c>
      <c r="M85" s="860"/>
      <c r="N85" s="51"/>
    </row>
    <row r="86" spans="1:14" ht="15.75" thickBot="1">
      <c r="B86" s="822" t="s">
        <v>953</v>
      </c>
      <c r="C86" s="823"/>
      <c r="D86" s="823"/>
      <c r="E86" s="823"/>
      <c r="F86" s="823"/>
      <c r="G86" s="823"/>
      <c r="H86" s="823"/>
      <c r="I86" s="823"/>
      <c r="J86" s="823"/>
      <c r="K86" s="823"/>
      <c r="L86" s="823"/>
      <c r="M86" s="824"/>
      <c r="N86" s="52">
        <f>L83+L84+L85</f>
        <v>19230.380269398855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83331.647834061703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11451.840122147394</v>
      </c>
      <c r="L36" s="270"/>
      <c r="M36" s="271">
        <v>2.5</v>
      </c>
      <c r="N36" s="272">
        <f>K36/M36</f>
        <v>4580.7360488589575</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5388.7616578949774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36649.039212171439</v>
      </c>
      <c r="N48" s="272">
        <f>K48*M48</f>
        <v>47643.75097582287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55.771494290648405</v>
      </c>
      <c r="N49" s="272">
        <f>K49*M49</f>
        <v>1338.5158629755617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48982.26683879843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71743.525245552795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14348.70504911056</v>
      </c>
      <c r="M83" s="858"/>
      <c r="N83" s="51"/>
    </row>
    <row r="84" spans="1:14">
      <c r="B84" s="89" t="s">
        <v>973</v>
      </c>
      <c r="C84" s="90"/>
      <c r="D84" s="90"/>
      <c r="E84" s="90"/>
      <c r="F84" s="90"/>
      <c r="G84" s="90"/>
      <c r="H84" s="90"/>
      <c r="I84" s="87"/>
      <c r="J84" s="88"/>
      <c r="K84" s="304">
        <v>0.05</v>
      </c>
      <c r="L84" s="857">
        <f>N78*K84</f>
        <v>3587.17626227764</v>
      </c>
      <c r="M84" s="858"/>
      <c r="N84" s="51"/>
    </row>
    <row r="85" spans="1:14" ht="15.75" thickBot="1">
      <c r="B85" s="91" t="s">
        <v>974</v>
      </c>
      <c r="C85" s="92"/>
      <c r="D85" s="92"/>
      <c r="E85" s="92"/>
      <c r="F85" s="92"/>
      <c r="G85" s="92"/>
      <c r="H85" s="92"/>
      <c r="I85" s="93"/>
      <c r="J85" s="94"/>
      <c r="K85" s="305">
        <v>0.05</v>
      </c>
      <c r="L85" s="859">
        <f>N78*K85</f>
        <v>3587.17626227764</v>
      </c>
      <c r="M85" s="860"/>
      <c r="N85" s="51"/>
    </row>
    <row r="86" spans="1:14" ht="15.75" thickBot="1">
      <c r="B86" s="822" t="s">
        <v>953</v>
      </c>
      <c r="C86" s="823"/>
      <c r="D86" s="823"/>
      <c r="E86" s="823"/>
      <c r="F86" s="823"/>
      <c r="G86" s="823"/>
      <c r="H86" s="823"/>
      <c r="I86" s="823"/>
      <c r="J86" s="823"/>
      <c r="K86" s="823"/>
      <c r="L86" s="823"/>
      <c r="M86" s="824"/>
      <c r="N86" s="52">
        <f>L83+L84+L85</f>
        <v>21523.057573665839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93266.582819218631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11451.840122147394</v>
      </c>
      <c r="L36" s="270"/>
      <c r="M36" s="271">
        <v>2.5</v>
      </c>
      <c r="N36" s="272">
        <f>K36/M36</f>
        <v>4580.7360488589575</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5388.7616578949774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38817.889865540026</v>
      </c>
      <c r="N48" s="272">
        <f>K48*M48</f>
        <v>50463.256825202036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55.771494290648405</v>
      </c>
      <c r="N49" s="272">
        <f>K49*M49</f>
        <v>1338.5158629755617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51801.772688177596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74563.031094931968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14912.606218986395</v>
      </c>
      <c r="M83" s="858"/>
      <c r="N83" s="51"/>
    </row>
    <row r="84" spans="1:14">
      <c r="B84" s="89" t="s">
        <v>973</v>
      </c>
      <c r="C84" s="90"/>
      <c r="D84" s="90"/>
      <c r="E84" s="90"/>
      <c r="F84" s="90"/>
      <c r="G84" s="90"/>
      <c r="H84" s="90"/>
      <c r="I84" s="87"/>
      <c r="J84" s="88"/>
      <c r="K84" s="304">
        <v>0.05</v>
      </c>
      <c r="L84" s="857">
        <f>N78*K84</f>
        <v>3728.1515547465988</v>
      </c>
      <c r="M84" s="858"/>
      <c r="N84" s="51"/>
    </row>
    <row r="85" spans="1:14" ht="15.75" thickBot="1">
      <c r="B85" s="91" t="s">
        <v>974</v>
      </c>
      <c r="C85" s="92"/>
      <c r="D85" s="92"/>
      <c r="E85" s="92"/>
      <c r="F85" s="92"/>
      <c r="G85" s="92"/>
      <c r="H85" s="92"/>
      <c r="I85" s="93"/>
      <c r="J85" s="94"/>
      <c r="K85" s="305">
        <v>0.05</v>
      </c>
      <c r="L85" s="859">
        <f>N78*K85</f>
        <v>3728.1515547465988</v>
      </c>
      <c r="M85" s="860"/>
      <c r="N85" s="51"/>
    </row>
    <row r="86" spans="1:14" ht="15.75" thickBot="1">
      <c r="B86" s="822" t="s">
        <v>953</v>
      </c>
      <c r="C86" s="823"/>
      <c r="D86" s="823"/>
      <c r="E86" s="823"/>
      <c r="F86" s="823"/>
      <c r="G86" s="823"/>
      <c r="H86" s="823"/>
      <c r="I86" s="823"/>
      <c r="J86" s="823"/>
      <c r="K86" s="823"/>
      <c r="L86" s="823"/>
      <c r="M86" s="824"/>
      <c r="N86" s="52">
        <f>L83+L84+L85</f>
        <v>22368.909328479589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96931.94042341155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11451.840122147394</v>
      </c>
      <c r="L36" s="270"/>
      <c r="M36" s="271">
        <v>2.5</v>
      </c>
      <c r="N36" s="272">
        <f>K36/M36</f>
        <v>4580.7360488589575</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5388.7616578949774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40444.527855566448</v>
      </c>
      <c r="N48" s="272">
        <f>K48*M48</f>
        <v>52577.886212236386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55.771494290648405</v>
      </c>
      <c r="N49" s="272">
        <f>K49*M49</f>
        <v>1338.5158629755617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53916.402075211947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76677.660481966319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15335.532096393265</v>
      </c>
      <c r="M83" s="858"/>
      <c r="N83" s="51"/>
    </row>
    <row r="84" spans="1:14">
      <c r="B84" s="89" t="s">
        <v>973</v>
      </c>
      <c r="C84" s="90"/>
      <c r="D84" s="90"/>
      <c r="E84" s="90"/>
      <c r="F84" s="90"/>
      <c r="G84" s="90"/>
      <c r="H84" s="90"/>
      <c r="I84" s="87"/>
      <c r="J84" s="88"/>
      <c r="K84" s="304">
        <v>0.05</v>
      </c>
      <c r="L84" s="857">
        <f>N78*K84</f>
        <v>3833.8830240983161</v>
      </c>
      <c r="M84" s="858"/>
      <c r="N84" s="51"/>
    </row>
    <row r="85" spans="1:14" ht="15.75" thickBot="1">
      <c r="B85" s="91" t="s">
        <v>974</v>
      </c>
      <c r="C85" s="92"/>
      <c r="D85" s="92"/>
      <c r="E85" s="92"/>
      <c r="F85" s="92"/>
      <c r="G85" s="92"/>
      <c r="H85" s="92"/>
      <c r="I85" s="93"/>
      <c r="J85" s="94"/>
      <c r="K85" s="305">
        <v>0.05</v>
      </c>
      <c r="L85" s="859">
        <f>N78*K85</f>
        <v>3833.8830240983161</v>
      </c>
      <c r="M85" s="860"/>
      <c r="N85" s="51"/>
    </row>
    <row r="86" spans="1:14" ht="15.75" thickBot="1">
      <c r="B86" s="822" t="s">
        <v>953</v>
      </c>
      <c r="C86" s="823"/>
      <c r="D86" s="823"/>
      <c r="E86" s="823"/>
      <c r="F86" s="823"/>
      <c r="G86" s="823"/>
      <c r="H86" s="823"/>
      <c r="I86" s="823"/>
      <c r="J86" s="823"/>
      <c r="K86" s="823"/>
      <c r="L86" s="823"/>
      <c r="M86" s="824"/>
      <c r="N86" s="52">
        <f>L83+L84+L85</f>
        <v>23003.298144589895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99680.95862655621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72443.589562759036</v>
      </c>
      <c r="L36" s="270"/>
      <c r="M36" s="271">
        <v>30</v>
      </c>
      <c r="N36" s="272">
        <f>K36/M36</f>
        <v>2414.7863187586345</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147577.94102356341</v>
      </c>
      <c r="L37" s="270"/>
      <c r="M37" s="271">
        <v>30</v>
      </c>
      <c r="N37" s="272">
        <f>K37/M37</f>
        <v>4919.2647007854475</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30</v>
      </c>
      <c r="N38" s="272">
        <f>K38/M38</f>
        <v>5000.7409977362095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8.9561768172669982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12343.748194097558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36649.039212171439</v>
      </c>
      <c r="N48" s="272">
        <f>K48*M48</f>
        <v>45811.299015214303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45811.299015214303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932.29582164537612</v>
      </c>
      <c r="M59" s="910"/>
      <c r="N59" s="287">
        <f>K59*L59</f>
        <v>1165.3697770567201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1165.3697770567201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895.61768172669986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60216.034668095279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12043.206933619056</v>
      </c>
      <c r="M83" s="858"/>
      <c r="N83" s="51"/>
    </row>
    <row r="84" spans="1:14">
      <c r="B84" s="89" t="s">
        <v>973</v>
      </c>
      <c r="C84" s="90"/>
      <c r="D84" s="90"/>
      <c r="E84" s="90"/>
      <c r="F84" s="90"/>
      <c r="G84" s="90"/>
      <c r="H84" s="90"/>
      <c r="I84" s="87"/>
      <c r="J84" s="88"/>
      <c r="K84" s="304">
        <v>0.05</v>
      </c>
      <c r="L84" s="857">
        <f>N78*K84</f>
        <v>3010.801733404764</v>
      </c>
      <c r="M84" s="858"/>
      <c r="N84" s="51"/>
    </row>
    <row r="85" spans="1:14" ht="15.75" thickBot="1">
      <c r="B85" s="91" t="s">
        <v>974</v>
      </c>
      <c r="C85" s="92"/>
      <c r="D85" s="92"/>
      <c r="E85" s="92"/>
      <c r="F85" s="92"/>
      <c r="G85" s="92"/>
      <c r="H85" s="92"/>
      <c r="I85" s="93"/>
      <c r="J85" s="94"/>
      <c r="K85" s="305">
        <v>0.05</v>
      </c>
      <c r="L85" s="859">
        <f>N78*K85</f>
        <v>3010.801733404764</v>
      </c>
      <c r="M85" s="860"/>
      <c r="N85" s="51"/>
    </row>
    <row r="86" spans="1:14" ht="15.75" thickBot="1">
      <c r="B86" s="822" t="s">
        <v>953</v>
      </c>
      <c r="C86" s="823"/>
      <c r="D86" s="823"/>
      <c r="E86" s="823"/>
      <c r="F86" s="823"/>
      <c r="G86" s="823"/>
      <c r="H86" s="823"/>
      <c r="I86" s="823"/>
      <c r="J86" s="823"/>
      <c r="K86" s="823"/>
      <c r="L86" s="823"/>
      <c r="M86" s="824"/>
      <c r="N86" s="52">
        <f>L83+L84+L85</f>
        <v>18064.810400428585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78280.845068523864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72443.589562759036</v>
      </c>
      <c r="L36" s="270"/>
      <c r="M36" s="271">
        <v>30</v>
      </c>
      <c r="N36" s="272">
        <f>K36/M36</f>
        <v>2414.7863187586345</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147577.94102356341</v>
      </c>
      <c r="L37" s="270"/>
      <c r="M37" s="271">
        <v>30</v>
      </c>
      <c r="N37" s="272">
        <f>K37/M37</f>
        <v>4919.2647007854475</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30</v>
      </c>
      <c r="N38" s="272">
        <f>K38/M38</f>
        <v>5000.7409977362095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8.9561768172669982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12343.748194097558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40444.527855566448</v>
      </c>
      <c r="N48" s="272">
        <f>K48*M48</f>
        <v>50555.659819458058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50555.659819458058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932.29582164537612</v>
      </c>
      <c r="M59" s="910"/>
      <c r="N59" s="287">
        <f>K59*L59</f>
        <v>1165.3697770567201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1165.3697770567201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895.61768172669986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64960.395472339034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12992.079094467808</v>
      </c>
      <c r="M83" s="858"/>
      <c r="N83" s="51"/>
    </row>
    <row r="84" spans="1:14">
      <c r="B84" s="89" t="s">
        <v>973</v>
      </c>
      <c r="C84" s="90"/>
      <c r="D84" s="90"/>
      <c r="E84" s="90"/>
      <c r="F84" s="90"/>
      <c r="G84" s="90"/>
      <c r="H84" s="90"/>
      <c r="I84" s="87"/>
      <c r="J84" s="88"/>
      <c r="K84" s="304">
        <v>0.05</v>
      </c>
      <c r="L84" s="857">
        <f>N78*K84</f>
        <v>3248.0197736169521</v>
      </c>
      <c r="M84" s="858"/>
      <c r="N84" s="51"/>
    </row>
    <row r="85" spans="1:14" ht="15.75" thickBot="1">
      <c r="B85" s="91" t="s">
        <v>974</v>
      </c>
      <c r="C85" s="92"/>
      <c r="D85" s="92"/>
      <c r="E85" s="92"/>
      <c r="F85" s="92"/>
      <c r="G85" s="92"/>
      <c r="H85" s="92"/>
      <c r="I85" s="93"/>
      <c r="J85" s="94"/>
      <c r="K85" s="305">
        <v>0.05</v>
      </c>
      <c r="L85" s="859">
        <f>N78*K85</f>
        <v>3248.0197736169521</v>
      </c>
      <c r="M85" s="860"/>
      <c r="N85" s="51"/>
    </row>
    <row r="86" spans="1:14" ht="15.75" thickBot="1">
      <c r="B86" s="822" t="s">
        <v>953</v>
      </c>
      <c r="C86" s="823"/>
      <c r="D86" s="823"/>
      <c r="E86" s="823"/>
      <c r="F86" s="823"/>
      <c r="G86" s="823"/>
      <c r="H86" s="823"/>
      <c r="I86" s="823"/>
      <c r="J86" s="823"/>
      <c r="K86" s="823"/>
      <c r="L86" s="823"/>
      <c r="M86" s="824"/>
      <c r="N86" s="52">
        <f>L83+L84+L85</f>
        <v>19488.118641701712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84448.51411404075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72443.589562759036</v>
      </c>
      <c r="L36" s="270"/>
      <c r="M36" s="271">
        <v>30</v>
      </c>
      <c r="N36" s="272">
        <f>K36/M36</f>
        <v>2414.7863187586345</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147577.94102356341</v>
      </c>
      <c r="L37" s="270"/>
      <c r="M37" s="271">
        <v>30</v>
      </c>
      <c r="N37" s="272">
        <f>K37/M37</f>
        <v>4919.2647007854475</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30</v>
      </c>
      <c r="N38" s="272">
        <f>K38/M38</f>
        <v>5000.7409977362095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8.9561768172669982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12343.748194097558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40444.527855566448</v>
      </c>
      <c r="N48" s="272">
        <f>K48*M48</f>
        <v>50555.659819458058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50555.659819458058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932.29582164537612</v>
      </c>
      <c r="M59" s="910"/>
      <c r="N59" s="287">
        <f>K59*L59</f>
        <v>1165.3697770567201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1165.3697770567201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895.61768172669986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64960.395472339034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12992.079094467808</v>
      </c>
      <c r="M83" s="858"/>
      <c r="N83" s="51"/>
    </row>
    <row r="84" spans="1:14">
      <c r="B84" s="89" t="s">
        <v>973</v>
      </c>
      <c r="C84" s="90"/>
      <c r="D84" s="90"/>
      <c r="E84" s="90"/>
      <c r="F84" s="90"/>
      <c r="G84" s="90"/>
      <c r="H84" s="90"/>
      <c r="I84" s="87"/>
      <c r="J84" s="88"/>
      <c r="K84" s="304">
        <v>0.05</v>
      </c>
      <c r="L84" s="857">
        <f>N78*K84</f>
        <v>3248.0197736169521</v>
      </c>
      <c r="M84" s="858"/>
      <c r="N84" s="51"/>
    </row>
    <row r="85" spans="1:14" ht="15.75" thickBot="1">
      <c r="B85" s="91" t="s">
        <v>974</v>
      </c>
      <c r="C85" s="92"/>
      <c r="D85" s="92"/>
      <c r="E85" s="92"/>
      <c r="F85" s="92"/>
      <c r="G85" s="92"/>
      <c r="H85" s="92"/>
      <c r="I85" s="93"/>
      <c r="J85" s="94"/>
      <c r="K85" s="305">
        <v>0.05</v>
      </c>
      <c r="L85" s="859">
        <f>N78*K85</f>
        <v>3248.0197736169521</v>
      </c>
      <c r="M85" s="860"/>
      <c r="N85" s="51"/>
    </row>
    <row r="86" spans="1:14" ht="15.75" thickBot="1">
      <c r="B86" s="822" t="s">
        <v>953</v>
      </c>
      <c r="C86" s="823"/>
      <c r="D86" s="823"/>
      <c r="E86" s="823"/>
      <c r="F86" s="823"/>
      <c r="G86" s="823"/>
      <c r="H86" s="823"/>
      <c r="I86" s="823"/>
      <c r="J86" s="823"/>
      <c r="K86" s="823"/>
      <c r="L86" s="823"/>
      <c r="M86" s="824"/>
      <c r="N86" s="52">
        <f>L83+L84+L85</f>
        <v>19488.118641701712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84448.51411404075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147577.94102356341</v>
      </c>
      <c r="L37" s="270"/>
      <c r="M37" s="271">
        <v>45</v>
      </c>
      <c r="N37" s="272">
        <f>K37/M37</f>
        <v>3279.5098005236314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7999.1858133261212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36649.039212171439</v>
      </c>
      <c r="N48" s="272">
        <f>K48*M48</f>
        <v>47643.75097582287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491.79680281873505</v>
      </c>
      <c r="N49" s="272">
        <f>K49*M49</f>
        <v>44261.712253686157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91905.463229509027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101713.7120654586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20342.742413091721</v>
      </c>
      <c r="M83" s="858"/>
      <c r="N83" s="51"/>
    </row>
    <row r="84" spans="1:14">
      <c r="B84" s="89" t="s">
        <v>973</v>
      </c>
      <c r="C84" s="90"/>
      <c r="D84" s="90"/>
      <c r="E84" s="90"/>
      <c r="F84" s="90"/>
      <c r="G84" s="90"/>
      <c r="H84" s="90"/>
      <c r="I84" s="87"/>
      <c r="J84" s="88"/>
      <c r="K84" s="304">
        <v>0.05</v>
      </c>
      <c r="L84" s="857">
        <f>N78*K84</f>
        <v>5085.6856032729302</v>
      </c>
      <c r="M84" s="858"/>
      <c r="N84" s="51"/>
    </row>
    <row r="85" spans="1:14" ht="15.75" thickBot="1">
      <c r="B85" s="91" t="s">
        <v>974</v>
      </c>
      <c r="C85" s="92"/>
      <c r="D85" s="92"/>
      <c r="E85" s="92"/>
      <c r="F85" s="92"/>
      <c r="G85" s="92"/>
      <c r="H85" s="92"/>
      <c r="I85" s="93"/>
      <c r="J85" s="94"/>
      <c r="K85" s="305">
        <v>0.05</v>
      </c>
      <c r="L85" s="859">
        <f>N78*K85</f>
        <v>5085.6856032729302</v>
      </c>
      <c r="M85" s="860"/>
      <c r="N85" s="51"/>
    </row>
    <row r="86" spans="1:14" ht="15.75" thickBot="1">
      <c r="B86" s="822" t="s">
        <v>953</v>
      </c>
      <c r="C86" s="823"/>
      <c r="D86" s="823"/>
      <c r="E86" s="823"/>
      <c r="F86" s="823"/>
      <c r="G86" s="823"/>
      <c r="H86" s="823"/>
      <c r="I86" s="823"/>
      <c r="J86" s="823"/>
      <c r="K86" s="823"/>
      <c r="L86" s="823"/>
      <c r="M86" s="824"/>
      <c r="N86" s="52">
        <f>L83+L84+L85</f>
        <v>30514.113619637581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132227.82568509618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147577.94102356341</v>
      </c>
      <c r="L37" s="270"/>
      <c r="M37" s="271">
        <v>45</v>
      </c>
      <c r="N37" s="272">
        <f>K37/M37</f>
        <v>3279.5098005236314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7999.1858133261212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38817.889865540026</v>
      </c>
      <c r="N48" s="272">
        <f>K48*M48</f>
        <v>50463.256825202036</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491.79680281873505</v>
      </c>
      <c r="N49" s="272">
        <f>K49*M49</f>
        <v>44261.712253686157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94724.969078888185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104533.21791483776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20906.643582967554</v>
      </c>
      <c r="M83" s="858"/>
      <c r="N83" s="51"/>
    </row>
    <row r="84" spans="1:14">
      <c r="B84" s="89" t="s">
        <v>973</v>
      </c>
      <c r="C84" s="90"/>
      <c r="D84" s="90"/>
      <c r="E84" s="90"/>
      <c r="F84" s="90"/>
      <c r="G84" s="90"/>
      <c r="H84" s="90"/>
      <c r="I84" s="87"/>
      <c r="J84" s="88"/>
      <c r="K84" s="304">
        <v>0.05</v>
      </c>
      <c r="L84" s="857">
        <f>N78*K84</f>
        <v>5226.6608957418885</v>
      </c>
      <c r="M84" s="858"/>
      <c r="N84" s="51"/>
    </row>
    <row r="85" spans="1:14" ht="15.75" thickBot="1">
      <c r="B85" s="91" t="s">
        <v>974</v>
      </c>
      <c r="C85" s="92"/>
      <c r="D85" s="92"/>
      <c r="E85" s="92"/>
      <c r="F85" s="92"/>
      <c r="G85" s="92"/>
      <c r="H85" s="92"/>
      <c r="I85" s="93"/>
      <c r="J85" s="94"/>
      <c r="K85" s="305">
        <v>0.05</v>
      </c>
      <c r="L85" s="859">
        <f>N78*K85</f>
        <v>5226.6608957418885</v>
      </c>
      <c r="M85" s="860"/>
      <c r="N85" s="51"/>
    </row>
    <row r="86" spans="1:14" ht="15.75" thickBot="1">
      <c r="B86" s="822" t="s">
        <v>953</v>
      </c>
      <c r="C86" s="823"/>
      <c r="D86" s="823"/>
      <c r="E86" s="823"/>
      <c r="F86" s="823"/>
      <c r="G86" s="823"/>
      <c r="H86" s="823"/>
      <c r="I86" s="823"/>
      <c r="J86" s="823"/>
      <c r="K86" s="823"/>
      <c r="L86" s="823"/>
      <c r="M86" s="824"/>
      <c r="N86" s="52">
        <f>L83+L84+L85</f>
        <v>31359.965374451327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135893.1832892891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147577.94102356341</v>
      </c>
      <c r="L37" s="270"/>
      <c r="M37" s="271">
        <v>45</v>
      </c>
      <c r="N37" s="272">
        <f>K37/M37</f>
        <v>3279.5098005236314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7999.1858133261212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36649.039212171439</v>
      </c>
      <c r="N48" s="272">
        <f>K48*M48</f>
        <v>47643.75097582287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491.79680281873505</v>
      </c>
      <c r="N49" s="272">
        <f>K49*M49</f>
        <v>44261.712253686157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91905.463229509027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101713.7120654586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20342.742413091721</v>
      </c>
      <c r="M83" s="858"/>
      <c r="N83" s="51"/>
    </row>
    <row r="84" spans="1:14">
      <c r="B84" s="89" t="s">
        <v>973</v>
      </c>
      <c r="C84" s="90"/>
      <c r="D84" s="90"/>
      <c r="E84" s="90"/>
      <c r="F84" s="90"/>
      <c r="G84" s="90"/>
      <c r="H84" s="90"/>
      <c r="I84" s="87"/>
      <c r="J84" s="88"/>
      <c r="K84" s="304">
        <v>0.05</v>
      </c>
      <c r="L84" s="857">
        <f>N78*K84</f>
        <v>5085.6856032729302</v>
      </c>
      <c r="M84" s="858"/>
      <c r="N84" s="51"/>
    </row>
    <row r="85" spans="1:14" ht="15.75" thickBot="1">
      <c r="B85" s="91" t="s">
        <v>974</v>
      </c>
      <c r="C85" s="92"/>
      <c r="D85" s="92"/>
      <c r="E85" s="92"/>
      <c r="F85" s="92"/>
      <c r="G85" s="92"/>
      <c r="H85" s="92"/>
      <c r="I85" s="93"/>
      <c r="J85" s="94"/>
      <c r="K85" s="305">
        <v>0.05</v>
      </c>
      <c r="L85" s="859">
        <f>N78*K85</f>
        <v>5085.6856032729302</v>
      </c>
      <c r="M85" s="860"/>
      <c r="N85" s="51"/>
    </row>
    <row r="86" spans="1:14" ht="15.75" thickBot="1">
      <c r="B86" s="822" t="s">
        <v>953</v>
      </c>
      <c r="C86" s="823"/>
      <c r="D86" s="823"/>
      <c r="E86" s="823"/>
      <c r="F86" s="823"/>
      <c r="G86" s="823"/>
      <c r="H86" s="823"/>
      <c r="I86" s="823"/>
      <c r="J86" s="823"/>
      <c r="K86" s="823"/>
      <c r="L86" s="823"/>
      <c r="M86" s="824"/>
      <c r="N86" s="52">
        <f>L83+L84+L85</f>
        <v>30514.113619637581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132227.82568509618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147577.94102356341</v>
      </c>
      <c r="L37" s="270"/>
      <c r="M37" s="271">
        <v>45</v>
      </c>
      <c r="N37" s="272">
        <f>K37/M37</f>
        <v>3279.5098005236314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7999.1858133261212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38817.889865540026</v>
      </c>
      <c r="N48" s="272">
        <f>K48*M48</f>
        <v>50463.256825202036</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491.79680281873505</v>
      </c>
      <c r="N49" s="272">
        <f>K49*M49</f>
        <v>44261.712253686157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94724.969078888185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104533.21791483776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20906.643582967554</v>
      </c>
      <c r="M83" s="858"/>
      <c r="N83" s="51"/>
    </row>
    <row r="84" spans="1:14">
      <c r="B84" s="89" t="s">
        <v>973</v>
      </c>
      <c r="C84" s="90"/>
      <c r="D84" s="90"/>
      <c r="E84" s="90"/>
      <c r="F84" s="90"/>
      <c r="G84" s="90"/>
      <c r="H84" s="90"/>
      <c r="I84" s="87"/>
      <c r="J84" s="88"/>
      <c r="K84" s="304">
        <v>0.05</v>
      </c>
      <c r="L84" s="857">
        <f>N78*K84</f>
        <v>5226.6608957418885</v>
      </c>
      <c r="M84" s="858"/>
      <c r="N84" s="51"/>
    </row>
    <row r="85" spans="1:14" ht="15.75" thickBot="1">
      <c r="B85" s="91" t="s">
        <v>974</v>
      </c>
      <c r="C85" s="92"/>
      <c r="D85" s="92"/>
      <c r="E85" s="92"/>
      <c r="F85" s="92"/>
      <c r="G85" s="92"/>
      <c r="H85" s="92"/>
      <c r="I85" s="93"/>
      <c r="J85" s="94"/>
      <c r="K85" s="305">
        <v>0.05</v>
      </c>
      <c r="L85" s="859">
        <f>N78*K85</f>
        <v>5226.6608957418885</v>
      </c>
      <c r="M85" s="860"/>
      <c r="N85" s="51"/>
    </row>
    <row r="86" spans="1:14" ht="15.75" thickBot="1">
      <c r="B86" s="822" t="s">
        <v>953</v>
      </c>
      <c r="C86" s="823"/>
      <c r="D86" s="823"/>
      <c r="E86" s="823"/>
      <c r="F86" s="823"/>
      <c r="G86" s="823"/>
      <c r="H86" s="823"/>
      <c r="I86" s="823"/>
      <c r="J86" s="823"/>
      <c r="K86" s="823"/>
      <c r="L86" s="823"/>
      <c r="M86" s="824"/>
      <c r="N86" s="52">
        <f>L83+L84+L85</f>
        <v>31359.965374451327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135893.1832892891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147577.94102356341</v>
      </c>
      <c r="L37" s="270"/>
      <c r="M37" s="271">
        <v>45</v>
      </c>
      <c r="N37" s="272">
        <f>K37/M37</f>
        <v>3279.5098005236314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7999.1858133261212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36649.039212171439</v>
      </c>
      <c r="N48" s="272">
        <f>K48*M48</f>
        <v>47643.75097582287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47643.75097582287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57451.999811772446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11490.39996235449</v>
      </c>
      <c r="M83" s="858"/>
      <c r="N83" s="51"/>
    </row>
    <row r="84" spans="1:14">
      <c r="B84" s="89" t="s">
        <v>973</v>
      </c>
      <c r="C84" s="90"/>
      <c r="D84" s="90"/>
      <c r="E84" s="90"/>
      <c r="F84" s="90"/>
      <c r="G84" s="90"/>
      <c r="H84" s="90"/>
      <c r="I84" s="87"/>
      <c r="J84" s="88"/>
      <c r="K84" s="304">
        <v>0.05</v>
      </c>
      <c r="L84" s="857">
        <f>N78*K84</f>
        <v>2872.5999905886224</v>
      </c>
      <c r="M84" s="858"/>
      <c r="N84" s="51"/>
    </row>
    <row r="85" spans="1:14" ht="15.75" thickBot="1">
      <c r="B85" s="91" t="s">
        <v>974</v>
      </c>
      <c r="C85" s="92"/>
      <c r="D85" s="92"/>
      <c r="E85" s="92"/>
      <c r="F85" s="92"/>
      <c r="G85" s="92"/>
      <c r="H85" s="92"/>
      <c r="I85" s="93"/>
      <c r="J85" s="94"/>
      <c r="K85" s="305">
        <v>0.05</v>
      </c>
      <c r="L85" s="859">
        <f>N78*K85</f>
        <v>2872.5999905886224</v>
      </c>
      <c r="M85" s="860"/>
      <c r="N85" s="51"/>
    </row>
    <row r="86" spans="1:14" ht="15.75" thickBot="1">
      <c r="B86" s="822" t="s">
        <v>953</v>
      </c>
      <c r="C86" s="823"/>
      <c r="D86" s="823"/>
      <c r="E86" s="823"/>
      <c r="F86" s="823"/>
      <c r="G86" s="823"/>
      <c r="H86" s="823"/>
      <c r="I86" s="823"/>
      <c r="J86" s="823"/>
      <c r="K86" s="823"/>
      <c r="L86" s="823"/>
      <c r="M86" s="824"/>
      <c r="N86" s="52">
        <f>L83+L84+L85</f>
        <v>17235.599943531735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74687.599755304182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147577.94102356341</v>
      </c>
      <c r="L37" s="270"/>
      <c r="M37" s="271">
        <v>45</v>
      </c>
      <c r="N37" s="272">
        <f>K37/M37</f>
        <v>3279.5098005236314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7999.1858133261212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38817.889865540026</v>
      </c>
      <c r="N48" s="272">
        <f>K48*M48</f>
        <v>50463.256825202036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50463.256825202036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60271.505661151612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12054.301132230323</v>
      </c>
      <c r="M83" s="858"/>
      <c r="N83" s="51"/>
    </row>
    <row r="84" spans="1:14">
      <c r="B84" s="89" t="s">
        <v>973</v>
      </c>
      <c r="C84" s="90"/>
      <c r="D84" s="90"/>
      <c r="E84" s="90"/>
      <c r="F84" s="90"/>
      <c r="G84" s="90"/>
      <c r="H84" s="90"/>
      <c r="I84" s="87"/>
      <c r="J84" s="88"/>
      <c r="K84" s="304">
        <v>0.05</v>
      </c>
      <c r="L84" s="857">
        <f>N78*K84</f>
        <v>3013.5752830575807</v>
      </c>
      <c r="M84" s="858"/>
      <c r="N84" s="51"/>
    </row>
    <row r="85" spans="1:14" ht="15.75" thickBot="1">
      <c r="B85" s="91" t="s">
        <v>974</v>
      </c>
      <c r="C85" s="92"/>
      <c r="D85" s="92"/>
      <c r="E85" s="92"/>
      <c r="F85" s="92"/>
      <c r="G85" s="92"/>
      <c r="H85" s="92"/>
      <c r="I85" s="93"/>
      <c r="J85" s="94"/>
      <c r="K85" s="305">
        <v>0.05</v>
      </c>
      <c r="L85" s="859">
        <f>N78*K85</f>
        <v>3013.5752830575807</v>
      </c>
      <c r="M85" s="860"/>
      <c r="N85" s="51"/>
    </row>
    <row r="86" spans="1:14" ht="15.75" thickBot="1">
      <c r="B86" s="822" t="s">
        <v>953</v>
      </c>
      <c r="C86" s="823"/>
      <c r="D86" s="823"/>
      <c r="E86" s="823"/>
      <c r="F86" s="823"/>
      <c r="G86" s="823"/>
      <c r="H86" s="823"/>
      <c r="I86" s="823"/>
      <c r="J86" s="823"/>
      <c r="K86" s="823"/>
      <c r="L86" s="823"/>
      <c r="M86" s="824"/>
      <c r="N86" s="52">
        <f>L83+L84+L85</f>
        <v>18081.451698345485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78352.957359497101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147577.94102356341</v>
      </c>
      <c r="L37" s="270"/>
      <c r="M37" s="271">
        <v>45</v>
      </c>
      <c r="N37" s="272">
        <f>K37/M37</f>
        <v>3279.5098005236314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7999.1858133261212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36649.039212171439</v>
      </c>
      <c r="N48" s="272">
        <f>K48*M48</f>
        <v>47643.75097582287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47643.75097582287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57451.999811772446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11490.39996235449</v>
      </c>
      <c r="M83" s="858"/>
      <c r="N83" s="51"/>
    </row>
    <row r="84" spans="1:14">
      <c r="B84" s="89" t="s">
        <v>973</v>
      </c>
      <c r="C84" s="90"/>
      <c r="D84" s="90"/>
      <c r="E84" s="90"/>
      <c r="F84" s="90"/>
      <c r="G84" s="90"/>
      <c r="H84" s="90"/>
      <c r="I84" s="87"/>
      <c r="J84" s="88"/>
      <c r="K84" s="304">
        <v>0.05</v>
      </c>
      <c r="L84" s="857">
        <f>N78*K84</f>
        <v>2872.5999905886224</v>
      </c>
      <c r="M84" s="858"/>
      <c r="N84" s="51"/>
    </row>
    <row r="85" spans="1:14" ht="15.75" thickBot="1">
      <c r="B85" s="91" t="s">
        <v>974</v>
      </c>
      <c r="C85" s="92"/>
      <c r="D85" s="92"/>
      <c r="E85" s="92"/>
      <c r="F85" s="92"/>
      <c r="G85" s="92"/>
      <c r="H85" s="92"/>
      <c r="I85" s="93"/>
      <c r="J85" s="94"/>
      <c r="K85" s="305">
        <v>0.05</v>
      </c>
      <c r="L85" s="859">
        <f>N78*K85</f>
        <v>2872.5999905886224</v>
      </c>
      <c r="M85" s="860"/>
      <c r="N85" s="51"/>
    </row>
    <row r="86" spans="1:14" ht="15.75" thickBot="1">
      <c r="B86" s="822" t="s">
        <v>953</v>
      </c>
      <c r="C86" s="823"/>
      <c r="D86" s="823"/>
      <c r="E86" s="823"/>
      <c r="F86" s="823"/>
      <c r="G86" s="823"/>
      <c r="H86" s="823"/>
      <c r="I86" s="823"/>
      <c r="J86" s="823"/>
      <c r="K86" s="823"/>
      <c r="L86" s="823"/>
      <c r="M86" s="824"/>
      <c r="N86" s="52">
        <f>L83+L84+L85</f>
        <v>17235.599943531735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74687.599755304182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147577.94102356341</v>
      </c>
      <c r="L37" s="270"/>
      <c r="M37" s="271">
        <v>45</v>
      </c>
      <c r="N37" s="272">
        <f>K37/M37</f>
        <v>3279.5098005236314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7999.1858133261212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38817.889865540026</v>
      </c>
      <c r="N48" s="272">
        <f>K48*M48</f>
        <v>50463.256825202036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50463.256825202036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60271.505661151612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12054.301132230323</v>
      </c>
      <c r="M83" s="858"/>
      <c r="N83" s="51"/>
    </row>
    <row r="84" spans="1:14">
      <c r="B84" s="89" t="s">
        <v>973</v>
      </c>
      <c r="C84" s="90"/>
      <c r="D84" s="90"/>
      <c r="E84" s="90"/>
      <c r="F84" s="90"/>
      <c r="G84" s="90"/>
      <c r="H84" s="90"/>
      <c r="I84" s="87"/>
      <c r="J84" s="88"/>
      <c r="K84" s="304">
        <v>0.05</v>
      </c>
      <c r="L84" s="857">
        <f>N78*K84</f>
        <v>3013.5752830575807</v>
      </c>
      <c r="M84" s="858"/>
      <c r="N84" s="51"/>
    </row>
    <row r="85" spans="1:14" ht="15.75" thickBot="1">
      <c r="B85" s="91" t="s">
        <v>974</v>
      </c>
      <c r="C85" s="92"/>
      <c r="D85" s="92"/>
      <c r="E85" s="92"/>
      <c r="F85" s="92"/>
      <c r="G85" s="92"/>
      <c r="H85" s="92"/>
      <c r="I85" s="93"/>
      <c r="J85" s="94"/>
      <c r="K85" s="305">
        <v>0.05</v>
      </c>
      <c r="L85" s="859">
        <f>N78*K85</f>
        <v>3013.5752830575807</v>
      </c>
      <c r="M85" s="860"/>
      <c r="N85" s="51"/>
    </row>
    <row r="86" spans="1:14" ht="15.75" thickBot="1">
      <c r="B86" s="822" t="s">
        <v>953</v>
      </c>
      <c r="C86" s="823"/>
      <c r="D86" s="823"/>
      <c r="E86" s="823"/>
      <c r="F86" s="823"/>
      <c r="G86" s="823"/>
      <c r="H86" s="823"/>
      <c r="I86" s="823"/>
      <c r="J86" s="823"/>
      <c r="K86" s="823"/>
      <c r="L86" s="823"/>
      <c r="M86" s="824"/>
      <c r="N86" s="52">
        <f>L83+L84+L85</f>
        <v>18081.451698345485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78352.957359497101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491.79680281873505</v>
      </c>
      <c r="N48" s="272">
        <f>K48*M48</f>
        <v>491.79680281873505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491.79680281873505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491.79680281873505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98.359360563747018</v>
      </c>
      <c r="M83" s="858"/>
      <c r="N83" s="51"/>
    </row>
    <row r="84" spans="1:14">
      <c r="B84" s="89" t="s">
        <v>973</v>
      </c>
      <c r="C84" s="90"/>
      <c r="D84" s="90"/>
      <c r="E84" s="90"/>
      <c r="F84" s="90"/>
      <c r="G84" s="90"/>
      <c r="H84" s="90"/>
      <c r="I84" s="87"/>
      <c r="J84" s="88"/>
      <c r="K84" s="304">
        <v>0.05</v>
      </c>
      <c r="L84" s="857">
        <f>N78*K84</f>
        <v>24.589840140936754</v>
      </c>
      <c r="M84" s="858"/>
      <c r="N84" s="51"/>
    </row>
    <row r="85" spans="1:14" ht="15.75" thickBot="1">
      <c r="B85" s="91" t="s">
        <v>974</v>
      </c>
      <c r="C85" s="92"/>
      <c r="D85" s="92"/>
      <c r="E85" s="92"/>
      <c r="F85" s="92"/>
      <c r="G85" s="92"/>
      <c r="H85" s="92"/>
      <c r="I85" s="93"/>
      <c r="J85" s="94"/>
      <c r="K85" s="305">
        <v>0.05</v>
      </c>
      <c r="L85" s="859">
        <f>N78*K85</f>
        <v>24.589840140936754</v>
      </c>
      <c r="M85" s="860"/>
      <c r="N85" s="51"/>
    </row>
    <row r="86" spans="1:14" ht="15.75" thickBot="1">
      <c r="B86" s="822" t="s">
        <v>953</v>
      </c>
      <c r="C86" s="823"/>
      <c r="D86" s="823"/>
      <c r="E86" s="823"/>
      <c r="F86" s="823"/>
      <c r="G86" s="823"/>
      <c r="H86" s="823"/>
      <c r="I86" s="823"/>
      <c r="J86" s="823"/>
      <c r="K86" s="823"/>
      <c r="L86" s="823"/>
      <c r="M86" s="824"/>
      <c r="N86" s="52">
        <f>L83+L84+L85</f>
        <v>147.53904084562052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639.33584366435559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147577.94102356341</v>
      </c>
      <c r="L37" s="270"/>
      <c r="M37" s="271">
        <v>45</v>
      </c>
      <c r="N37" s="272">
        <f>K37/M37</f>
        <v>3279.5098005236314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7999.1858133261212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38817.889865540026</v>
      </c>
      <c r="N48" s="272">
        <f>K48*M48</f>
        <v>50463.256825202036</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491.79680281873505</v>
      </c>
      <c r="N49" s="272">
        <f>K49*M49</f>
        <v>44261.712253686157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94724.969078888185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104533.21791483776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20906.643582967554</v>
      </c>
      <c r="M83" s="858"/>
      <c r="N83" s="51"/>
    </row>
    <row r="84" spans="1:14">
      <c r="B84" s="89" t="s">
        <v>973</v>
      </c>
      <c r="C84" s="90"/>
      <c r="D84" s="90"/>
      <c r="E84" s="90"/>
      <c r="F84" s="90"/>
      <c r="G84" s="90"/>
      <c r="H84" s="90"/>
      <c r="I84" s="87"/>
      <c r="J84" s="88"/>
      <c r="K84" s="304">
        <v>0.05</v>
      </c>
      <c r="L84" s="857">
        <f>N78*K84</f>
        <v>5226.6608957418885</v>
      </c>
      <c r="M84" s="858"/>
      <c r="N84" s="51"/>
    </row>
    <row r="85" spans="1:14" ht="15.75" thickBot="1">
      <c r="B85" s="91" t="s">
        <v>974</v>
      </c>
      <c r="C85" s="92"/>
      <c r="D85" s="92"/>
      <c r="E85" s="92"/>
      <c r="F85" s="92"/>
      <c r="G85" s="92"/>
      <c r="H85" s="92"/>
      <c r="I85" s="93"/>
      <c r="J85" s="94"/>
      <c r="K85" s="305">
        <v>0.05</v>
      </c>
      <c r="L85" s="859">
        <f>N78*K85</f>
        <v>5226.6608957418885</v>
      </c>
      <c r="M85" s="860"/>
      <c r="N85" s="51"/>
    </row>
    <row r="86" spans="1:14" ht="15.75" thickBot="1">
      <c r="B86" s="822" t="s">
        <v>953</v>
      </c>
      <c r="C86" s="823"/>
      <c r="D86" s="823"/>
      <c r="E86" s="823"/>
      <c r="F86" s="823"/>
      <c r="G86" s="823"/>
      <c r="H86" s="823"/>
      <c r="I86" s="823"/>
      <c r="J86" s="823"/>
      <c r="K86" s="823"/>
      <c r="L86" s="823"/>
      <c r="M86" s="824"/>
      <c r="N86" s="52">
        <f>L83+L84+L85</f>
        <v>31359.965374451327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135893.1832892891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147577.94102356341</v>
      </c>
      <c r="L37" s="270"/>
      <c r="M37" s="271">
        <v>45</v>
      </c>
      <c r="N37" s="272">
        <f>K37/M37</f>
        <v>3279.5098005236314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7999.1858133261212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38817.889865540026</v>
      </c>
      <c r="N48" s="272">
        <f>K48*M48</f>
        <v>50463.256825202036</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491.79680281873505</v>
      </c>
      <c r="N49" s="272">
        <f>K49*M49</f>
        <v>44261.712253686157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94724.969078888185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104533.21791483776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20906.643582967554</v>
      </c>
      <c r="M83" s="858"/>
      <c r="N83" s="51"/>
    </row>
    <row r="84" spans="1:14">
      <c r="B84" s="89" t="s">
        <v>973</v>
      </c>
      <c r="C84" s="90"/>
      <c r="D84" s="90"/>
      <c r="E84" s="90"/>
      <c r="F84" s="90"/>
      <c r="G84" s="90"/>
      <c r="H84" s="90"/>
      <c r="I84" s="87"/>
      <c r="J84" s="88"/>
      <c r="K84" s="304">
        <v>0.05</v>
      </c>
      <c r="L84" s="857">
        <f>N78*K84</f>
        <v>5226.6608957418885</v>
      </c>
      <c r="M84" s="858"/>
      <c r="N84" s="51"/>
    </row>
    <row r="85" spans="1:14" ht="15.75" thickBot="1">
      <c r="B85" s="91" t="s">
        <v>974</v>
      </c>
      <c r="C85" s="92"/>
      <c r="D85" s="92"/>
      <c r="E85" s="92"/>
      <c r="F85" s="92"/>
      <c r="G85" s="92"/>
      <c r="H85" s="92"/>
      <c r="I85" s="93"/>
      <c r="J85" s="94"/>
      <c r="K85" s="305">
        <v>0.05</v>
      </c>
      <c r="L85" s="859">
        <f>N78*K85</f>
        <v>5226.6608957418885</v>
      </c>
      <c r="M85" s="860"/>
      <c r="N85" s="51"/>
    </row>
    <row r="86" spans="1:14" ht="15.75" thickBot="1">
      <c r="B86" s="822" t="s">
        <v>953</v>
      </c>
      <c r="C86" s="823"/>
      <c r="D86" s="823"/>
      <c r="E86" s="823"/>
      <c r="F86" s="823"/>
      <c r="G86" s="823"/>
      <c r="H86" s="823"/>
      <c r="I86" s="823"/>
      <c r="J86" s="823"/>
      <c r="K86" s="823"/>
      <c r="L86" s="823"/>
      <c r="M86" s="824"/>
      <c r="N86" s="52">
        <f>L83+L84+L85</f>
        <v>31359.965374451327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135893.1832892891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147577.94102356341</v>
      </c>
      <c r="L37" s="270"/>
      <c r="M37" s="271">
        <v>45</v>
      </c>
      <c r="N37" s="272">
        <f>K37/M37</f>
        <v>3279.5098005236314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7999.1858133261212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38817.889865540026</v>
      </c>
      <c r="N48" s="272">
        <f>K48*M48</f>
        <v>50463.256825202036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50463.256825202036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60271.505661151612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12054.301132230323</v>
      </c>
      <c r="M83" s="858"/>
      <c r="N83" s="51"/>
    </row>
    <row r="84" spans="1:14">
      <c r="B84" s="89" t="s">
        <v>973</v>
      </c>
      <c r="C84" s="90"/>
      <c r="D84" s="90"/>
      <c r="E84" s="90"/>
      <c r="F84" s="90"/>
      <c r="G84" s="90"/>
      <c r="H84" s="90"/>
      <c r="I84" s="87"/>
      <c r="J84" s="88"/>
      <c r="K84" s="304">
        <v>0.05</v>
      </c>
      <c r="L84" s="857">
        <f>N78*K84</f>
        <v>3013.5752830575807</v>
      </c>
      <c r="M84" s="858"/>
      <c r="N84" s="51"/>
    </row>
    <row r="85" spans="1:14" ht="15.75" thickBot="1">
      <c r="B85" s="91" t="s">
        <v>974</v>
      </c>
      <c r="C85" s="92"/>
      <c r="D85" s="92"/>
      <c r="E85" s="92"/>
      <c r="F85" s="92"/>
      <c r="G85" s="92"/>
      <c r="H85" s="92"/>
      <c r="I85" s="93"/>
      <c r="J85" s="94"/>
      <c r="K85" s="305">
        <v>0.05</v>
      </c>
      <c r="L85" s="859">
        <f>N78*K85</f>
        <v>3013.5752830575807</v>
      </c>
      <c r="M85" s="860"/>
      <c r="N85" s="51"/>
    </row>
    <row r="86" spans="1:14" ht="15.75" thickBot="1">
      <c r="B86" s="822" t="s">
        <v>953</v>
      </c>
      <c r="C86" s="823"/>
      <c r="D86" s="823"/>
      <c r="E86" s="823"/>
      <c r="F86" s="823"/>
      <c r="G86" s="823"/>
      <c r="H86" s="823"/>
      <c r="I86" s="823"/>
      <c r="J86" s="823"/>
      <c r="K86" s="823"/>
      <c r="L86" s="823"/>
      <c r="M86" s="824"/>
      <c r="N86" s="52">
        <f>L83+L84+L85</f>
        <v>18081.451698345485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78352.957359497101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45</v>
      </c>
      <c r="N36" s="272">
        <f>K36/M36</f>
        <v>1379.8778964335052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147577.94102356341</v>
      </c>
      <c r="L37" s="270"/>
      <c r="M37" s="271">
        <v>45</v>
      </c>
      <c r="N37" s="272">
        <f>K37/M37</f>
        <v>3279.5098005236314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150022.22993208628</v>
      </c>
      <c r="L38" s="270"/>
      <c r="M38" s="271">
        <v>45</v>
      </c>
      <c r="N38" s="272">
        <f>K38/M38</f>
        <v>3333.8273318241395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7999.1858133261212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38817.889865540026</v>
      </c>
      <c r="N48" s="272">
        <f>K48*M48</f>
        <v>50463.256825202036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50463.256825202036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932.29582164537612</v>
      </c>
      <c r="M59" s="910"/>
      <c r="N59" s="287">
        <f>K59*L59</f>
        <v>1211.9845681389891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1211.9845681389891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60271.505661151612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12054.301132230323</v>
      </c>
      <c r="M83" s="858"/>
      <c r="N83" s="51"/>
    </row>
    <row r="84" spans="1:14">
      <c r="B84" s="89" t="s">
        <v>973</v>
      </c>
      <c r="C84" s="90"/>
      <c r="D84" s="90"/>
      <c r="E84" s="90"/>
      <c r="F84" s="90"/>
      <c r="G84" s="90"/>
      <c r="H84" s="90"/>
      <c r="I84" s="87"/>
      <c r="J84" s="88"/>
      <c r="K84" s="304">
        <v>0.05</v>
      </c>
      <c r="L84" s="857">
        <f>N78*K84</f>
        <v>3013.5752830575807</v>
      </c>
      <c r="M84" s="858"/>
      <c r="N84" s="51"/>
    </row>
    <row r="85" spans="1:14" ht="15.75" thickBot="1">
      <c r="B85" s="91" t="s">
        <v>974</v>
      </c>
      <c r="C85" s="92"/>
      <c r="D85" s="92"/>
      <c r="E85" s="92"/>
      <c r="F85" s="92"/>
      <c r="G85" s="92"/>
      <c r="H85" s="92"/>
      <c r="I85" s="93"/>
      <c r="J85" s="94"/>
      <c r="K85" s="305">
        <v>0.05</v>
      </c>
      <c r="L85" s="859">
        <f>N78*K85</f>
        <v>3013.5752830575807</v>
      </c>
      <c r="M85" s="860"/>
      <c r="N85" s="51"/>
    </row>
    <row r="86" spans="1:14" ht="15.75" thickBot="1">
      <c r="B86" s="822" t="s">
        <v>953</v>
      </c>
      <c r="C86" s="823"/>
      <c r="D86" s="823"/>
      <c r="E86" s="823"/>
      <c r="F86" s="823"/>
      <c r="G86" s="823"/>
      <c r="H86" s="823"/>
      <c r="I86" s="823"/>
      <c r="J86" s="823"/>
      <c r="K86" s="823"/>
      <c r="L86" s="823"/>
      <c r="M86" s="824"/>
      <c r="N86" s="52">
        <f>L83+L84+L85</f>
        <v>18081.451698345485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78352.957359497101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491.79680281873505</v>
      </c>
      <c r="N48" s="272">
        <f>K48*M48</f>
        <v>491.79680281873505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491.79680281873505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491.79680281873505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98.359360563747018</v>
      </c>
      <c r="M83" s="858"/>
      <c r="N83" s="51"/>
    </row>
    <row r="84" spans="1:14">
      <c r="B84" s="89" t="s">
        <v>973</v>
      </c>
      <c r="C84" s="90"/>
      <c r="D84" s="90"/>
      <c r="E84" s="90"/>
      <c r="F84" s="90"/>
      <c r="G84" s="90"/>
      <c r="H84" s="90"/>
      <c r="I84" s="87"/>
      <c r="J84" s="88"/>
      <c r="K84" s="304">
        <v>0.05</v>
      </c>
      <c r="L84" s="857">
        <f>N78*K84</f>
        <v>24.589840140936754</v>
      </c>
      <c r="M84" s="858"/>
      <c r="N84" s="51"/>
    </row>
    <row r="85" spans="1:14" ht="15.75" thickBot="1">
      <c r="B85" s="91" t="s">
        <v>974</v>
      </c>
      <c r="C85" s="92"/>
      <c r="D85" s="92"/>
      <c r="E85" s="92"/>
      <c r="F85" s="92"/>
      <c r="G85" s="92"/>
      <c r="H85" s="92"/>
      <c r="I85" s="93"/>
      <c r="J85" s="94"/>
      <c r="K85" s="305">
        <v>0.05</v>
      </c>
      <c r="L85" s="859">
        <f>N78*K85</f>
        <v>24.589840140936754</v>
      </c>
      <c r="M85" s="860"/>
      <c r="N85" s="51"/>
    </row>
    <row r="86" spans="1:14" ht="15.75" thickBot="1">
      <c r="B86" s="822" t="s">
        <v>953</v>
      </c>
      <c r="C86" s="823"/>
      <c r="D86" s="823"/>
      <c r="E86" s="823"/>
      <c r="F86" s="823"/>
      <c r="G86" s="823"/>
      <c r="H86" s="823"/>
      <c r="I86" s="823"/>
      <c r="J86" s="823"/>
      <c r="K86" s="823"/>
      <c r="L86" s="823"/>
      <c r="M86" s="824"/>
      <c r="N86" s="52">
        <f>L83+L84+L85</f>
        <v>147.53904084562052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639.33584366435559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452"/>
      <c r="L30" s="798" t="s">
        <v>945</v>
      </c>
      <c r="M30" s="799"/>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1518.4592529703411</v>
      </c>
      <c r="N48" s="272">
        <f>K48*M48</f>
        <v>1518.4592529703411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1518.4592529703411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1518.4592529703411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303.69185059406823</v>
      </c>
      <c r="M83" s="858"/>
      <c r="N83" s="51"/>
    </row>
    <row r="84" spans="1:14">
      <c r="B84" s="89" t="s">
        <v>973</v>
      </c>
      <c r="C84" s="90"/>
      <c r="D84" s="90"/>
      <c r="E84" s="90"/>
      <c r="F84" s="90"/>
      <c r="G84" s="90"/>
      <c r="H84" s="90"/>
      <c r="I84" s="87"/>
      <c r="J84" s="88"/>
      <c r="K84" s="304">
        <v>0.05</v>
      </c>
      <c r="L84" s="857">
        <f>N78*K84</f>
        <v>75.922962648517057</v>
      </c>
      <c r="M84" s="858"/>
      <c r="N84" s="51"/>
    </row>
    <row r="85" spans="1:14" ht="15.75" thickBot="1">
      <c r="B85" s="91" t="s">
        <v>974</v>
      </c>
      <c r="C85" s="92"/>
      <c r="D85" s="92"/>
      <c r="E85" s="92"/>
      <c r="F85" s="92"/>
      <c r="G85" s="92"/>
      <c r="H85" s="92"/>
      <c r="I85" s="93"/>
      <c r="J85" s="94"/>
      <c r="K85" s="305">
        <v>0.05</v>
      </c>
      <c r="L85" s="859">
        <f>N78*K85</f>
        <v>75.922962648517057</v>
      </c>
      <c r="M85" s="860"/>
      <c r="N85" s="51"/>
    </row>
    <row r="86" spans="1:14" ht="15.75" thickBot="1">
      <c r="B86" s="822" t="s">
        <v>953</v>
      </c>
      <c r="C86" s="823"/>
      <c r="D86" s="823"/>
      <c r="E86" s="823"/>
      <c r="F86" s="823"/>
      <c r="G86" s="823"/>
      <c r="H86" s="823"/>
      <c r="I86" s="823"/>
      <c r="J86" s="823"/>
      <c r="K86" s="823"/>
      <c r="L86" s="823"/>
      <c r="M86" s="824"/>
      <c r="N86" s="52">
        <f>L83+L84+L85</f>
        <v>455.53777589110234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1973.9970288614436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1687.2115789583686</v>
      </c>
      <c r="N48" s="272">
        <f>K48*M48</f>
        <v>1687.2115789583686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1687.2115789583686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1687.2115789583686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337.44231579167376</v>
      </c>
      <c r="M83" s="858"/>
      <c r="N83" s="51"/>
    </row>
    <row r="84" spans="1:14">
      <c r="B84" s="89" t="s">
        <v>973</v>
      </c>
      <c r="C84" s="90"/>
      <c r="D84" s="90"/>
      <c r="E84" s="90"/>
      <c r="F84" s="90"/>
      <c r="G84" s="90"/>
      <c r="H84" s="90"/>
      <c r="I84" s="87"/>
      <c r="J84" s="88"/>
      <c r="K84" s="304">
        <v>0.05</v>
      </c>
      <c r="L84" s="857">
        <f>N78*K84</f>
        <v>84.360578947918441</v>
      </c>
      <c r="M84" s="858"/>
      <c r="N84" s="51"/>
    </row>
    <row r="85" spans="1:14" ht="15.75" thickBot="1">
      <c r="B85" s="91" t="s">
        <v>974</v>
      </c>
      <c r="C85" s="92"/>
      <c r="D85" s="92"/>
      <c r="E85" s="92"/>
      <c r="F85" s="92"/>
      <c r="G85" s="92"/>
      <c r="H85" s="92"/>
      <c r="I85" s="93"/>
      <c r="J85" s="94"/>
      <c r="K85" s="305">
        <v>0.05</v>
      </c>
      <c r="L85" s="859">
        <f>N78*K85</f>
        <v>84.360578947918441</v>
      </c>
      <c r="M85" s="860"/>
      <c r="N85" s="51"/>
    </row>
    <row r="86" spans="1:14" ht="15.75" thickBot="1">
      <c r="B86" s="822" t="s">
        <v>953</v>
      </c>
      <c r="C86" s="823"/>
      <c r="D86" s="823"/>
      <c r="E86" s="823"/>
      <c r="F86" s="823"/>
      <c r="G86" s="823"/>
      <c r="H86" s="823"/>
      <c r="I86" s="823"/>
      <c r="J86" s="823"/>
      <c r="K86" s="823"/>
      <c r="L86" s="823"/>
      <c r="M86" s="824"/>
      <c r="N86" s="52">
        <f>L83+L84+L85</f>
        <v>506.16347368751065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2193.3750526458794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1559.3722012363096</v>
      </c>
      <c r="N48" s="272">
        <f>K48*M48</f>
        <v>1559.3722012363096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1559.3722012363096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1559.3722012363096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311.87444024726193</v>
      </c>
      <c r="M83" s="858"/>
      <c r="N83" s="51"/>
    </row>
    <row r="84" spans="1:14">
      <c r="B84" s="89" t="s">
        <v>973</v>
      </c>
      <c r="C84" s="90"/>
      <c r="D84" s="90"/>
      <c r="E84" s="90"/>
      <c r="F84" s="90"/>
      <c r="G84" s="90"/>
      <c r="H84" s="90"/>
      <c r="I84" s="87"/>
      <c r="J84" s="88"/>
      <c r="K84" s="304">
        <v>0.05</v>
      </c>
      <c r="L84" s="857">
        <f>N78*K84</f>
        <v>77.968610061815482</v>
      </c>
      <c r="M84" s="858"/>
      <c r="N84" s="51"/>
    </row>
    <row r="85" spans="1:14" ht="15.75" thickBot="1">
      <c r="B85" s="91" t="s">
        <v>974</v>
      </c>
      <c r="C85" s="92"/>
      <c r="D85" s="92"/>
      <c r="E85" s="92"/>
      <c r="F85" s="92"/>
      <c r="G85" s="92"/>
      <c r="H85" s="92"/>
      <c r="I85" s="93"/>
      <c r="J85" s="94"/>
      <c r="K85" s="305">
        <v>0.05</v>
      </c>
      <c r="L85" s="859">
        <f>N78*K85</f>
        <v>77.968610061815482</v>
      </c>
      <c r="M85" s="860"/>
      <c r="N85" s="51"/>
    </row>
    <row r="86" spans="1:14" ht="15.75" thickBot="1">
      <c r="B86" s="822" t="s">
        <v>953</v>
      </c>
      <c r="C86" s="823"/>
      <c r="D86" s="823"/>
      <c r="E86" s="823"/>
      <c r="F86" s="823"/>
      <c r="G86" s="823"/>
      <c r="H86" s="823"/>
      <c r="I86" s="823"/>
      <c r="J86" s="823"/>
      <c r="K86" s="823"/>
      <c r="L86" s="823"/>
      <c r="M86" s="824"/>
      <c r="N86" s="52">
        <f>L83+L84+L85</f>
        <v>467.81166037089287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2027.1838616072025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1506.9521824944563</v>
      </c>
      <c r="N48" s="272">
        <f>K48*M48</f>
        <v>1506.9521824944563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1506.9521824944563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1506.9521824944563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301.39043649889129</v>
      </c>
      <c r="M83" s="858"/>
      <c r="N83" s="51"/>
    </row>
    <row r="84" spans="1:14">
      <c r="B84" s="89" t="s">
        <v>973</v>
      </c>
      <c r="C84" s="90"/>
      <c r="D84" s="90"/>
      <c r="E84" s="90"/>
      <c r="F84" s="90"/>
      <c r="G84" s="90"/>
      <c r="H84" s="90"/>
      <c r="I84" s="87"/>
      <c r="J84" s="88"/>
      <c r="K84" s="304">
        <v>0.05</v>
      </c>
      <c r="L84" s="857">
        <f>N78*K84</f>
        <v>75.347609124722823</v>
      </c>
      <c r="M84" s="858"/>
      <c r="N84" s="51"/>
    </row>
    <row r="85" spans="1:14" ht="15.75" thickBot="1">
      <c r="B85" s="91" t="s">
        <v>974</v>
      </c>
      <c r="C85" s="92"/>
      <c r="D85" s="92"/>
      <c r="E85" s="92"/>
      <c r="F85" s="92"/>
      <c r="G85" s="92"/>
      <c r="H85" s="92"/>
      <c r="I85" s="93"/>
      <c r="J85" s="94"/>
      <c r="K85" s="305">
        <v>0.05</v>
      </c>
      <c r="L85" s="859">
        <f>N78*K85</f>
        <v>75.347609124722823</v>
      </c>
      <c r="M85" s="860"/>
      <c r="N85" s="51"/>
    </row>
    <row r="86" spans="1:14" ht="15.75" thickBot="1">
      <c r="B86" s="822" t="s">
        <v>953</v>
      </c>
      <c r="C86" s="823"/>
      <c r="D86" s="823"/>
      <c r="E86" s="823"/>
      <c r="F86" s="823"/>
      <c r="G86" s="823"/>
      <c r="H86" s="823"/>
      <c r="I86" s="823"/>
      <c r="J86" s="823"/>
      <c r="K86" s="823"/>
      <c r="L86" s="823"/>
      <c r="M86" s="824"/>
      <c r="N86" s="52">
        <f>L83+L84+L85</f>
        <v>452.08565474833688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1959.0378372427931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1371.1250626182666</v>
      </c>
      <c r="N48" s="272">
        <f>K48*M48</f>
        <v>1371.1250626182666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1371.1250626182666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1371.1250626182666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274.22501252365333</v>
      </c>
      <c r="M83" s="858"/>
      <c r="N83" s="51"/>
    </row>
    <row r="84" spans="1:14">
      <c r="B84" s="89" t="s">
        <v>973</v>
      </c>
      <c r="C84" s="90"/>
      <c r="D84" s="90"/>
      <c r="E84" s="90"/>
      <c r="F84" s="90"/>
      <c r="G84" s="90"/>
      <c r="H84" s="90"/>
      <c r="I84" s="87"/>
      <c r="J84" s="88"/>
      <c r="K84" s="304">
        <v>0.05</v>
      </c>
      <c r="L84" s="857">
        <f>N78*K84</f>
        <v>68.556253130913333</v>
      </c>
      <c r="M84" s="858"/>
      <c r="N84" s="51"/>
    </row>
    <row r="85" spans="1:14" ht="15.75" thickBot="1">
      <c r="B85" s="91" t="s">
        <v>974</v>
      </c>
      <c r="C85" s="92"/>
      <c r="D85" s="92"/>
      <c r="E85" s="92"/>
      <c r="F85" s="92"/>
      <c r="G85" s="92"/>
      <c r="H85" s="92"/>
      <c r="I85" s="93"/>
      <c r="J85" s="94"/>
      <c r="K85" s="305">
        <v>0.05</v>
      </c>
      <c r="L85" s="859">
        <f>N78*K85</f>
        <v>68.556253130913333</v>
      </c>
      <c r="M85" s="860"/>
      <c r="N85" s="51"/>
    </row>
    <row r="86" spans="1:14" ht="15.75" thickBot="1">
      <c r="B86" s="822" t="s">
        <v>953</v>
      </c>
      <c r="C86" s="823"/>
      <c r="D86" s="823"/>
      <c r="E86" s="823"/>
      <c r="F86" s="823"/>
      <c r="G86" s="823"/>
      <c r="H86" s="823"/>
      <c r="I86" s="823"/>
      <c r="J86" s="823"/>
      <c r="K86" s="823"/>
      <c r="L86" s="823"/>
      <c r="M86" s="824"/>
      <c r="N86" s="52">
        <f>L83+L84+L85</f>
        <v>411.33751878547997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1782.4625814037465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1748.9672522676308</v>
      </c>
      <c r="N48" s="272">
        <f>K48*M48</f>
        <v>1748.9672522676308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1748.9672522676308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1748.9672522676308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349.79345045352619</v>
      </c>
      <c r="M83" s="858"/>
      <c r="N83" s="51"/>
    </row>
    <row r="84" spans="1:14">
      <c r="B84" s="89" t="s">
        <v>973</v>
      </c>
      <c r="C84" s="90"/>
      <c r="D84" s="90"/>
      <c r="E84" s="90"/>
      <c r="F84" s="90"/>
      <c r="G84" s="90"/>
      <c r="H84" s="90"/>
      <c r="I84" s="87"/>
      <c r="J84" s="88"/>
      <c r="K84" s="304">
        <v>0.05</v>
      </c>
      <c r="L84" s="857">
        <f>N78*K84</f>
        <v>87.448362613381548</v>
      </c>
      <c r="M84" s="858"/>
      <c r="N84" s="51"/>
    </row>
    <row r="85" spans="1:14" ht="15.75" thickBot="1">
      <c r="B85" s="91" t="s">
        <v>974</v>
      </c>
      <c r="C85" s="92"/>
      <c r="D85" s="92"/>
      <c r="E85" s="92"/>
      <c r="F85" s="92"/>
      <c r="G85" s="92"/>
      <c r="H85" s="92"/>
      <c r="I85" s="93"/>
      <c r="J85" s="94"/>
      <c r="K85" s="305">
        <v>0.05</v>
      </c>
      <c r="L85" s="859">
        <f>N78*K85</f>
        <v>87.448362613381548</v>
      </c>
      <c r="M85" s="860"/>
      <c r="N85" s="51"/>
    </row>
    <row r="86" spans="1:14" ht="15.75" thickBot="1">
      <c r="B86" s="822" t="s">
        <v>953</v>
      </c>
      <c r="C86" s="823"/>
      <c r="D86" s="823"/>
      <c r="E86" s="823"/>
      <c r="F86" s="823"/>
      <c r="G86" s="823"/>
      <c r="H86" s="823"/>
      <c r="I86" s="823"/>
      <c r="J86" s="823"/>
      <c r="K86" s="823"/>
      <c r="L86" s="823"/>
      <c r="M86" s="824"/>
      <c r="N86" s="52">
        <f>L83+L84+L85</f>
        <v>524.69017568028926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2273.65742794792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1357.7261030523175</v>
      </c>
      <c r="N48" s="272">
        <f>K48*M48</f>
        <v>1357.7261030523175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1357.7261030523175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1357.7261030523175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271.5452206104635</v>
      </c>
      <c r="M83" s="858"/>
      <c r="N83" s="51"/>
    </row>
    <row r="84" spans="1:14">
      <c r="B84" s="89" t="s">
        <v>973</v>
      </c>
      <c r="C84" s="90"/>
      <c r="D84" s="90"/>
      <c r="E84" s="90"/>
      <c r="F84" s="90"/>
      <c r="G84" s="90"/>
      <c r="H84" s="90"/>
      <c r="I84" s="87"/>
      <c r="J84" s="88"/>
      <c r="K84" s="304">
        <v>0.05</v>
      </c>
      <c r="L84" s="857">
        <f>N78*K84</f>
        <v>67.886305152615876</v>
      </c>
      <c r="M84" s="858"/>
      <c r="N84" s="51"/>
    </row>
    <row r="85" spans="1:14" ht="15.75" thickBot="1">
      <c r="B85" s="91" t="s">
        <v>974</v>
      </c>
      <c r="C85" s="92"/>
      <c r="D85" s="92"/>
      <c r="E85" s="92"/>
      <c r="F85" s="92"/>
      <c r="G85" s="92"/>
      <c r="H85" s="92"/>
      <c r="I85" s="93"/>
      <c r="J85" s="94"/>
      <c r="K85" s="305">
        <v>0.05</v>
      </c>
      <c r="L85" s="859">
        <f>N78*K85</f>
        <v>67.886305152615876</v>
      </c>
      <c r="M85" s="860"/>
      <c r="N85" s="51"/>
    </row>
    <row r="86" spans="1:14" ht="15.75" thickBot="1">
      <c r="B86" s="822" t="s">
        <v>953</v>
      </c>
      <c r="C86" s="823"/>
      <c r="D86" s="823"/>
      <c r="E86" s="823"/>
      <c r="F86" s="823"/>
      <c r="G86" s="823"/>
      <c r="H86" s="823"/>
      <c r="I86" s="823"/>
      <c r="J86" s="823"/>
      <c r="K86" s="823"/>
      <c r="L86" s="823"/>
      <c r="M86" s="824"/>
      <c r="N86" s="52">
        <f>L83+L84+L85</f>
        <v>407.31783091569525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1765.0439339680129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2171.949958842476</v>
      </c>
      <c r="N48" s="272">
        <f>K48*M48</f>
        <v>2171.949958842476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2171.949958842476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2171.949958842476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434.38999176849524</v>
      </c>
      <c r="M83" s="858"/>
      <c r="N83" s="51"/>
    </row>
    <row r="84" spans="1:14">
      <c r="B84" s="89" t="s">
        <v>973</v>
      </c>
      <c r="C84" s="90"/>
      <c r="D84" s="90"/>
      <c r="E84" s="90"/>
      <c r="F84" s="90"/>
      <c r="G84" s="90"/>
      <c r="H84" s="90"/>
      <c r="I84" s="87"/>
      <c r="J84" s="88"/>
      <c r="K84" s="304">
        <v>0.05</v>
      </c>
      <c r="L84" s="857">
        <f>N78*K84</f>
        <v>108.59749794212381</v>
      </c>
      <c r="M84" s="858"/>
      <c r="N84" s="51"/>
    </row>
    <row r="85" spans="1:14" ht="15.75" thickBot="1">
      <c r="B85" s="91" t="s">
        <v>974</v>
      </c>
      <c r="C85" s="92"/>
      <c r="D85" s="92"/>
      <c r="E85" s="92"/>
      <c r="F85" s="92"/>
      <c r="G85" s="92"/>
      <c r="H85" s="92"/>
      <c r="I85" s="93"/>
      <c r="J85" s="94"/>
      <c r="K85" s="305">
        <v>0.05</v>
      </c>
      <c r="L85" s="859">
        <f>N78*K85</f>
        <v>108.59749794212381</v>
      </c>
      <c r="M85" s="860"/>
      <c r="N85" s="51"/>
    </row>
    <row r="86" spans="1:14" ht="15.75" thickBot="1">
      <c r="B86" s="822" t="s">
        <v>953</v>
      </c>
      <c r="C86" s="823"/>
      <c r="D86" s="823"/>
      <c r="E86" s="823"/>
      <c r="F86" s="823"/>
      <c r="G86" s="823"/>
      <c r="H86" s="823"/>
      <c r="I86" s="823"/>
      <c r="J86" s="823"/>
      <c r="K86" s="823"/>
      <c r="L86" s="823"/>
      <c r="M86" s="824"/>
      <c r="N86" s="52">
        <f>L83+L84+L85</f>
        <v>651.58498765274283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2823.5349464952187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2188.4634820909332</v>
      </c>
      <c r="N48" s="272">
        <f>K48*M48</f>
        <v>2188.4634820909332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2188.4634820909332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2188.4634820909332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437.69269641818664</v>
      </c>
      <c r="M83" s="858"/>
      <c r="N83" s="51"/>
    </row>
    <row r="84" spans="1:14">
      <c r="B84" s="89" t="s">
        <v>973</v>
      </c>
      <c r="C84" s="90"/>
      <c r="D84" s="90"/>
      <c r="E84" s="90"/>
      <c r="F84" s="90"/>
      <c r="G84" s="90"/>
      <c r="H84" s="90"/>
      <c r="I84" s="87"/>
      <c r="J84" s="88"/>
      <c r="K84" s="304">
        <v>0.05</v>
      </c>
      <c r="L84" s="857">
        <f>N78*K84</f>
        <v>109.42317410454666</v>
      </c>
      <c r="M84" s="858"/>
      <c r="N84" s="51"/>
    </row>
    <row r="85" spans="1:14" ht="15.75" thickBot="1">
      <c r="B85" s="91" t="s">
        <v>974</v>
      </c>
      <c r="C85" s="92"/>
      <c r="D85" s="92"/>
      <c r="E85" s="92"/>
      <c r="F85" s="92"/>
      <c r="G85" s="92"/>
      <c r="H85" s="92"/>
      <c r="I85" s="93"/>
      <c r="J85" s="94"/>
      <c r="K85" s="305">
        <v>0.05</v>
      </c>
      <c r="L85" s="859">
        <f>N78*K85</f>
        <v>109.42317410454666</v>
      </c>
      <c r="M85" s="860"/>
      <c r="N85" s="51"/>
    </row>
    <row r="86" spans="1:14" ht="15.75" thickBot="1">
      <c r="B86" s="822" t="s">
        <v>953</v>
      </c>
      <c r="C86" s="823"/>
      <c r="D86" s="823"/>
      <c r="E86" s="823"/>
      <c r="F86" s="823"/>
      <c r="G86" s="823"/>
      <c r="H86" s="823"/>
      <c r="I86" s="823"/>
      <c r="J86" s="823"/>
      <c r="K86" s="823"/>
      <c r="L86" s="823"/>
      <c r="M86" s="824"/>
      <c r="N86" s="52">
        <f>L83+L84+L85</f>
        <v>656.53904462727996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2845.0025267182132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2201.9745465669439</v>
      </c>
      <c r="N48" s="272">
        <f>K48*M48</f>
        <v>2201.9745465669439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2201.9745465669439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2201.9745465669439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440.39490931338878</v>
      </c>
      <c r="M83" s="858"/>
      <c r="N83" s="51"/>
    </row>
    <row r="84" spans="1:14">
      <c r="B84" s="89" t="s">
        <v>973</v>
      </c>
      <c r="C84" s="90"/>
      <c r="D84" s="90"/>
      <c r="E84" s="90"/>
      <c r="F84" s="90"/>
      <c r="G84" s="90"/>
      <c r="H84" s="90"/>
      <c r="I84" s="87"/>
      <c r="J84" s="88"/>
      <c r="K84" s="304">
        <v>0.05</v>
      </c>
      <c r="L84" s="857">
        <f>N78*K84</f>
        <v>110.09872732834719</v>
      </c>
      <c r="M84" s="858"/>
      <c r="N84" s="51"/>
    </row>
    <row r="85" spans="1:14" ht="15.75" thickBot="1">
      <c r="B85" s="91" t="s">
        <v>974</v>
      </c>
      <c r="C85" s="92"/>
      <c r="D85" s="92"/>
      <c r="E85" s="92"/>
      <c r="F85" s="92"/>
      <c r="G85" s="92"/>
      <c r="H85" s="92"/>
      <c r="I85" s="93"/>
      <c r="J85" s="94"/>
      <c r="K85" s="305">
        <v>0.05</v>
      </c>
      <c r="L85" s="859">
        <f>N78*K85</f>
        <v>110.09872732834719</v>
      </c>
      <c r="M85" s="860"/>
      <c r="N85" s="51"/>
    </row>
    <row r="86" spans="1:14" ht="15.75" thickBot="1">
      <c r="B86" s="822" t="s">
        <v>953</v>
      </c>
      <c r="C86" s="823"/>
      <c r="D86" s="823"/>
      <c r="E86" s="823"/>
      <c r="F86" s="823"/>
      <c r="G86" s="823"/>
      <c r="H86" s="823"/>
      <c r="I86" s="823"/>
      <c r="J86" s="823"/>
      <c r="K86" s="823"/>
      <c r="L86" s="823"/>
      <c r="M86" s="824"/>
      <c r="N86" s="52">
        <f>L83+L84+L85</f>
        <v>660.59236397008317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2862.5669105370271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2234.0803442760093</v>
      </c>
      <c r="N48" s="272">
        <f>K48*M48</f>
        <v>2234.0803442760093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2234.0803442760093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2234.0803442760093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446.81606885520188</v>
      </c>
      <c r="M83" s="858"/>
      <c r="N83" s="51"/>
    </row>
    <row r="84" spans="1:14">
      <c r="B84" s="89" t="s">
        <v>973</v>
      </c>
      <c r="C84" s="90"/>
      <c r="D84" s="90"/>
      <c r="E84" s="90"/>
      <c r="F84" s="90"/>
      <c r="G84" s="90"/>
      <c r="H84" s="90"/>
      <c r="I84" s="87"/>
      <c r="J84" s="88"/>
      <c r="K84" s="304">
        <v>0.05</v>
      </c>
      <c r="L84" s="857">
        <f>N78*K84</f>
        <v>111.70401721380047</v>
      </c>
      <c r="M84" s="858"/>
      <c r="N84" s="51"/>
    </row>
    <row r="85" spans="1:14" ht="15.75" thickBot="1">
      <c r="B85" s="91" t="s">
        <v>974</v>
      </c>
      <c r="C85" s="92"/>
      <c r="D85" s="92"/>
      <c r="E85" s="92"/>
      <c r="F85" s="92"/>
      <c r="G85" s="92"/>
      <c r="H85" s="92"/>
      <c r="I85" s="93"/>
      <c r="J85" s="94"/>
      <c r="K85" s="305">
        <v>0.05</v>
      </c>
      <c r="L85" s="859">
        <f>N78*K85</f>
        <v>111.70401721380047</v>
      </c>
      <c r="M85" s="860"/>
      <c r="N85" s="51"/>
    </row>
    <row r="86" spans="1:14" ht="15.75" thickBot="1">
      <c r="B86" s="822" t="s">
        <v>953</v>
      </c>
      <c r="C86" s="823"/>
      <c r="D86" s="823"/>
      <c r="E86" s="823"/>
      <c r="F86" s="823"/>
      <c r="G86" s="823"/>
      <c r="H86" s="823"/>
      <c r="I86" s="823"/>
      <c r="J86" s="823"/>
      <c r="K86" s="823"/>
      <c r="L86" s="823"/>
      <c r="M86" s="824"/>
      <c r="N86" s="52">
        <f>L83+L84+L85</f>
        <v>670.22410328280284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2904.3044475588122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2234.0803442760093</v>
      </c>
      <c r="N48" s="272">
        <f>K48*M48</f>
        <v>2234.0803442760093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2234.0803442760093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2234.0803442760093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446.81606885520188</v>
      </c>
      <c r="M83" s="858"/>
      <c r="N83" s="51"/>
    </row>
    <row r="84" spans="1:14">
      <c r="B84" s="89" t="s">
        <v>973</v>
      </c>
      <c r="C84" s="90"/>
      <c r="D84" s="90"/>
      <c r="E84" s="90"/>
      <c r="F84" s="90"/>
      <c r="G84" s="90"/>
      <c r="H84" s="90"/>
      <c r="I84" s="87"/>
      <c r="J84" s="88"/>
      <c r="K84" s="304">
        <v>0.05</v>
      </c>
      <c r="L84" s="857">
        <f>N78*K84</f>
        <v>111.70401721380047</v>
      </c>
      <c r="M84" s="858"/>
      <c r="N84" s="51"/>
    </row>
    <row r="85" spans="1:14" ht="15.75" thickBot="1">
      <c r="B85" s="91" t="s">
        <v>974</v>
      </c>
      <c r="C85" s="92"/>
      <c r="D85" s="92"/>
      <c r="E85" s="92"/>
      <c r="F85" s="92"/>
      <c r="G85" s="92"/>
      <c r="H85" s="92"/>
      <c r="I85" s="93"/>
      <c r="J85" s="94"/>
      <c r="K85" s="305">
        <v>0.05</v>
      </c>
      <c r="L85" s="859">
        <f>N78*K85</f>
        <v>111.70401721380047</v>
      </c>
      <c r="M85" s="860"/>
      <c r="N85" s="51"/>
    </row>
    <row r="86" spans="1:14" ht="15.75" thickBot="1">
      <c r="B86" s="822" t="s">
        <v>953</v>
      </c>
      <c r="C86" s="823"/>
      <c r="D86" s="823"/>
      <c r="E86" s="823"/>
      <c r="F86" s="823"/>
      <c r="G86" s="823"/>
      <c r="H86" s="823"/>
      <c r="I86" s="823"/>
      <c r="J86" s="823"/>
      <c r="K86" s="823"/>
      <c r="L86" s="823"/>
      <c r="M86" s="824"/>
      <c r="N86" s="52">
        <f>L83+L84+L85</f>
        <v>670.22410328280284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2904.3044475588122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2234.0803442760093</v>
      </c>
      <c r="N48" s="272">
        <f>K48*M48</f>
        <v>2234.0803442760093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2234.0803442760093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2234.0803442760093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446.81606885520188</v>
      </c>
      <c r="M83" s="858"/>
      <c r="N83" s="51"/>
    </row>
    <row r="84" spans="1:14">
      <c r="B84" s="89" t="s">
        <v>973</v>
      </c>
      <c r="C84" s="90"/>
      <c r="D84" s="90"/>
      <c r="E84" s="90"/>
      <c r="F84" s="90"/>
      <c r="G84" s="90"/>
      <c r="H84" s="90"/>
      <c r="I84" s="87"/>
      <c r="J84" s="88"/>
      <c r="K84" s="304">
        <v>0.05</v>
      </c>
      <c r="L84" s="857">
        <f>N78*K84</f>
        <v>111.70401721380047</v>
      </c>
      <c r="M84" s="858"/>
      <c r="N84" s="51"/>
    </row>
    <row r="85" spans="1:14" ht="15.75" thickBot="1">
      <c r="B85" s="91" t="s">
        <v>974</v>
      </c>
      <c r="C85" s="92"/>
      <c r="D85" s="92"/>
      <c r="E85" s="92"/>
      <c r="F85" s="92"/>
      <c r="G85" s="92"/>
      <c r="H85" s="92"/>
      <c r="I85" s="93"/>
      <c r="J85" s="94"/>
      <c r="K85" s="305">
        <v>0.05</v>
      </c>
      <c r="L85" s="859">
        <f>N78*K85</f>
        <v>111.70401721380047</v>
      </c>
      <c r="M85" s="860"/>
      <c r="N85" s="51"/>
    </row>
    <row r="86" spans="1:14" ht="15.75" thickBot="1">
      <c r="B86" s="822" t="s">
        <v>953</v>
      </c>
      <c r="C86" s="823"/>
      <c r="D86" s="823"/>
      <c r="E86" s="823"/>
      <c r="F86" s="823"/>
      <c r="G86" s="823"/>
      <c r="H86" s="823"/>
      <c r="I86" s="823"/>
      <c r="J86" s="823"/>
      <c r="K86" s="823"/>
      <c r="L86" s="823"/>
      <c r="M86" s="824"/>
      <c r="N86" s="52">
        <f>L83+L84+L85</f>
        <v>670.22410328280284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2904.3044475588122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2249.2853059089994</v>
      </c>
      <c r="N48" s="272">
        <f>K48*M48</f>
        <v>2249.2853059089994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2249.2853059089994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2249.2853059089994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449.85706118179991</v>
      </c>
      <c r="M83" s="858"/>
      <c r="N83" s="51"/>
    </row>
    <row r="84" spans="1:14">
      <c r="B84" s="89" t="s">
        <v>973</v>
      </c>
      <c r="C84" s="90"/>
      <c r="D84" s="90"/>
      <c r="E84" s="90"/>
      <c r="F84" s="90"/>
      <c r="G84" s="90"/>
      <c r="H84" s="90"/>
      <c r="I84" s="87"/>
      <c r="J84" s="88"/>
      <c r="K84" s="304">
        <v>0.05</v>
      </c>
      <c r="L84" s="857">
        <f>N78*K84</f>
        <v>112.46426529544998</v>
      </c>
      <c r="M84" s="858"/>
      <c r="N84" s="51"/>
    </row>
    <row r="85" spans="1:14" ht="15.75" thickBot="1">
      <c r="B85" s="91" t="s">
        <v>974</v>
      </c>
      <c r="C85" s="92"/>
      <c r="D85" s="92"/>
      <c r="E85" s="92"/>
      <c r="F85" s="92"/>
      <c r="G85" s="92"/>
      <c r="H85" s="92"/>
      <c r="I85" s="93"/>
      <c r="J85" s="94"/>
      <c r="K85" s="305">
        <v>0.05</v>
      </c>
      <c r="L85" s="859">
        <f>N78*K85</f>
        <v>112.46426529544998</v>
      </c>
      <c r="M85" s="860"/>
      <c r="N85" s="51"/>
    </row>
    <row r="86" spans="1:14" ht="15.75" thickBot="1">
      <c r="B86" s="822" t="s">
        <v>953</v>
      </c>
      <c r="C86" s="823"/>
      <c r="D86" s="823"/>
      <c r="E86" s="823"/>
      <c r="F86" s="823"/>
      <c r="G86" s="823"/>
      <c r="H86" s="823"/>
      <c r="I86" s="823"/>
      <c r="J86" s="823"/>
      <c r="K86" s="823"/>
      <c r="L86" s="823"/>
      <c r="M86" s="824"/>
      <c r="N86" s="52">
        <f>L83+L84+L85</f>
        <v>674.78559177269983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2924.0708976816991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2249.2853059089994</v>
      </c>
      <c r="N48" s="272">
        <f>K48*M48</f>
        <v>2249.2853059089994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2249.2853059089994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2249.2853059089994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449.85706118179991</v>
      </c>
      <c r="M83" s="858"/>
      <c r="N83" s="51"/>
    </row>
    <row r="84" spans="1:14">
      <c r="B84" s="89" t="s">
        <v>973</v>
      </c>
      <c r="C84" s="90"/>
      <c r="D84" s="90"/>
      <c r="E84" s="90"/>
      <c r="F84" s="90"/>
      <c r="G84" s="90"/>
      <c r="H84" s="90"/>
      <c r="I84" s="87"/>
      <c r="J84" s="88"/>
      <c r="K84" s="304">
        <v>0.05</v>
      </c>
      <c r="L84" s="857">
        <f>N78*K84</f>
        <v>112.46426529544998</v>
      </c>
      <c r="M84" s="858"/>
      <c r="N84" s="51"/>
    </row>
    <row r="85" spans="1:14" ht="15.75" thickBot="1">
      <c r="B85" s="91" t="s">
        <v>974</v>
      </c>
      <c r="C85" s="92"/>
      <c r="D85" s="92"/>
      <c r="E85" s="92"/>
      <c r="F85" s="92"/>
      <c r="G85" s="92"/>
      <c r="H85" s="92"/>
      <c r="I85" s="93"/>
      <c r="J85" s="94"/>
      <c r="K85" s="305">
        <v>0.05</v>
      </c>
      <c r="L85" s="859">
        <f>N78*K85</f>
        <v>112.46426529544998</v>
      </c>
      <c r="M85" s="860"/>
      <c r="N85" s="51"/>
    </row>
    <row r="86" spans="1:14" ht="15.75" thickBot="1">
      <c r="B86" s="822" t="s">
        <v>953</v>
      </c>
      <c r="C86" s="823"/>
      <c r="D86" s="823"/>
      <c r="E86" s="823"/>
      <c r="F86" s="823"/>
      <c r="G86" s="823"/>
      <c r="H86" s="823"/>
      <c r="I86" s="823"/>
      <c r="J86" s="823"/>
      <c r="K86" s="823"/>
      <c r="L86" s="823"/>
      <c r="M86" s="824"/>
      <c r="N86" s="52">
        <f>L83+L84+L85</f>
        <v>674.78559177269983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2924.0708976816991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2252.4091387904818</v>
      </c>
      <c r="N48" s="272">
        <f>K48*M48</f>
        <v>2252.4091387904818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2252.4091387904818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2252.4091387904818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450.48182775809641</v>
      </c>
      <c r="M83" s="858"/>
      <c r="N83" s="51"/>
    </row>
    <row r="84" spans="1:14">
      <c r="B84" s="89" t="s">
        <v>973</v>
      </c>
      <c r="C84" s="90"/>
      <c r="D84" s="90"/>
      <c r="E84" s="90"/>
      <c r="F84" s="90"/>
      <c r="G84" s="90"/>
      <c r="H84" s="90"/>
      <c r="I84" s="87"/>
      <c r="J84" s="88"/>
      <c r="K84" s="304">
        <v>0.05</v>
      </c>
      <c r="L84" s="857">
        <f>N78*K84</f>
        <v>112.6204569395241</v>
      </c>
      <c r="M84" s="858"/>
      <c r="N84" s="51"/>
    </row>
    <row r="85" spans="1:14" ht="15.75" thickBot="1">
      <c r="B85" s="91" t="s">
        <v>974</v>
      </c>
      <c r="C85" s="92"/>
      <c r="D85" s="92"/>
      <c r="E85" s="92"/>
      <c r="F85" s="92"/>
      <c r="G85" s="92"/>
      <c r="H85" s="92"/>
      <c r="I85" s="93"/>
      <c r="J85" s="94"/>
      <c r="K85" s="305">
        <v>0.05</v>
      </c>
      <c r="L85" s="859">
        <f>N78*K85</f>
        <v>112.6204569395241</v>
      </c>
      <c r="M85" s="860"/>
      <c r="N85" s="51"/>
    </row>
    <row r="86" spans="1:14" ht="15.75" thickBot="1">
      <c r="B86" s="822" t="s">
        <v>953</v>
      </c>
      <c r="C86" s="823"/>
      <c r="D86" s="823"/>
      <c r="E86" s="823"/>
      <c r="F86" s="823"/>
      <c r="G86" s="823"/>
      <c r="H86" s="823"/>
      <c r="I86" s="823"/>
      <c r="J86" s="823"/>
      <c r="K86" s="823"/>
      <c r="L86" s="823"/>
      <c r="M86" s="824"/>
      <c r="N86" s="52">
        <f>L83+L84+L85</f>
        <v>675.72274163714451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2928.1318804276261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1741.7252994228234</v>
      </c>
      <c r="N48" s="272">
        <f>K48*M48</f>
        <v>1741.7252994228234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1741.7252994228234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1741.7252994228234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348.34505988456471</v>
      </c>
      <c r="M83" s="858"/>
      <c r="N83" s="51"/>
    </row>
    <row r="84" spans="1:14">
      <c r="B84" s="89" t="s">
        <v>973</v>
      </c>
      <c r="C84" s="90"/>
      <c r="D84" s="90"/>
      <c r="E84" s="90"/>
      <c r="F84" s="90"/>
      <c r="G84" s="90"/>
      <c r="H84" s="90"/>
      <c r="I84" s="87"/>
      <c r="J84" s="88"/>
      <c r="K84" s="304">
        <v>0.05</v>
      </c>
      <c r="L84" s="857">
        <f>N78*K84</f>
        <v>87.086264971141176</v>
      </c>
      <c r="M84" s="858"/>
      <c r="N84" s="51"/>
    </row>
    <row r="85" spans="1:14" ht="15.75" thickBot="1">
      <c r="B85" s="91" t="s">
        <v>974</v>
      </c>
      <c r="C85" s="92"/>
      <c r="D85" s="92"/>
      <c r="E85" s="92"/>
      <c r="F85" s="92"/>
      <c r="G85" s="92"/>
      <c r="H85" s="92"/>
      <c r="I85" s="93"/>
      <c r="J85" s="94"/>
      <c r="K85" s="305">
        <v>0.05</v>
      </c>
      <c r="L85" s="859">
        <f>N78*K85</f>
        <v>87.086264971141176</v>
      </c>
      <c r="M85" s="860"/>
      <c r="N85" s="51"/>
    </row>
    <row r="86" spans="1:14" ht="15.75" thickBot="1">
      <c r="B86" s="822" t="s">
        <v>953</v>
      </c>
      <c r="C86" s="823"/>
      <c r="D86" s="823"/>
      <c r="E86" s="823"/>
      <c r="F86" s="823"/>
      <c r="G86" s="823"/>
      <c r="H86" s="823"/>
      <c r="I86" s="823"/>
      <c r="J86" s="823"/>
      <c r="K86" s="823"/>
      <c r="L86" s="823"/>
      <c r="M86" s="824"/>
      <c r="N86" s="52">
        <f>L83+L84+L85</f>
        <v>522.51758982684703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2264.2428892496705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72443.589562759036</v>
      </c>
      <c r="L36" s="270"/>
      <c r="M36" s="271">
        <v>500</v>
      </c>
      <c r="N36" s="272">
        <f>K36/M36</f>
        <v>144.88717912551806</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77513.654893328843</v>
      </c>
      <c r="L37" s="270"/>
      <c r="M37" s="271">
        <v>500</v>
      </c>
      <c r="N37" s="272">
        <f>K37/M37</f>
        <v>155.0273097866577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300.45579891217579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1299.7290604180355</v>
      </c>
      <c r="N48" s="272">
        <f>K48*M48</f>
        <v>1299.7290604180355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1299.7290604180355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4" ht="15.75" thickBot="1">
      <c r="B65" s="911" t="s">
        <v>953</v>
      </c>
      <c r="C65" s="865"/>
      <c r="D65" s="865"/>
      <c r="E65" s="865"/>
      <c r="F65" s="865"/>
      <c r="G65" s="865"/>
      <c r="H65" s="865"/>
      <c r="I65" s="865"/>
      <c r="J65" s="865"/>
      <c r="K65" s="865"/>
      <c r="L65" s="865"/>
      <c r="M65" s="866"/>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1" t="s">
        <v>963</v>
      </c>
      <c r="C69" s="862"/>
      <c r="D69" s="862"/>
      <c r="E69" s="862"/>
      <c r="F69" s="862"/>
      <c r="G69" s="862"/>
      <c r="H69" s="862"/>
      <c r="I69" s="73" t="s">
        <v>964</v>
      </c>
      <c r="J69" s="75" t="s">
        <v>1410</v>
      </c>
      <c r="K69" s="74" t="s">
        <v>966</v>
      </c>
      <c r="L69" s="863" t="s">
        <v>950</v>
      </c>
      <c r="M69" s="864"/>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98"/>
      <c r="C74" s="899"/>
      <c r="D74" s="899"/>
      <c r="E74" s="899"/>
      <c r="F74" s="899"/>
      <c r="G74" s="899"/>
      <c r="H74" s="899"/>
      <c r="I74" s="126"/>
      <c r="J74" s="126"/>
      <c r="K74" s="126"/>
      <c r="L74" s="912"/>
      <c r="M74" s="912"/>
      <c r="N74" s="45"/>
    </row>
    <row r="75" spans="1:14" ht="15.75" thickBot="1">
      <c r="B75" s="911" t="s">
        <v>953</v>
      </c>
      <c r="C75" s="865"/>
      <c r="D75" s="865"/>
      <c r="E75" s="865"/>
      <c r="F75" s="865"/>
      <c r="G75" s="865"/>
      <c r="H75" s="865"/>
      <c r="I75" s="865"/>
      <c r="J75" s="865"/>
      <c r="K75" s="865"/>
      <c r="L75" s="865"/>
      <c r="M75" s="866"/>
      <c r="N75" s="301">
        <f>SUM(N70:N74)</f>
        <v>54.131</v>
      </c>
    </row>
    <row r="76" spans="1:14" ht="15.75" thickBot="1">
      <c r="B76" s="33"/>
      <c r="C76" s="34"/>
      <c r="D76" s="34"/>
      <c r="E76" s="34"/>
      <c r="F76" s="34"/>
      <c r="G76" s="34"/>
      <c r="H76" s="34"/>
      <c r="I76" s="34"/>
      <c r="J76" s="34"/>
      <c r="K76" s="34"/>
      <c r="L76" s="34"/>
      <c r="M76" s="34"/>
      <c r="N76" s="35"/>
    </row>
    <row r="77" spans="1:14" ht="15.75" thickBot="1">
      <c r="B77" s="822" t="s">
        <v>967</v>
      </c>
      <c r="C77" s="823"/>
      <c r="D77" s="823"/>
      <c r="E77" s="823"/>
      <c r="F77" s="823"/>
      <c r="G77" s="823"/>
      <c r="H77" s="823"/>
      <c r="I77" s="823"/>
      <c r="J77" s="823"/>
      <c r="K77" s="823"/>
      <c r="L77" s="823"/>
      <c r="M77" s="824"/>
      <c r="N77" s="99">
        <f>N43+N54+N65+N75</f>
        <v>1654.3158593302114</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330.86317186604231</v>
      </c>
      <c r="M82" s="858"/>
      <c r="N82" s="51"/>
    </row>
    <row r="83" spans="1:14">
      <c r="B83" s="89" t="s">
        <v>973</v>
      </c>
      <c r="C83" s="90"/>
      <c r="D83" s="90"/>
      <c r="E83" s="90"/>
      <c r="F83" s="90"/>
      <c r="G83" s="90"/>
      <c r="H83" s="90"/>
      <c r="I83" s="87"/>
      <c r="J83" s="88"/>
      <c r="K83" s="304">
        <v>0.05</v>
      </c>
      <c r="L83" s="857">
        <f>N77*K83</f>
        <v>82.715792966510577</v>
      </c>
      <c r="M83" s="858"/>
      <c r="N83" s="51"/>
    </row>
    <row r="84" spans="1:14" ht="15.75" thickBot="1">
      <c r="B84" s="91" t="s">
        <v>974</v>
      </c>
      <c r="C84" s="92"/>
      <c r="D84" s="92"/>
      <c r="E84" s="92"/>
      <c r="F84" s="92"/>
      <c r="G84" s="92"/>
      <c r="H84" s="92"/>
      <c r="I84" s="93"/>
      <c r="J84" s="94"/>
      <c r="K84" s="305">
        <v>0.05</v>
      </c>
      <c r="L84" s="859">
        <f>N77*K84</f>
        <v>82.715792966510577</v>
      </c>
      <c r="M84" s="860"/>
      <c r="N84" s="51"/>
    </row>
    <row r="85" spans="1:14" ht="15.75" thickBot="1">
      <c r="B85" s="822" t="s">
        <v>953</v>
      </c>
      <c r="C85" s="823"/>
      <c r="D85" s="823"/>
      <c r="E85" s="823"/>
      <c r="F85" s="823"/>
      <c r="G85" s="823"/>
      <c r="H85" s="823"/>
      <c r="I85" s="823"/>
      <c r="J85" s="823"/>
      <c r="K85" s="823"/>
      <c r="L85" s="823"/>
      <c r="M85" s="824"/>
      <c r="N85" s="52">
        <f>L82+L83+L84</f>
        <v>496.2947577990634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2150.6106171292749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72443.589562759036</v>
      </c>
      <c r="L36" s="270"/>
      <c r="M36" s="271">
        <v>500</v>
      </c>
      <c r="N36" s="272">
        <f>K36/M36</f>
        <v>144.88717912551806</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77513.654893328843</v>
      </c>
      <c r="L37" s="270"/>
      <c r="M37" s="271">
        <v>500</v>
      </c>
      <c r="N37" s="272">
        <f>K37/M37</f>
        <v>155.0273097866577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300.45579891217579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3188.4304167552978</v>
      </c>
      <c r="N48" s="272">
        <f>K48*M48</f>
        <v>3188.4304167552978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3188.4304167552978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3543.0172156674735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708.60344313349469</v>
      </c>
      <c r="M83" s="858"/>
      <c r="N83" s="51"/>
    </row>
    <row r="84" spans="1:14">
      <c r="B84" s="89" t="s">
        <v>973</v>
      </c>
      <c r="C84" s="90"/>
      <c r="D84" s="90"/>
      <c r="E84" s="90"/>
      <c r="F84" s="90"/>
      <c r="G84" s="90"/>
      <c r="H84" s="90"/>
      <c r="I84" s="87"/>
      <c r="J84" s="88"/>
      <c r="K84" s="304">
        <v>0.05</v>
      </c>
      <c r="L84" s="857">
        <f>N78*K84</f>
        <v>177.15086078337367</v>
      </c>
      <c r="M84" s="858"/>
      <c r="N84" s="51"/>
    </row>
    <row r="85" spans="1:14" ht="15.75" thickBot="1">
      <c r="B85" s="91" t="s">
        <v>974</v>
      </c>
      <c r="C85" s="92"/>
      <c r="D85" s="92"/>
      <c r="E85" s="92"/>
      <c r="F85" s="92"/>
      <c r="G85" s="92"/>
      <c r="H85" s="92"/>
      <c r="I85" s="93"/>
      <c r="J85" s="94"/>
      <c r="K85" s="305">
        <v>0.05</v>
      </c>
      <c r="L85" s="859">
        <f>N78*K85</f>
        <v>177.15086078337367</v>
      </c>
      <c r="M85" s="860"/>
      <c r="N85" s="51"/>
    </row>
    <row r="86" spans="1:14" ht="15.75" thickBot="1">
      <c r="B86" s="822" t="s">
        <v>953</v>
      </c>
      <c r="C86" s="823"/>
      <c r="D86" s="823"/>
      <c r="E86" s="823"/>
      <c r="F86" s="823"/>
      <c r="G86" s="823"/>
      <c r="H86" s="823"/>
      <c r="I86" s="823"/>
      <c r="J86" s="823"/>
      <c r="K86" s="823"/>
      <c r="L86" s="823"/>
      <c r="M86" s="824"/>
      <c r="N86" s="52">
        <f>L83+L84+L85</f>
        <v>1062.905164700242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4605.922380367716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72443.589562759036</v>
      </c>
      <c r="L36" s="270"/>
      <c r="M36" s="271">
        <v>500</v>
      </c>
      <c r="N36" s="272">
        <f>K36/M36</f>
        <v>144.88717912551806</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77513.654893328843</v>
      </c>
      <c r="L37" s="270"/>
      <c r="M37" s="271">
        <v>500</v>
      </c>
      <c r="N37" s="272">
        <f>K37/M37</f>
        <v>155.0273097866577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300.45579891217579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7394.3813455182153</v>
      </c>
      <c r="N48" s="272">
        <f>K48*M48</f>
        <v>2218.3144036554645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2218.3144036554645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2572.9012025676402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514.58024051352811</v>
      </c>
      <c r="M83" s="858"/>
      <c r="N83" s="51"/>
    </row>
    <row r="84" spans="1:14">
      <c r="B84" s="89" t="s">
        <v>973</v>
      </c>
      <c r="C84" s="90"/>
      <c r="D84" s="90"/>
      <c r="E84" s="90"/>
      <c r="F84" s="90"/>
      <c r="G84" s="90"/>
      <c r="H84" s="90"/>
      <c r="I84" s="87"/>
      <c r="J84" s="88"/>
      <c r="K84" s="304">
        <v>0.05</v>
      </c>
      <c r="L84" s="857">
        <f>N78*K84</f>
        <v>128.64506012838203</v>
      </c>
      <c r="M84" s="858"/>
      <c r="N84" s="51"/>
    </row>
    <row r="85" spans="1:14" ht="15.75" thickBot="1">
      <c r="B85" s="91" t="s">
        <v>974</v>
      </c>
      <c r="C85" s="92"/>
      <c r="D85" s="92"/>
      <c r="E85" s="92"/>
      <c r="F85" s="92"/>
      <c r="G85" s="92"/>
      <c r="H85" s="92"/>
      <c r="I85" s="93"/>
      <c r="J85" s="94"/>
      <c r="K85" s="305">
        <v>0.05</v>
      </c>
      <c r="L85" s="859">
        <f>N78*K85</f>
        <v>128.64506012838203</v>
      </c>
      <c r="M85" s="860"/>
      <c r="N85" s="51"/>
    </row>
    <row r="86" spans="1:14" ht="15.75" thickBot="1">
      <c r="B86" s="822" t="s">
        <v>953</v>
      </c>
      <c r="C86" s="823"/>
      <c r="D86" s="823"/>
      <c r="E86" s="823"/>
      <c r="F86" s="823"/>
      <c r="G86" s="823"/>
      <c r="H86" s="823"/>
      <c r="I86" s="823"/>
      <c r="J86" s="823"/>
      <c r="K86" s="823"/>
      <c r="L86" s="823"/>
      <c r="M86" s="824"/>
      <c r="N86" s="52">
        <f>L83+L84+L85</f>
        <v>771.87036077029222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3344.7715633379325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954" t="str">
        <f>VLOOKUP(A36,EQUIPOS!A6:D154,3,FALSE)</f>
        <v>Carrotanque Irrigador de asfalto, 1000 GALONES DE CAPACIDAD</v>
      </c>
      <c r="C36" s="955"/>
      <c r="D36" s="955"/>
      <c r="E36" s="955"/>
      <c r="F36" s="955"/>
      <c r="G36" s="955"/>
      <c r="H36" s="956"/>
      <c r="I36" s="267"/>
      <c r="J36" s="268"/>
      <c r="K36" s="269">
        <f>VLOOKUP(A36,EQUIPOS!A6:D163,4,FALSE)</f>
        <v>72443.589562759036</v>
      </c>
      <c r="L36" s="270"/>
      <c r="M36" s="271">
        <v>500</v>
      </c>
      <c r="N36" s="272">
        <f>K36/M36</f>
        <v>144.88717912551806</v>
      </c>
    </row>
    <row r="37" spans="1:14">
      <c r="A37" s="113" t="s">
        <v>176</v>
      </c>
      <c r="B37" s="954" t="str">
        <f>VLOOKUP(A37,EQUIPOS!A7:D154,3,FALSE)</f>
        <v xml:space="preserve">Compresor (barrido y soplado)
</v>
      </c>
      <c r="C37" s="955"/>
      <c r="D37" s="955"/>
      <c r="E37" s="955"/>
      <c r="F37" s="955"/>
      <c r="G37" s="955"/>
      <c r="H37" s="956"/>
      <c r="I37" s="267"/>
      <c r="J37" s="268"/>
      <c r="K37" s="269">
        <f>VLOOKUP(A37,EQUIPOS!A7:D164,4,FALSE)</f>
        <v>77513.654893328843</v>
      </c>
      <c r="L37" s="270"/>
      <c r="M37" s="271">
        <v>500</v>
      </c>
      <c r="N37" s="272">
        <f>K37/M37</f>
        <v>155.0273097866577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300.45579891217579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1134.5394708461315</v>
      </c>
      <c r="N48" s="272">
        <f>K48*M48</f>
        <v>510.5427618807592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510.5427618807592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865.12956079293497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173.025912158587</v>
      </c>
      <c r="M83" s="858"/>
      <c r="N83" s="51"/>
    </row>
    <row r="84" spans="1:14">
      <c r="B84" s="89" t="s">
        <v>973</v>
      </c>
      <c r="C84" s="90"/>
      <c r="D84" s="90"/>
      <c r="E84" s="90"/>
      <c r="F84" s="90"/>
      <c r="G84" s="90"/>
      <c r="H84" s="90"/>
      <c r="I84" s="87"/>
      <c r="J84" s="88"/>
      <c r="K84" s="304">
        <v>0.05</v>
      </c>
      <c r="L84" s="857">
        <f>N78*K84</f>
        <v>43.256478039646751</v>
      </c>
      <c r="M84" s="858"/>
      <c r="N84" s="51"/>
    </row>
    <row r="85" spans="1:14" ht="15.75" thickBot="1">
      <c r="B85" s="91" t="s">
        <v>974</v>
      </c>
      <c r="C85" s="92"/>
      <c r="D85" s="92"/>
      <c r="E85" s="92"/>
      <c r="F85" s="92"/>
      <c r="G85" s="92"/>
      <c r="H85" s="92"/>
      <c r="I85" s="93"/>
      <c r="J85" s="94"/>
      <c r="K85" s="305">
        <v>0.05</v>
      </c>
      <c r="L85" s="859">
        <f>N78*K85</f>
        <v>43.256478039646751</v>
      </c>
      <c r="M85" s="860"/>
      <c r="N85" s="51"/>
    </row>
    <row r="86" spans="1:14" ht="15.75" thickBot="1">
      <c r="B86" s="822" t="s">
        <v>953</v>
      </c>
      <c r="C86" s="823"/>
      <c r="D86" s="823"/>
      <c r="E86" s="823"/>
      <c r="F86" s="823"/>
      <c r="G86" s="823"/>
      <c r="H86" s="823"/>
      <c r="I86" s="823"/>
      <c r="J86" s="823"/>
      <c r="K86" s="823"/>
      <c r="L86" s="823"/>
      <c r="M86" s="824"/>
      <c r="N86" s="52">
        <f>L83+L84+L85</f>
        <v>259.53886823788054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1124.6684290308156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72443.589562759036</v>
      </c>
      <c r="L36" s="270"/>
      <c r="M36" s="271">
        <v>500</v>
      </c>
      <c r="N36" s="272">
        <f>K36/M36</f>
        <v>144.88717912551806</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77513.654893328843</v>
      </c>
      <c r="L37" s="270"/>
      <c r="M37" s="271">
        <v>500</v>
      </c>
      <c r="N37" s="272">
        <f>K37/M37</f>
        <v>155.0273097866577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300.45579891217579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1219.6738639450648</v>
      </c>
      <c r="N48" s="272">
        <f>K48*M48</f>
        <v>548.85323877527912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548.85323877527912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903.44003768745495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180.68800753749099</v>
      </c>
      <c r="M83" s="858"/>
      <c r="N83" s="51"/>
    </row>
    <row r="84" spans="1:14">
      <c r="B84" s="89" t="s">
        <v>973</v>
      </c>
      <c r="C84" s="90"/>
      <c r="D84" s="90"/>
      <c r="E84" s="90"/>
      <c r="F84" s="90"/>
      <c r="G84" s="90"/>
      <c r="H84" s="90"/>
      <c r="I84" s="87"/>
      <c r="J84" s="88"/>
      <c r="K84" s="304">
        <v>0.05</v>
      </c>
      <c r="L84" s="857">
        <f>N78*K84</f>
        <v>45.172001884372747</v>
      </c>
      <c r="M84" s="858"/>
      <c r="N84" s="51"/>
    </row>
    <row r="85" spans="1:14" ht="15.75" thickBot="1">
      <c r="B85" s="91" t="s">
        <v>974</v>
      </c>
      <c r="C85" s="92"/>
      <c r="D85" s="92"/>
      <c r="E85" s="92"/>
      <c r="F85" s="92"/>
      <c r="G85" s="92"/>
      <c r="H85" s="92"/>
      <c r="I85" s="93"/>
      <c r="J85" s="94"/>
      <c r="K85" s="305">
        <v>0.05</v>
      </c>
      <c r="L85" s="859">
        <f>N78*K85</f>
        <v>45.172001884372747</v>
      </c>
      <c r="M85" s="860"/>
      <c r="N85" s="51"/>
    </row>
    <row r="86" spans="1:14" ht="15.75" thickBot="1">
      <c r="B86" s="822" t="s">
        <v>953</v>
      </c>
      <c r="C86" s="823"/>
      <c r="D86" s="823"/>
      <c r="E86" s="823"/>
      <c r="F86" s="823"/>
      <c r="G86" s="823"/>
      <c r="H86" s="823"/>
      <c r="I86" s="823"/>
      <c r="J86" s="823"/>
      <c r="K86" s="823"/>
      <c r="L86" s="823"/>
      <c r="M86" s="824"/>
      <c r="N86" s="52">
        <f>L83+L84+L85</f>
        <v>271.03201130623648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1174.4720489936915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72443.589562759036</v>
      </c>
      <c r="L36" s="270"/>
      <c r="M36" s="271">
        <v>500</v>
      </c>
      <c r="N36" s="272">
        <f>K36/M36</f>
        <v>144.88717912551806</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77513.654893328843</v>
      </c>
      <c r="L37" s="270"/>
      <c r="M37" s="271">
        <v>500</v>
      </c>
      <c r="N37" s="272">
        <f>K37/M37</f>
        <v>155.0273097866577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300.45579891217579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1471.2371765686075</v>
      </c>
      <c r="N48" s="272">
        <f>K48*M48</f>
        <v>662.05672945587344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662.05672945587344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1016.6435283680493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203.32870567360987</v>
      </c>
      <c r="M83" s="858"/>
      <c r="N83" s="51"/>
    </row>
    <row r="84" spans="1:14">
      <c r="B84" s="89" t="s">
        <v>973</v>
      </c>
      <c r="C84" s="90"/>
      <c r="D84" s="90"/>
      <c r="E84" s="90"/>
      <c r="F84" s="90"/>
      <c r="G84" s="90"/>
      <c r="H84" s="90"/>
      <c r="I84" s="87"/>
      <c r="J84" s="88"/>
      <c r="K84" s="304">
        <v>0.05</v>
      </c>
      <c r="L84" s="857">
        <f>N78*K84</f>
        <v>50.832176418402469</v>
      </c>
      <c r="M84" s="858"/>
      <c r="N84" s="51"/>
    </row>
    <row r="85" spans="1:14" ht="15.75" thickBot="1">
      <c r="B85" s="91" t="s">
        <v>974</v>
      </c>
      <c r="C85" s="92"/>
      <c r="D85" s="92"/>
      <c r="E85" s="92"/>
      <c r="F85" s="92"/>
      <c r="G85" s="92"/>
      <c r="H85" s="92"/>
      <c r="I85" s="93"/>
      <c r="J85" s="94"/>
      <c r="K85" s="305">
        <v>0.05</v>
      </c>
      <c r="L85" s="859">
        <f>N78*K85</f>
        <v>50.832176418402469</v>
      </c>
      <c r="M85" s="860"/>
      <c r="N85" s="51"/>
    </row>
    <row r="86" spans="1:14" ht="15.75" thickBot="1">
      <c r="B86" s="822" t="s">
        <v>953</v>
      </c>
      <c r="C86" s="823"/>
      <c r="D86" s="823"/>
      <c r="E86" s="823"/>
      <c r="F86" s="823"/>
      <c r="G86" s="823"/>
      <c r="H86" s="823"/>
      <c r="I86" s="823"/>
      <c r="J86" s="823"/>
      <c r="K86" s="823"/>
      <c r="L86" s="823"/>
      <c r="M86" s="824"/>
      <c r="N86" s="52">
        <f>L83+L84+L85</f>
        <v>304.99305851041481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1321.6365868784642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72443.589562759036</v>
      </c>
      <c r="L36" s="270"/>
      <c r="M36" s="271">
        <v>500</v>
      </c>
      <c r="N36" s="272">
        <f>K36/M36</f>
        <v>144.88717912551806</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77513.654893328843</v>
      </c>
      <c r="L37" s="270"/>
      <c r="M37" s="271">
        <v>500</v>
      </c>
      <c r="N37" s="272">
        <f>K37/M37</f>
        <v>155.0273097866577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300.45579891217579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1530.9876298896572</v>
      </c>
      <c r="N48" s="272">
        <f>K48*M48</f>
        <v>688.94443345034574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688.94443345034574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1043.5312323625217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208.70624647250435</v>
      </c>
      <c r="M83" s="858"/>
      <c r="N83" s="51"/>
    </row>
    <row r="84" spans="1:14">
      <c r="B84" s="89" t="s">
        <v>973</v>
      </c>
      <c r="C84" s="90"/>
      <c r="D84" s="90"/>
      <c r="E84" s="90"/>
      <c r="F84" s="90"/>
      <c r="G84" s="90"/>
      <c r="H84" s="90"/>
      <c r="I84" s="87"/>
      <c r="J84" s="88"/>
      <c r="K84" s="304">
        <v>0.05</v>
      </c>
      <c r="L84" s="857">
        <f>N78*K84</f>
        <v>52.176561618126087</v>
      </c>
      <c r="M84" s="858"/>
      <c r="N84" s="51"/>
    </row>
    <row r="85" spans="1:14" ht="15.75" thickBot="1">
      <c r="B85" s="91" t="s">
        <v>974</v>
      </c>
      <c r="C85" s="92"/>
      <c r="D85" s="92"/>
      <c r="E85" s="92"/>
      <c r="F85" s="92"/>
      <c r="G85" s="92"/>
      <c r="H85" s="92"/>
      <c r="I85" s="93"/>
      <c r="J85" s="94"/>
      <c r="K85" s="305">
        <v>0.05</v>
      </c>
      <c r="L85" s="859">
        <f>N78*K85</f>
        <v>52.176561618126087</v>
      </c>
      <c r="M85" s="860"/>
      <c r="N85" s="51"/>
    </row>
    <row r="86" spans="1:14" ht="15.75" thickBot="1">
      <c r="B86" s="822" t="s">
        <v>953</v>
      </c>
      <c r="C86" s="823"/>
      <c r="D86" s="823"/>
      <c r="E86" s="823"/>
      <c r="F86" s="823"/>
      <c r="G86" s="823"/>
      <c r="H86" s="823"/>
      <c r="I86" s="823"/>
      <c r="J86" s="823"/>
      <c r="K86" s="823"/>
      <c r="L86" s="823"/>
      <c r="M86" s="824"/>
      <c r="N86" s="52">
        <f>L83+L84+L85</f>
        <v>313.05936970875649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1356.5906020712782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72443.589562759036</v>
      </c>
      <c r="L36" s="270"/>
      <c r="M36" s="271">
        <v>400</v>
      </c>
      <c r="N36" s="272">
        <f>K36/M36</f>
        <v>181.1089739068976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400</v>
      </c>
      <c r="N37" s="272">
        <f>K37/M37</f>
        <v>579.92747860462953</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77513.654893328843</v>
      </c>
      <c r="L38" s="270"/>
      <c r="M38" s="271">
        <v>400</v>
      </c>
      <c r="N38" s="272">
        <f>K38/M38</f>
        <v>193.7841372333221</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98316.300120887245</v>
      </c>
      <c r="L39" s="876">
        <v>400</v>
      </c>
      <c r="M39" s="877"/>
      <c r="N39" s="272">
        <f>K39/L39</f>
        <v>245.7907503022181</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1201.6213720583623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1219.6738639450648</v>
      </c>
      <c r="N48" s="272">
        <f>K48*M48</f>
        <v>2232.0031710194685</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43759.230479720725</v>
      </c>
      <c r="N49" s="272">
        <f>K49*M49</f>
        <v>831.42537911469378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3063.4285501341624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09">
        <f>VLOOKUP(A58,TRANSPORTE!A5:D117,4,FALSE)</f>
        <v>932.29582164537612</v>
      </c>
      <c r="M58" s="910"/>
      <c r="N58" s="287">
        <f>K58*L58</f>
        <v>17.713620611262147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17.713620611262147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101.00320112950249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4383.766743933289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876.75334878665785</v>
      </c>
      <c r="M82" s="858"/>
      <c r="N82" s="51"/>
    </row>
    <row r="83" spans="1:14">
      <c r="B83" s="89" t="s">
        <v>973</v>
      </c>
      <c r="C83" s="90"/>
      <c r="D83" s="90"/>
      <c r="E83" s="90"/>
      <c r="F83" s="90"/>
      <c r="G83" s="90"/>
      <c r="H83" s="90"/>
      <c r="I83" s="87"/>
      <c r="J83" s="88"/>
      <c r="K83" s="304">
        <v>0.05</v>
      </c>
      <c r="L83" s="857">
        <f>N77*K83</f>
        <v>219.18833719666446</v>
      </c>
      <c r="M83" s="858"/>
      <c r="N83" s="51"/>
    </row>
    <row r="84" spans="1:14" ht="15.75" thickBot="1">
      <c r="B84" s="91" t="s">
        <v>974</v>
      </c>
      <c r="C84" s="92"/>
      <c r="D84" s="92"/>
      <c r="E84" s="92"/>
      <c r="F84" s="92"/>
      <c r="G84" s="92"/>
      <c r="H84" s="92"/>
      <c r="I84" s="93"/>
      <c r="J84" s="94"/>
      <c r="K84" s="305">
        <v>0.05</v>
      </c>
      <c r="L84" s="859">
        <f>N77*K84</f>
        <v>219.18833719666446</v>
      </c>
      <c r="M84" s="860"/>
      <c r="N84" s="51"/>
    </row>
    <row r="85" spans="1:14" ht="15.75" thickBot="1">
      <c r="B85" s="822" t="s">
        <v>953</v>
      </c>
      <c r="C85" s="823"/>
      <c r="D85" s="823"/>
      <c r="E85" s="823"/>
      <c r="F85" s="823"/>
      <c r="G85" s="823"/>
      <c r="H85" s="823"/>
      <c r="I85" s="823"/>
      <c r="J85" s="823"/>
      <c r="K85" s="823"/>
      <c r="L85" s="823"/>
      <c r="M85" s="824"/>
      <c r="N85" s="52">
        <f>L82+L83+L84</f>
        <v>1315.1300231799867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5698.8967671132759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72443.589562759036</v>
      </c>
      <c r="L36" s="270"/>
      <c r="M36" s="271">
        <v>400</v>
      </c>
      <c r="N36" s="272">
        <f>K36/M36</f>
        <v>181.1089739068976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400</v>
      </c>
      <c r="N37" s="272">
        <f>K37/M37</f>
        <v>579.92747860462953</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77513.654893328843</v>
      </c>
      <c r="L38" s="270"/>
      <c r="M38" s="271">
        <v>400</v>
      </c>
      <c r="N38" s="272">
        <f>K38/M38</f>
        <v>193.7841372333221</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98316.300120887245</v>
      </c>
      <c r="L39" s="876">
        <v>400</v>
      </c>
      <c r="M39" s="877"/>
      <c r="N39" s="272">
        <f>K39/L39</f>
        <v>245.7907503022181</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1201.6213720583623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1219.6738639450648</v>
      </c>
      <c r="N48" s="272">
        <f>K48*M48</f>
        <v>1829.5107959175971</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43759.230479720725</v>
      </c>
      <c r="N49" s="272">
        <f>K49*M49</f>
        <v>568.86999623636939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2398.3807921539665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09">
        <f>VLOOKUP(A58,TRANSPORTE!A5:D117,4,FALSE)</f>
        <v>932.29582164537612</v>
      </c>
      <c r="M58" s="910"/>
      <c r="N58" s="287">
        <f>K58*L58</f>
        <v>12.119845681389888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12.119845681389888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3713.1252110232213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742.62504220464427</v>
      </c>
      <c r="M83" s="858"/>
      <c r="N83" s="51"/>
    </row>
    <row r="84" spans="1:14">
      <c r="B84" s="89" t="s">
        <v>973</v>
      </c>
      <c r="C84" s="90"/>
      <c r="D84" s="90"/>
      <c r="E84" s="90"/>
      <c r="F84" s="90"/>
      <c r="G84" s="90"/>
      <c r="H84" s="90"/>
      <c r="I84" s="87"/>
      <c r="J84" s="88"/>
      <c r="K84" s="304">
        <v>0.05</v>
      </c>
      <c r="L84" s="857">
        <f>N78*K84</f>
        <v>185.65626055116107</v>
      </c>
      <c r="M84" s="858"/>
      <c r="N84" s="51"/>
    </row>
    <row r="85" spans="1:14" ht="15.75" thickBot="1">
      <c r="B85" s="91" t="s">
        <v>974</v>
      </c>
      <c r="C85" s="92"/>
      <c r="D85" s="92"/>
      <c r="E85" s="92"/>
      <c r="F85" s="92"/>
      <c r="G85" s="92"/>
      <c r="H85" s="92"/>
      <c r="I85" s="93"/>
      <c r="J85" s="94"/>
      <c r="K85" s="305">
        <v>0.05</v>
      </c>
      <c r="L85" s="859">
        <f>N78*K85</f>
        <v>185.65626055116107</v>
      </c>
      <c r="M85" s="860"/>
      <c r="N85" s="51"/>
    </row>
    <row r="86" spans="1:14" ht="15.75" thickBot="1">
      <c r="B86" s="822" t="s">
        <v>953</v>
      </c>
      <c r="C86" s="823"/>
      <c r="D86" s="823"/>
      <c r="E86" s="823"/>
      <c r="F86" s="823"/>
      <c r="G86" s="823"/>
      <c r="H86" s="823"/>
      <c r="I86" s="823"/>
      <c r="J86" s="823"/>
      <c r="K86" s="823"/>
      <c r="L86" s="823"/>
      <c r="M86" s="824"/>
      <c r="N86" s="52">
        <f>L83+L84+L85</f>
        <v>1113.9375633069665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4827.0627743301875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72443.589562759036</v>
      </c>
      <c r="L36" s="270"/>
      <c r="M36" s="271">
        <v>400</v>
      </c>
      <c r="N36" s="272">
        <f>K36/M36</f>
        <v>181.1089739068976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400</v>
      </c>
      <c r="N37" s="272">
        <f>K37/M37</f>
        <v>579.92747860462953</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77513.654893328843</v>
      </c>
      <c r="L38" s="270"/>
      <c r="M38" s="271">
        <v>400</v>
      </c>
      <c r="N38" s="272">
        <f>K38/M38</f>
        <v>193.7841372333221</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98316.300120887245</v>
      </c>
      <c r="L39" s="876">
        <v>400</v>
      </c>
      <c r="M39" s="877"/>
      <c r="N39" s="272">
        <f>K39/L39</f>
        <v>245.7907503022181</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1201.6213720583623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1219.6738639450648</v>
      </c>
      <c r="N48" s="272">
        <f>K48*M48</f>
        <v>2232.0031710194685</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43759.230479720725</v>
      </c>
      <c r="N49" s="272">
        <f>K49*M49</f>
        <v>831.42537911469378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3063.4285501341624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09">
        <f>VLOOKUP(A58,TRANSPORTE!A5:D117,4,FALSE)</f>
        <v>932.29582164537612</v>
      </c>
      <c r="M58" s="910"/>
      <c r="N58" s="287">
        <f>K58*L58</f>
        <v>17.713620611262147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17.713620611262147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SUM(N69:N75)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4383.766743933289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876.75334878665785</v>
      </c>
      <c r="M83" s="858"/>
      <c r="N83" s="51"/>
    </row>
    <row r="84" spans="1:14">
      <c r="B84" s="89" t="s">
        <v>973</v>
      </c>
      <c r="C84" s="90"/>
      <c r="D84" s="90"/>
      <c r="E84" s="90"/>
      <c r="F84" s="90"/>
      <c r="G84" s="90"/>
      <c r="H84" s="90"/>
      <c r="I84" s="87"/>
      <c r="J84" s="88"/>
      <c r="K84" s="304">
        <v>0.05</v>
      </c>
      <c r="L84" s="857">
        <f>N78*K84</f>
        <v>219.18833719666446</v>
      </c>
      <c r="M84" s="858"/>
      <c r="N84" s="51"/>
    </row>
    <row r="85" spans="1:14" ht="15.75" thickBot="1">
      <c r="B85" s="91" t="s">
        <v>974</v>
      </c>
      <c r="C85" s="92"/>
      <c r="D85" s="92"/>
      <c r="E85" s="92"/>
      <c r="F85" s="92"/>
      <c r="G85" s="92"/>
      <c r="H85" s="92"/>
      <c r="I85" s="93"/>
      <c r="J85" s="94"/>
      <c r="K85" s="305">
        <v>0.05</v>
      </c>
      <c r="L85" s="859">
        <f>N78*K85</f>
        <v>219.18833719666446</v>
      </c>
      <c r="M85" s="860"/>
      <c r="N85" s="51"/>
    </row>
    <row r="86" spans="1:14" ht="15.75" thickBot="1">
      <c r="B86" s="822" t="s">
        <v>953</v>
      </c>
      <c r="C86" s="823"/>
      <c r="D86" s="823"/>
      <c r="E86" s="823"/>
      <c r="F86" s="823"/>
      <c r="G86" s="823"/>
      <c r="H86" s="823"/>
      <c r="I86" s="823"/>
      <c r="J86" s="823"/>
      <c r="K86" s="823"/>
      <c r="L86" s="823"/>
      <c r="M86" s="824"/>
      <c r="N86" s="52">
        <f>L83+L84+L85</f>
        <v>1315.1300231799867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5698.8967671132759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72443.589562759036</v>
      </c>
      <c r="L36" s="270"/>
      <c r="M36" s="271">
        <v>400</v>
      </c>
      <c r="N36" s="272">
        <f>K36/M36</f>
        <v>181.1089739068976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400</v>
      </c>
      <c r="N37" s="272">
        <f>K37/M37</f>
        <v>579.92747860462953</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77513.654893328843</v>
      </c>
      <c r="L38" s="270"/>
      <c r="M38" s="271">
        <v>400</v>
      </c>
      <c r="N38" s="272">
        <f>K38/M38</f>
        <v>193.7841372333221</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98316.300120887245</v>
      </c>
      <c r="L39" s="876">
        <v>400</v>
      </c>
      <c r="M39" s="877"/>
      <c r="N39" s="272">
        <f>K39/L39</f>
        <v>245.7907503022181</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1201.6213720583623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43759.230479720725</v>
      </c>
      <c r="N48" s="272">
        <f>K48*M48</f>
        <v>568.86999623636939</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1219.6738639450648</v>
      </c>
      <c r="N49" s="272">
        <f>K49*M49</f>
        <v>1829.5107959175971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2398.3807921539665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09">
        <f>VLOOKUP(A58,TRANSPORTE!A5:D117,4,FALSE)</f>
        <v>932.29582164537612</v>
      </c>
      <c r="M58" s="910"/>
      <c r="N58" s="287">
        <f>K58*L58</f>
        <v>12.119845681389888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12.119845681389888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3713.1252110232213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742.62504220464427</v>
      </c>
      <c r="M83" s="858"/>
      <c r="N83" s="51"/>
    </row>
    <row r="84" spans="1:14">
      <c r="B84" s="89" t="s">
        <v>973</v>
      </c>
      <c r="C84" s="90"/>
      <c r="D84" s="90"/>
      <c r="E84" s="90"/>
      <c r="F84" s="90"/>
      <c r="G84" s="90"/>
      <c r="H84" s="90"/>
      <c r="I84" s="87"/>
      <c r="J84" s="88"/>
      <c r="K84" s="304">
        <v>0.05</v>
      </c>
      <c r="L84" s="857">
        <f>N78*K84</f>
        <v>185.65626055116107</v>
      </c>
      <c r="M84" s="858"/>
      <c r="N84" s="51"/>
    </row>
    <row r="85" spans="1:14" ht="15.75" thickBot="1">
      <c r="B85" s="91" t="s">
        <v>974</v>
      </c>
      <c r="C85" s="92"/>
      <c r="D85" s="92"/>
      <c r="E85" s="92"/>
      <c r="F85" s="92"/>
      <c r="G85" s="92"/>
      <c r="H85" s="92"/>
      <c r="I85" s="93"/>
      <c r="J85" s="94"/>
      <c r="K85" s="305">
        <v>0.05</v>
      </c>
      <c r="L85" s="859">
        <f>N78*K85</f>
        <v>185.65626055116107</v>
      </c>
      <c r="M85" s="860"/>
      <c r="N85" s="51"/>
    </row>
    <row r="86" spans="1:14" ht="15.75" thickBot="1">
      <c r="B86" s="822" t="s">
        <v>953</v>
      </c>
      <c r="C86" s="823"/>
      <c r="D86" s="823"/>
      <c r="E86" s="823"/>
      <c r="F86" s="823"/>
      <c r="G86" s="823"/>
      <c r="H86" s="823"/>
      <c r="I86" s="823"/>
      <c r="J86" s="823"/>
      <c r="K86" s="823"/>
      <c r="L86" s="823"/>
      <c r="M86" s="824"/>
      <c r="N86" s="52">
        <f>L83+L84+L85</f>
        <v>1113.9375633069665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4827.0627743301875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72443.589562759036</v>
      </c>
      <c r="L36" s="270"/>
      <c r="M36" s="283">
        <v>275</v>
      </c>
      <c r="N36" s="272">
        <f>K36/M36</f>
        <v>263.43123477366925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83">
        <f>M36</f>
        <v>275</v>
      </c>
      <c r="N37" s="272">
        <f>K37/M37</f>
        <v>843.53087797037017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77513.654893328843</v>
      </c>
      <c r="L38" s="270"/>
      <c r="M38" s="283">
        <v>275</v>
      </c>
      <c r="N38" s="272">
        <f>K38/M38</f>
        <v>281.86783597574123</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98316.300120887245</v>
      </c>
      <c r="L39" s="952">
        <v>275</v>
      </c>
      <c r="M39" s="953"/>
      <c r="N39" s="272">
        <f>K39/L39</f>
        <v>357.51381862140818</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1747.8129048121632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44301.443143062868</v>
      </c>
      <c r="N48" s="272">
        <f>K48*M48</f>
        <v>1107.5360785765718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44843.655806405019</v>
      </c>
      <c r="N49" s="272">
        <f>K49*M49</f>
        <v>582.96752548326526</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1219.6738639450648</v>
      </c>
      <c r="N50" s="272">
        <f>K50*M50</f>
        <v>5171.4171831270751</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6861.9207871869121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09">
        <f>VLOOKUP(A58,TRANSPORTE!A5:D117,4,FALSE)</f>
        <v>932.29582164537612</v>
      </c>
      <c r="M58" s="910"/>
      <c r="N58" s="287">
        <f>K58*L58</f>
        <v>35.427241222524295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35.427241222524295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8792.0746803190577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1758.4149360638116</v>
      </c>
      <c r="M83" s="858"/>
      <c r="N83" s="51"/>
    </row>
    <row r="84" spans="1:14">
      <c r="B84" s="89" t="s">
        <v>973</v>
      </c>
      <c r="C84" s="90"/>
      <c r="D84" s="90"/>
      <c r="E84" s="90"/>
      <c r="F84" s="90"/>
      <c r="G84" s="90"/>
      <c r="H84" s="90"/>
      <c r="I84" s="87"/>
      <c r="J84" s="88"/>
      <c r="K84" s="304">
        <v>0.05</v>
      </c>
      <c r="L84" s="857">
        <f>N78*K84</f>
        <v>439.60373401595291</v>
      </c>
      <c r="M84" s="858"/>
      <c r="N84" s="51"/>
    </row>
    <row r="85" spans="1:14" ht="15.75" thickBot="1">
      <c r="B85" s="91" t="s">
        <v>974</v>
      </c>
      <c r="C85" s="92"/>
      <c r="D85" s="92"/>
      <c r="E85" s="92"/>
      <c r="F85" s="92"/>
      <c r="G85" s="92"/>
      <c r="H85" s="92"/>
      <c r="I85" s="93"/>
      <c r="J85" s="94"/>
      <c r="K85" s="305">
        <v>0.05</v>
      </c>
      <c r="L85" s="859">
        <f>N78*K85</f>
        <v>439.60373401595291</v>
      </c>
      <c r="M85" s="860"/>
      <c r="N85" s="51"/>
    </row>
    <row r="86" spans="1:14" ht="15.75" thickBot="1">
      <c r="B86" s="822" t="s">
        <v>953</v>
      </c>
      <c r="C86" s="823"/>
      <c r="D86" s="823"/>
      <c r="E86" s="823"/>
      <c r="F86" s="823"/>
      <c r="G86" s="823"/>
      <c r="H86" s="823"/>
      <c r="I86" s="823"/>
      <c r="J86" s="823"/>
      <c r="K86" s="823"/>
      <c r="L86" s="823"/>
      <c r="M86" s="824"/>
      <c r="N86" s="52">
        <f>L83+L84+L85</f>
        <v>2637.6224040957172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11429.697084414775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72443.589562759036</v>
      </c>
      <c r="L36" s="270"/>
      <c r="M36" s="283">
        <v>275</v>
      </c>
      <c r="N36" s="272">
        <f>K36/M36</f>
        <v>263.43123477366925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83">
        <v>275</v>
      </c>
      <c r="N37" s="272">
        <f>K37/M37</f>
        <v>843.53087797037017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77513.654893328843</v>
      </c>
      <c r="L38" s="270"/>
      <c r="M38" s="283">
        <v>275</v>
      </c>
      <c r="N38" s="272">
        <f>K38/M38</f>
        <v>281.86783597574123</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98316.300120887245</v>
      </c>
      <c r="L39" s="952">
        <v>275</v>
      </c>
      <c r="M39" s="953"/>
      <c r="N39" s="272">
        <f>K39/L39</f>
        <v>357.51381862140818</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1747.8129048121632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44301.443143062868</v>
      </c>
      <c r="N48" s="272">
        <f>K48*M48</f>
        <v>841.72741971819448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44843.655806405019</v>
      </c>
      <c r="N49" s="272">
        <f>K49*M49</f>
        <v>448.43655806405019</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1219.6738639450648</v>
      </c>
      <c r="N50" s="272">
        <f>K50*M50</f>
        <v>3951.7433191820101</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5241.9072969642548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09">
        <f>VLOOKUP(A58,TRANSPORTE!A5:D117,4,FALSE)</f>
        <v>932.29582164537612</v>
      </c>
      <c r="M58" s="910"/>
      <c r="N58" s="287">
        <f>K58*L58</f>
        <v>27.03657882771591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27.03657882771591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7163.6705277015917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1432.7341055403185</v>
      </c>
      <c r="M83" s="858"/>
      <c r="N83" s="51"/>
    </row>
    <row r="84" spans="1:14">
      <c r="B84" s="89" t="s">
        <v>973</v>
      </c>
      <c r="C84" s="90"/>
      <c r="D84" s="90"/>
      <c r="E84" s="90"/>
      <c r="F84" s="90"/>
      <c r="G84" s="90"/>
      <c r="H84" s="90"/>
      <c r="I84" s="87"/>
      <c r="J84" s="88"/>
      <c r="K84" s="304">
        <v>0.05</v>
      </c>
      <c r="L84" s="857">
        <f>N78*K84</f>
        <v>358.18352638507963</v>
      </c>
      <c r="M84" s="858"/>
      <c r="N84" s="51"/>
    </row>
    <row r="85" spans="1:14" ht="15.75" thickBot="1">
      <c r="B85" s="91" t="s">
        <v>974</v>
      </c>
      <c r="C85" s="92"/>
      <c r="D85" s="92"/>
      <c r="E85" s="92"/>
      <c r="F85" s="92"/>
      <c r="G85" s="92"/>
      <c r="H85" s="92"/>
      <c r="I85" s="93"/>
      <c r="J85" s="94"/>
      <c r="K85" s="305">
        <v>0.05</v>
      </c>
      <c r="L85" s="859">
        <f>N78*K85</f>
        <v>358.18352638507963</v>
      </c>
      <c r="M85" s="860"/>
      <c r="N85" s="51"/>
    </row>
    <row r="86" spans="1:14" ht="15.75" thickBot="1">
      <c r="B86" s="822" t="s">
        <v>953</v>
      </c>
      <c r="C86" s="823"/>
      <c r="D86" s="823"/>
      <c r="E86" s="823"/>
      <c r="F86" s="823"/>
      <c r="G86" s="823"/>
      <c r="H86" s="823"/>
      <c r="I86" s="823"/>
      <c r="J86" s="823"/>
      <c r="K86" s="823"/>
      <c r="L86" s="823"/>
      <c r="M86" s="824"/>
      <c r="N86" s="52">
        <f>L83+L84+L85</f>
        <v>2149.1011583104778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9312.771686012069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72443.589562759036</v>
      </c>
      <c r="L36" s="270"/>
      <c r="M36" s="271">
        <v>275</v>
      </c>
      <c r="N36" s="272">
        <f>K36/M36</f>
        <v>263.43123477366925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275</v>
      </c>
      <c r="N37" s="272">
        <f>K37/M37</f>
        <v>843.53087797037017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77513.654893328843</v>
      </c>
      <c r="L38" s="270"/>
      <c r="M38" s="271">
        <v>275</v>
      </c>
      <c r="N38" s="272">
        <f>K38/M38</f>
        <v>281.86783597574123</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98316.300120887245</v>
      </c>
      <c r="L39" s="876">
        <v>275</v>
      </c>
      <c r="M39" s="877"/>
      <c r="N39" s="272">
        <f>K39/L39</f>
        <v>357.51381862140818</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1747.8129048121632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44301.443143062868</v>
      </c>
      <c r="N48" s="272">
        <f>K48*M48</f>
        <v>1107.5360785765718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44843.655806405019</v>
      </c>
      <c r="N49" s="272">
        <f>K49*M49</f>
        <v>582.96752548326526</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1530.9876298896572</v>
      </c>
      <c r="N50" s="272">
        <f>K50*M50</f>
        <v>6491.3875507321472</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8181.8911547919843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09">
        <f>VLOOKUP(A58,TRANSPORTE!A5:D117,4,FALSE)</f>
        <v>932.29582164537612</v>
      </c>
      <c r="M58" s="910"/>
      <c r="N58" s="287">
        <f>K58*L58</f>
        <v>35.427241222524295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35.427241222524295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10112.04504792413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2022.409009584826</v>
      </c>
      <c r="M83" s="858"/>
      <c r="N83" s="51"/>
    </row>
    <row r="84" spans="1:14">
      <c r="B84" s="89" t="s">
        <v>973</v>
      </c>
      <c r="C84" s="90"/>
      <c r="D84" s="90"/>
      <c r="E84" s="90"/>
      <c r="F84" s="90"/>
      <c r="G84" s="90"/>
      <c r="H84" s="90"/>
      <c r="I84" s="87"/>
      <c r="J84" s="88"/>
      <c r="K84" s="304">
        <v>0.05</v>
      </c>
      <c r="L84" s="857">
        <f>N78*K84</f>
        <v>505.6022523962065</v>
      </c>
      <c r="M84" s="858"/>
      <c r="N84" s="51"/>
    </row>
    <row r="85" spans="1:14" ht="15.75" thickBot="1">
      <c r="B85" s="91" t="s">
        <v>974</v>
      </c>
      <c r="C85" s="92"/>
      <c r="D85" s="92"/>
      <c r="E85" s="92"/>
      <c r="F85" s="92"/>
      <c r="G85" s="92"/>
      <c r="H85" s="92"/>
      <c r="I85" s="93"/>
      <c r="J85" s="94"/>
      <c r="K85" s="305">
        <v>0.05</v>
      </c>
      <c r="L85" s="859">
        <f>N78*K85</f>
        <v>505.6022523962065</v>
      </c>
      <c r="M85" s="860"/>
      <c r="N85" s="51"/>
    </row>
    <row r="86" spans="1:14" ht="15.75" thickBot="1">
      <c r="B86" s="822" t="s">
        <v>953</v>
      </c>
      <c r="C86" s="823"/>
      <c r="D86" s="823"/>
      <c r="E86" s="823"/>
      <c r="F86" s="823"/>
      <c r="G86" s="823"/>
      <c r="H86" s="823"/>
      <c r="I86" s="823"/>
      <c r="J86" s="823"/>
      <c r="K86" s="823"/>
      <c r="L86" s="823"/>
      <c r="M86" s="824"/>
      <c r="N86" s="52">
        <f>L83+L84+L85</f>
        <v>3033.613514377239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13145.658562301369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72443.589562759036</v>
      </c>
      <c r="L36" s="270"/>
      <c r="M36" s="271">
        <v>275</v>
      </c>
      <c r="N36" s="272">
        <f>K36/M36</f>
        <v>263.43123477366925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275</v>
      </c>
      <c r="N37" s="272">
        <f>K37/M37</f>
        <v>843.53087797037017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77513.654893328843</v>
      </c>
      <c r="L38" s="270"/>
      <c r="M38" s="271">
        <v>275</v>
      </c>
      <c r="N38" s="272">
        <f>K38/M38</f>
        <v>281.86783597574123</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98316.300120887245</v>
      </c>
      <c r="L39" s="876">
        <v>275</v>
      </c>
      <c r="M39" s="877"/>
      <c r="N39" s="272">
        <f>K39/L39</f>
        <v>357.51381862140818</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1747.8129048121632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44301.443143062868</v>
      </c>
      <c r="N48" s="272">
        <f>K48*M48</f>
        <v>841.72741971819448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44843.655806405019</v>
      </c>
      <c r="N49" s="272">
        <f>K49*M49</f>
        <v>448.43655806405019</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1530.9876298896572</v>
      </c>
      <c r="N50" s="272">
        <f>K50*M50</f>
        <v>4960.3999208424893</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6250.5638986247341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09">
        <f>VLOOKUP(A58,TRANSPORTE!A5:D117,4,FALSE)</f>
        <v>932.29582164537612</v>
      </c>
      <c r="M58" s="910"/>
      <c r="N58" s="287">
        <f>K58*L58</f>
        <v>27.03657882771591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27.03657882771591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8172.327129362071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1634.4654258724142</v>
      </c>
      <c r="M83" s="858"/>
      <c r="N83" s="51"/>
    </row>
    <row r="84" spans="1:14">
      <c r="B84" s="89" t="s">
        <v>973</v>
      </c>
      <c r="C84" s="90"/>
      <c r="D84" s="90"/>
      <c r="E84" s="90"/>
      <c r="F84" s="90"/>
      <c r="G84" s="90"/>
      <c r="H84" s="90"/>
      <c r="I84" s="87"/>
      <c r="J84" s="88"/>
      <c r="K84" s="304">
        <v>0.05</v>
      </c>
      <c r="L84" s="857">
        <f>N78*K84</f>
        <v>408.61635646810356</v>
      </c>
      <c r="M84" s="858"/>
      <c r="N84" s="51"/>
    </row>
    <row r="85" spans="1:14" ht="15.75" thickBot="1">
      <c r="B85" s="91" t="s">
        <v>974</v>
      </c>
      <c r="C85" s="92"/>
      <c r="D85" s="92"/>
      <c r="E85" s="92"/>
      <c r="F85" s="92"/>
      <c r="G85" s="92"/>
      <c r="H85" s="92"/>
      <c r="I85" s="93"/>
      <c r="J85" s="94"/>
      <c r="K85" s="305">
        <v>0.05</v>
      </c>
      <c r="L85" s="859">
        <f>N78*K85</f>
        <v>408.61635646810356</v>
      </c>
      <c r="M85" s="860"/>
      <c r="N85" s="51"/>
    </row>
    <row r="86" spans="1:14" ht="15.75" thickBot="1">
      <c r="B86" s="822" t="s">
        <v>953</v>
      </c>
      <c r="C86" s="823"/>
      <c r="D86" s="823"/>
      <c r="E86" s="823"/>
      <c r="F86" s="823"/>
      <c r="G86" s="823"/>
      <c r="H86" s="823"/>
      <c r="I86" s="823"/>
      <c r="J86" s="823"/>
      <c r="K86" s="823"/>
      <c r="L86" s="823"/>
      <c r="M86" s="824"/>
      <c r="N86" s="52">
        <f>L83+L84+L85</f>
        <v>2451.6981388086215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10624.025268170692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72443.589562759036</v>
      </c>
      <c r="L36" s="270"/>
      <c r="M36" s="271">
        <v>418</v>
      </c>
      <c r="N36" s="272">
        <f>K36/M36</f>
        <v>173.31002287741396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418</v>
      </c>
      <c r="N37" s="272">
        <f>K37/M37</f>
        <v>554.95452498050668</v>
      </c>
    </row>
    <row r="38" spans="1:14">
      <c r="A38" t="s">
        <v>225</v>
      </c>
      <c r="B38" s="871" t="str">
        <f>VLOOKUP(A38,EQUIPOS!A8:D154,3,FALSE)</f>
        <v>Esparcidor de gravilla, Ancho de esparcimiento 3100mm, Velocidad de trabajo 10—20km2/h</v>
      </c>
      <c r="C38" s="872"/>
      <c r="D38" s="872"/>
      <c r="E38" s="872"/>
      <c r="F38" s="872"/>
      <c r="G38" s="872"/>
      <c r="H38" s="873"/>
      <c r="I38" s="267"/>
      <c r="J38" s="268"/>
      <c r="K38" s="269">
        <f>VLOOKUP(A38,EQUIPOS!A8:D165,4,FALSE)</f>
        <v>98316.300120887245</v>
      </c>
      <c r="L38" s="270"/>
      <c r="M38" s="271">
        <v>418</v>
      </c>
      <c r="N38" s="272">
        <f>K38/M38</f>
        <v>235.20645961934747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0.96653780985169846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964.43754528711986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41349.848109233855</v>
      </c>
      <c r="N48" s="272">
        <f>K48*M48</f>
        <v>413.49848109233858</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1219.6738639450648</v>
      </c>
      <c r="N49" s="272">
        <f>K49*M49</f>
        <v>1524.5923299313311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1938.0908110236696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09">
        <f>VLOOKUP(A58,TRANSPORTE!A5:D117,4,FALSE)</f>
        <v>932.29582164537612</v>
      </c>
      <c r="M58" s="910"/>
      <c r="N58" s="287">
        <f>K58*L58</f>
        <v>9.3229582164537614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9.3229582164537614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96.653780985169846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3008.5050955124129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601.70101910248263</v>
      </c>
      <c r="M83" s="858"/>
      <c r="N83" s="51"/>
    </row>
    <row r="84" spans="1:14">
      <c r="B84" s="89" t="s">
        <v>973</v>
      </c>
      <c r="C84" s="90"/>
      <c r="D84" s="90"/>
      <c r="E84" s="90"/>
      <c r="F84" s="90"/>
      <c r="G84" s="90"/>
      <c r="H84" s="90"/>
      <c r="I84" s="87"/>
      <c r="J84" s="88"/>
      <c r="K84" s="304">
        <v>0.05</v>
      </c>
      <c r="L84" s="857">
        <f>N78*K84</f>
        <v>150.42525477562066</v>
      </c>
      <c r="M84" s="858"/>
      <c r="N84" s="51"/>
    </row>
    <row r="85" spans="1:14" ht="15.75" thickBot="1">
      <c r="B85" s="91" t="s">
        <v>974</v>
      </c>
      <c r="C85" s="92"/>
      <c r="D85" s="92"/>
      <c r="E85" s="92"/>
      <c r="F85" s="92"/>
      <c r="G85" s="92"/>
      <c r="H85" s="92"/>
      <c r="I85" s="93"/>
      <c r="J85" s="94"/>
      <c r="K85" s="305">
        <v>0.05</v>
      </c>
      <c r="L85" s="859">
        <f>N78*K85</f>
        <v>150.42525477562066</v>
      </c>
      <c r="M85" s="860"/>
      <c r="N85" s="51"/>
    </row>
    <row r="86" spans="1:14" ht="15.75" thickBot="1">
      <c r="B86" s="822" t="s">
        <v>953</v>
      </c>
      <c r="C86" s="823"/>
      <c r="D86" s="823"/>
      <c r="E86" s="823"/>
      <c r="F86" s="823"/>
      <c r="G86" s="823"/>
      <c r="H86" s="823"/>
      <c r="I86" s="823"/>
      <c r="J86" s="823"/>
      <c r="K86" s="823"/>
      <c r="L86" s="823"/>
      <c r="M86" s="824"/>
      <c r="N86" s="52">
        <f>L83+L84+L85</f>
        <v>902.55152865372406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3911.0566241661372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72443.589562759036</v>
      </c>
      <c r="L36" s="270"/>
      <c r="M36" s="271">
        <v>418</v>
      </c>
      <c r="N36" s="272">
        <f>K36/M36</f>
        <v>173.31002287741396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418</v>
      </c>
      <c r="N37" s="272">
        <f>K37/M37</f>
        <v>554.95452498050668</v>
      </c>
    </row>
    <row r="38" spans="1:14">
      <c r="A38" t="s">
        <v>225</v>
      </c>
      <c r="B38" s="871" t="str">
        <f>VLOOKUP(A38,EQUIPOS!A8:D154,3,FALSE)</f>
        <v>Esparcidor de gravilla, Ancho de esparcimiento 3100mm, Velocidad de trabajo 10—20km2/h</v>
      </c>
      <c r="C38" s="872"/>
      <c r="D38" s="872"/>
      <c r="E38" s="872"/>
      <c r="F38" s="872"/>
      <c r="G38" s="872"/>
      <c r="H38" s="873"/>
      <c r="I38" s="267"/>
      <c r="J38" s="268"/>
      <c r="K38" s="269">
        <f>VLOOKUP(A38,EQUIPOS!A8:D165,4,FALSE)</f>
        <v>98316.300120887245</v>
      </c>
      <c r="L38" s="270"/>
      <c r="M38" s="271">
        <v>418</v>
      </c>
      <c r="N38" s="272">
        <f>K38/M38</f>
        <v>235.20645961934747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0.96653780985169846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964.43754528711986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41349.848109233855</v>
      </c>
      <c r="N48" s="272">
        <f>K48*M48</f>
        <v>413.49848109233858</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1134.5394708461315</v>
      </c>
      <c r="N49" s="272">
        <f>K49*M49</f>
        <v>1418.1743385576644</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4"/>
      <c r="C52" s="905"/>
      <c r="D52" s="905"/>
      <c r="E52" s="905"/>
      <c r="F52" s="905"/>
      <c r="G52" s="905"/>
      <c r="H52" s="905"/>
      <c r="I52" s="875"/>
      <c r="J52" s="42"/>
      <c r="K52" s="44"/>
      <c r="L52" s="906"/>
      <c r="M52" s="907"/>
      <c r="N52" s="45"/>
    </row>
    <row r="53" spans="1:72" ht="15.75" thickBot="1">
      <c r="B53" s="822" t="s">
        <v>953</v>
      </c>
      <c r="C53" s="823"/>
      <c r="D53" s="823"/>
      <c r="E53" s="823"/>
      <c r="F53" s="823"/>
      <c r="G53" s="823"/>
      <c r="H53" s="823"/>
      <c r="I53" s="823"/>
      <c r="J53" s="823"/>
      <c r="K53" s="823"/>
      <c r="L53" s="823"/>
      <c r="M53" s="824"/>
      <c r="N53" s="394">
        <f>SUM(N48:N52)</f>
        <v>1831.672819650003</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08" t="s">
        <v>961</v>
      </c>
      <c r="M57" s="887"/>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09">
        <f>VLOOKUP(A58,TRANSPORTE!A5:D117,4,FALSE)</f>
        <v>932.29582164537612</v>
      </c>
      <c r="M58" s="910"/>
      <c r="N58" s="287">
        <f>K58*L58</f>
        <v>9.3229582164537614</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0"/>
      <c r="M63" s="901"/>
      <c r="N63" s="127"/>
    </row>
    <row r="64" spans="1:72" ht="15.75" thickBot="1">
      <c r="B64" s="911" t="s">
        <v>953</v>
      </c>
      <c r="C64" s="865"/>
      <c r="D64" s="865"/>
      <c r="E64" s="865"/>
      <c r="F64" s="865"/>
      <c r="G64" s="865"/>
      <c r="H64" s="865"/>
      <c r="I64" s="865"/>
      <c r="J64" s="865"/>
      <c r="K64" s="865"/>
      <c r="L64" s="865"/>
      <c r="M64" s="866"/>
      <c r="N64" s="104">
        <f>N58+N59+N60+N61+N62</f>
        <v>9.3229582164537614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96.653780985169846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2902.0871041387463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580.41742082774931</v>
      </c>
      <c r="M83" s="858"/>
      <c r="N83" s="51"/>
    </row>
    <row r="84" spans="1:14">
      <c r="B84" s="89" t="s">
        <v>973</v>
      </c>
      <c r="C84" s="90"/>
      <c r="D84" s="90"/>
      <c r="E84" s="90"/>
      <c r="F84" s="90"/>
      <c r="G84" s="90"/>
      <c r="H84" s="90"/>
      <c r="I84" s="87"/>
      <c r="J84" s="88"/>
      <c r="K84" s="304">
        <v>0.05</v>
      </c>
      <c r="L84" s="857">
        <f>N78*K84</f>
        <v>145.10435520693733</v>
      </c>
      <c r="M84" s="858"/>
      <c r="N84" s="51"/>
    </row>
    <row r="85" spans="1:14" ht="15.75" thickBot="1">
      <c r="B85" s="91" t="s">
        <v>974</v>
      </c>
      <c r="C85" s="92"/>
      <c r="D85" s="92"/>
      <c r="E85" s="92"/>
      <c r="F85" s="92"/>
      <c r="G85" s="92"/>
      <c r="H85" s="92"/>
      <c r="I85" s="93"/>
      <c r="J85" s="94"/>
      <c r="K85" s="305">
        <v>0.05</v>
      </c>
      <c r="L85" s="859">
        <f>N78*K85</f>
        <v>145.10435520693733</v>
      </c>
      <c r="M85" s="860"/>
      <c r="N85" s="51"/>
    </row>
    <row r="86" spans="1:14" ht="15.75" thickBot="1">
      <c r="B86" s="822" t="s">
        <v>953</v>
      </c>
      <c r="C86" s="823"/>
      <c r="D86" s="823"/>
      <c r="E86" s="823"/>
      <c r="F86" s="823"/>
      <c r="G86" s="823"/>
      <c r="H86" s="823"/>
      <c r="I86" s="823"/>
      <c r="J86" s="823"/>
      <c r="K86" s="823"/>
      <c r="L86" s="823"/>
      <c r="M86" s="824"/>
      <c r="N86" s="52">
        <f>L83+L84+L85</f>
        <v>870.62613124162385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3772.71323538037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175934.43179527193</v>
      </c>
      <c r="L36" s="270"/>
      <c r="M36" s="271">
        <v>600</v>
      </c>
      <c r="N36" s="272">
        <f>K36/M36</f>
        <v>293.22405299211988</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77513.654893328843</v>
      </c>
      <c r="L37" s="270"/>
      <c r="M37" s="271">
        <v>600</v>
      </c>
      <c r="N37" s="272">
        <f>K37/M37</f>
        <v>129.18942482221473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423.08683248853129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48040.021247813129</v>
      </c>
      <c r="N48" s="272">
        <f>K48*M48</f>
        <v>600.50026559766411</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1357.7261030523175</v>
      </c>
      <c r="N49" s="272">
        <f>K49*M49</f>
        <v>1985.6744257140144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2586.1746913116785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09">
        <f>VLOOKUP(A58,TRANSPORTE!A5:D117,4,FALSE)</f>
        <v>932.29582164537612</v>
      </c>
      <c r="M58" s="910"/>
      <c r="N58" s="287">
        <f>K58*L58</f>
        <v>11.653697770567202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11.653697770567202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3088.2506889904457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617.65013779808919</v>
      </c>
      <c r="M83" s="858"/>
      <c r="N83" s="51"/>
    </row>
    <row r="84" spans="1:14">
      <c r="B84" s="89" t="s">
        <v>973</v>
      </c>
      <c r="C84" s="90"/>
      <c r="D84" s="90"/>
      <c r="E84" s="90"/>
      <c r="F84" s="90"/>
      <c r="G84" s="90"/>
      <c r="H84" s="90"/>
      <c r="I84" s="87"/>
      <c r="J84" s="88"/>
      <c r="K84" s="304">
        <v>0.05</v>
      </c>
      <c r="L84" s="857">
        <f>N78*K84</f>
        <v>154.4125344495223</v>
      </c>
      <c r="M84" s="858"/>
      <c r="N84" s="51"/>
    </row>
    <row r="85" spans="1:14" ht="15.75" thickBot="1">
      <c r="B85" s="91" t="s">
        <v>974</v>
      </c>
      <c r="C85" s="92"/>
      <c r="D85" s="92"/>
      <c r="E85" s="92"/>
      <c r="F85" s="92"/>
      <c r="G85" s="92"/>
      <c r="H85" s="92"/>
      <c r="I85" s="93"/>
      <c r="J85" s="94"/>
      <c r="K85" s="305">
        <v>0.05</v>
      </c>
      <c r="L85" s="859">
        <f>N78*K85</f>
        <v>154.4125344495223</v>
      </c>
      <c r="M85" s="860"/>
      <c r="N85" s="51"/>
    </row>
    <row r="86" spans="1:14" ht="15.75" thickBot="1">
      <c r="B86" s="822" t="s">
        <v>953</v>
      </c>
      <c r="C86" s="823"/>
      <c r="D86" s="823"/>
      <c r="E86" s="823"/>
      <c r="F86" s="823"/>
      <c r="G86" s="823"/>
      <c r="H86" s="823"/>
      <c r="I86" s="823"/>
      <c r="J86" s="823"/>
      <c r="K86" s="823"/>
      <c r="L86" s="823"/>
      <c r="M86" s="824"/>
      <c r="N86" s="52">
        <f>L83+L84+L85</f>
        <v>926.4752066971339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4014.7258956875794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175934.43179527193</v>
      </c>
      <c r="L36" s="270"/>
      <c r="M36" s="271">
        <v>600</v>
      </c>
      <c r="N36" s="272">
        <f>K36/M36</f>
        <v>293.22405299211988</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77513.654893328843</v>
      </c>
      <c r="L37" s="270"/>
      <c r="M37" s="271">
        <v>600</v>
      </c>
      <c r="N37" s="272">
        <f>K37/M37</f>
        <v>129.18942482221473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423.08683248853129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48040.021247813129</v>
      </c>
      <c r="N48" s="272">
        <f>K48*M48</f>
        <v>456.38020185422471</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1357.7261030523175</v>
      </c>
      <c r="N49" s="272">
        <f>K49*M49</f>
        <v>1915.4120998810567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2371.7923017352814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09">
        <f>VLOOKUP(A58,TRANSPORTE!A5:D117,4,FALSE)</f>
        <v>932.29582164537612</v>
      </c>
      <c r="M58" s="910"/>
      <c r="N58" s="287">
        <f>K58*L58</f>
        <v>8.8568103056310736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8.8568103056310736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2871.0714119491122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574.21428238982242</v>
      </c>
      <c r="M83" s="858"/>
      <c r="N83" s="51"/>
    </row>
    <row r="84" spans="1:14">
      <c r="B84" s="89" t="s">
        <v>973</v>
      </c>
      <c r="C84" s="90"/>
      <c r="D84" s="90"/>
      <c r="E84" s="90"/>
      <c r="F84" s="90"/>
      <c r="G84" s="90"/>
      <c r="H84" s="90"/>
      <c r="I84" s="87"/>
      <c r="J84" s="88"/>
      <c r="K84" s="304">
        <v>0.05</v>
      </c>
      <c r="L84" s="857">
        <f>N78*K84</f>
        <v>143.5535705974556</v>
      </c>
      <c r="M84" s="858"/>
      <c r="N84" s="51"/>
    </row>
    <row r="85" spans="1:14" ht="15.75" thickBot="1">
      <c r="B85" s="91" t="s">
        <v>974</v>
      </c>
      <c r="C85" s="92"/>
      <c r="D85" s="92"/>
      <c r="E85" s="92"/>
      <c r="F85" s="92"/>
      <c r="G85" s="92"/>
      <c r="H85" s="92"/>
      <c r="I85" s="93"/>
      <c r="J85" s="94"/>
      <c r="K85" s="305">
        <v>0.05</v>
      </c>
      <c r="L85" s="859">
        <f>N78*K85</f>
        <v>143.5535705974556</v>
      </c>
      <c r="M85" s="860"/>
      <c r="N85" s="51"/>
    </row>
    <row r="86" spans="1:14" ht="15.75" thickBot="1">
      <c r="B86" s="822" t="s">
        <v>953</v>
      </c>
      <c r="C86" s="823"/>
      <c r="D86" s="823"/>
      <c r="E86" s="823"/>
      <c r="F86" s="823"/>
      <c r="G86" s="823"/>
      <c r="H86" s="823"/>
      <c r="I86" s="823"/>
      <c r="J86" s="823"/>
      <c r="K86" s="823"/>
      <c r="L86" s="823"/>
      <c r="M86" s="824"/>
      <c r="N86" s="52">
        <f>L83+L84+L85</f>
        <v>861.32142358473368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3732.3928355338458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175934.43179527193</v>
      </c>
      <c r="L36" s="270"/>
      <c r="M36" s="271">
        <v>600</v>
      </c>
      <c r="N36" s="272">
        <f>K36/M36</f>
        <v>293.22405299211988</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77513.654893328843</v>
      </c>
      <c r="L37" s="270"/>
      <c r="M37" s="271">
        <v>600</v>
      </c>
      <c r="N37" s="272">
        <f>K37/M37</f>
        <v>129.18942482221473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423.08683248853129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48040.021247813129</v>
      </c>
      <c r="N48" s="272">
        <f>K48*M48</f>
        <v>456.38020185422471</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1357.7261030523175</v>
      </c>
      <c r="N49" s="272">
        <f>K49*M49</f>
        <v>2321.7116362194629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2778.0918380736875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09">
        <f>VLOOKUP(A59,TRANSPORTE!A5:D117,4,FALSE)</f>
        <v>932.29582164537612</v>
      </c>
      <c r="M59" s="910"/>
      <c r="N59" s="287">
        <f>K59*L59</f>
        <v>8.8568103056310736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8.8568103056310736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3277.3709482875183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655.47418965750376</v>
      </c>
      <c r="M83" s="858"/>
      <c r="N83" s="51"/>
    </row>
    <row r="84" spans="1:14">
      <c r="B84" s="89" t="s">
        <v>973</v>
      </c>
      <c r="C84" s="90"/>
      <c r="D84" s="90"/>
      <c r="E84" s="90"/>
      <c r="F84" s="90"/>
      <c r="G84" s="90"/>
      <c r="H84" s="90"/>
      <c r="I84" s="87"/>
      <c r="J84" s="88"/>
      <c r="K84" s="304">
        <v>0.05</v>
      </c>
      <c r="L84" s="857">
        <f>N78*K84</f>
        <v>163.86854741437594</v>
      </c>
      <c r="M84" s="858"/>
      <c r="N84" s="51"/>
    </row>
    <row r="85" spans="1:14" ht="15.75" thickBot="1">
      <c r="B85" s="91" t="s">
        <v>974</v>
      </c>
      <c r="C85" s="92"/>
      <c r="D85" s="92"/>
      <c r="E85" s="92"/>
      <c r="F85" s="92"/>
      <c r="G85" s="92"/>
      <c r="H85" s="92"/>
      <c r="I85" s="93"/>
      <c r="J85" s="94"/>
      <c r="K85" s="305">
        <v>0.05</v>
      </c>
      <c r="L85" s="859">
        <f>N78*K85</f>
        <v>163.86854741437594</v>
      </c>
      <c r="M85" s="860"/>
      <c r="N85" s="51"/>
    </row>
    <row r="86" spans="1:14" ht="15.75" thickBot="1">
      <c r="B86" s="822" t="s">
        <v>953</v>
      </c>
      <c r="C86" s="823"/>
      <c r="D86" s="823"/>
      <c r="E86" s="823"/>
      <c r="F86" s="823"/>
      <c r="G86" s="823"/>
      <c r="H86" s="823"/>
      <c r="I86" s="823"/>
      <c r="J86" s="823"/>
      <c r="K86" s="823"/>
      <c r="L86" s="823"/>
      <c r="M86" s="824"/>
      <c r="N86" s="52">
        <f>L83+L84+L85</f>
        <v>983.21128448625564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4260.5822327737742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175934.43179527193</v>
      </c>
      <c r="L36" s="270"/>
      <c r="M36" s="271">
        <v>600</v>
      </c>
      <c r="N36" s="272">
        <f>K36/M36</f>
        <v>293.22405299211988</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77513.654893328843</v>
      </c>
      <c r="L37" s="270"/>
      <c r="M37" s="271">
        <v>600</v>
      </c>
      <c r="N37" s="272">
        <f>K37/M37</f>
        <v>129.18942482221473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423.08683248853129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49124.446574497408</v>
      </c>
      <c r="N48" s="272">
        <f>K48*M48</f>
        <v>233.34112122886268</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1357.7261030523175</v>
      </c>
      <c r="N49" s="272">
        <f>K49*M49</f>
        <v>1451.0697726371641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1684.4108938660268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09">
        <f>VLOOKUP(A58,TRANSPORTE!A5:D117,4,FALSE)</f>
        <v>932.29582164537612</v>
      </c>
      <c r="M58" s="910"/>
      <c r="N58" s="287">
        <f>K58*L58</f>
        <v>4.4284051528155368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4.4284051528155368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2179.2615989270421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435.85231978540844</v>
      </c>
      <c r="M83" s="858"/>
      <c r="N83" s="51"/>
    </row>
    <row r="84" spans="1:14">
      <c r="B84" s="89" t="s">
        <v>973</v>
      </c>
      <c r="C84" s="90"/>
      <c r="D84" s="90"/>
      <c r="E84" s="90"/>
      <c r="F84" s="90"/>
      <c r="G84" s="90"/>
      <c r="H84" s="90"/>
      <c r="I84" s="87"/>
      <c r="J84" s="88"/>
      <c r="K84" s="304">
        <v>0.05</v>
      </c>
      <c r="L84" s="857">
        <f>N78*K84</f>
        <v>108.96307994635211</v>
      </c>
      <c r="M84" s="858"/>
      <c r="N84" s="51"/>
    </row>
    <row r="85" spans="1:14" ht="15.75" thickBot="1">
      <c r="B85" s="91" t="s">
        <v>974</v>
      </c>
      <c r="C85" s="92"/>
      <c r="D85" s="92"/>
      <c r="E85" s="92"/>
      <c r="F85" s="92"/>
      <c r="G85" s="92"/>
      <c r="H85" s="92"/>
      <c r="I85" s="93"/>
      <c r="J85" s="94"/>
      <c r="K85" s="305">
        <v>0.05</v>
      </c>
      <c r="L85" s="859">
        <f>N78*K85</f>
        <v>108.96307994635211</v>
      </c>
      <c r="M85" s="860"/>
      <c r="N85" s="51"/>
    </row>
    <row r="86" spans="1:14" ht="15.75" thickBot="1">
      <c r="B86" s="822" t="s">
        <v>953</v>
      </c>
      <c r="C86" s="823"/>
      <c r="D86" s="823"/>
      <c r="E86" s="823"/>
      <c r="F86" s="823"/>
      <c r="G86" s="823"/>
      <c r="H86" s="823"/>
      <c r="I86" s="823"/>
      <c r="J86" s="823"/>
      <c r="K86" s="823"/>
      <c r="L86" s="823"/>
      <c r="M86" s="824"/>
      <c r="N86" s="52">
        <f>L83+L84+L85</f>
        <v>653.7784796781126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2833.0400786051546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175934.43179527193</v>
      </c>
      <c r="L36" s="270"/>
      <c r="M36" s="271">
        <v>600</v>
      </c>
      <c r="N36" s="272">
        <f>K36/M36</f>
        <v>293.22405299211988</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77513.654893328843</v>
      </c>
      <c r="L37" s="270"/>
      <c r="M37" s="271">
        <v>600</v>
      </c>
      <c r="N37" s="272">
        <f>K37/M37</f>
        <v>129.18942482221473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423.08683248853129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48040.021247813129</v>
      </c>
      <c r="N48" s="272">
        <f>K48*M48</f>
        <v>600.50026559766411</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1748.9672522676308</v>
      </c>
      <c r="N49" s="272">
        <f>K49*M49</f>
        <v>2557.8646064414102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3158.3648720390743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09">
        <f>VLOOKUP(A58,TRANSPORTE!A5:D117,4,FALSE)</f>
        <v>932.29582164537612</v>
      </c>
      <c r="M58" s="910"/>
      <c r="N58" s="287">
        <f>K58*L58</f>
        <v>11.653697770567202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11.653697770567202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3660.4408697178415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732.08817394356834</v>
      </c>
      <c r="M83" s="858"/>
      <c r="N83" s="51"/>
    </row>
    <row r="84" spans="1:14">
      <c r="B84" s="89" t="s">
        <v>973</v>
      </c>
      <c r="C84" s="90"/>
      <c r="D84" s="90"/>
      <c r="E84" s="90"/>
      <c r="F84" s="90"/>
      <c r="G84" s="90"/>
      <c r="H84" s="90"/>
      <c r="I84" s="87"/>
      <c r="J84" s="88"/>
      <c r="K84" s="304">
        <v>0.05</v>
      </c>
      <c r="L84" s="857">
        <f>N78*K84</f>
        <v>183.02204348589208</v>
      </c>
      <c r="M84" s="858"/>
      <c r="N84" s="51"/>
    </row>
    <row r="85" spans="1:14" ht="15.75" thickBot="1">
      <c r="B85" s="91" t="s">
        <v>974</v>
      </c>
      <c r="C85" s="92"/>
      <c r="D85" s="92"/>
      <c r="E85" s="92"/>
      <c r="F85" s="92"/>
      <c r="G85" s="92"/>
      <c r="H85" s="92"/>
      <c r="I85" s="93"/>
      <c r="J85" s="94"/>
      <c r="K85" s="305">
        <v>0.05</v>
      </c>
      <c r="L85" s="859">
        <f>N78*K85</f>
        <v>183.02204348589208</v>
      </c>
      <c r="M85" s="860"/>
      <c r="N85" s="51"/>
    </row>
    <row r="86" spans="1:14" ht="15.75" thickBot="1">
      <c r="B86" s="822" t="s">
        <v>953</v>
      </c>
      <c r="C86" s="823"/>
      <c r="D86" s="823"/>
      <c r="E86" s="823"/>
      <c r="F86" s="823"/>
      <c r="G86" s="823"/>
      <c r="H86" s="823"/>
      <c r="I86" s="823"/>
      <c r="J86" s="823"/>
      <c r="K86" s="823"/>
      <c r="L86" s="823"/>
      <c r="M86" s="824"/>
      <c r="N86" s="52">
        <f>L83+L84+L85</f>
        <v>1098.1322609153524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4758.5731306331936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175934.43179527193</v>
      </c>
      <c r="L36" s="270"/>
      <c r="M36" s="271">
        <v>600</v>
      </c>
      <c r="N36" s="272">
        <f>K36/M36</f>
        <v>293.22405299211988</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77513.654893328843</v>
      </c>
      <c r="L37" s="270"/>
      <c r="M37" s="271">
        <v>600</v>
      </c>
      <c r="N37" s="272">
        <f>K37/M37</f>
        <v>129.18942482221473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423.08683248853129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48040.021247813129</v>
      </c>
      <c r="N48" s="272">
        <f>K48*M48</f>
        <v>456.38020185422471</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1748.9672522676308</v>
      </c>
      <c r="N49" s="272">
        <f>K49*M49</f>
        <v>2467.3555511365598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2923.7357529907845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09">
        <f>VLOOKUP(A58,TRANSPORTE!A5:D117,4,FALSE)</f>
        <v>932.29582164537612</v>
      </c>
      <c r="M58" s="910"/>
      <c r="N58" s="287">
        <f>K58*L58</f>
        <v>8.8568103056310736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8.8568103056310736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3423.0148632046153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684.6029726409231</v>
      </c>
      <c r="M83" s="858"/>
      <c r="N83" s="51"/>
    </row>
    <row r="84" spans="1:14">
      <c r="B84" s="89" t="s">
        <v>973</v>
      </c>
      <c r="C84" s="90"/>
      <c r="D84" s="90"/>
      <c r="E84" s="90"/>
      <c r="F84" s="90"/>
      <c r="G84" s="90"/>
      <c r="H84" s="90"/>
      <c r="I84" s="87"/>
      <c r="J84" s="88"/>
      <c r="K84" s="304">
        <v>0.05</v>
      </c>
      <c r="L84" s="857">
        <f>N78*K84</f>
        <v>171.15074316023077</v>
      </c>
      <c r="M84" s="858"/>
      <c r="N84" s="51"/>
    </row>
    <row r="85" spans="1:14" ht="15.75" thickBot="1">
      <c r="B85" s="91" t="s">
        <v>974</v>
      </c>
      <c r="C85" s="92"/>
      <c r="D85" s="92"/>
      <c r="E85" s="92"/>
      <c r="F85" s="92"/>
      <c r="G85" s="92"/>
      <c r="H85" s="92"/>
      <c r="I85" s="93"/>
      <c r="J85" s="94"/>
      <c r="K85" s="305">
        <v>0.05</v>
      </c>
      <c r="L85" s="859">
        <f>N78*K85</f>
        <v>171.15074316023077</v>
      </c>
      <c r="M85" s="860"/>
      <c r="N85" s="51"/>
    </row>
    <row r="86" spans="1:14" ht="15.75" thickBot="1">
      <c r="B86" s="822" t="s">
        <v>953</v>
      </c>
      <c r="C86" s="823"/>
      <c r="D86" s="823"/>
      <c r="E86" s="823"/>
      <c r="F86" s="823"/>
      <c r="G86" s="823"/>
      <c r="H86" s="823"/>
      <c r="I86" s="823"/>
      <c r="J86" s="823"/>
      <c r="K86" s="823"/>
      <c r="L86" s="823"/>
      <c r="M86" s="824"/>
      <c r="N86" s="52">
        <f>L83+L84+L85</f>
        <v>1026.9044589613848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4449.9193221659998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175934.43179527193</v>
      </c>
      <c r="L36" s="270"/>
      <c r="M36" s="271">
        <v>600</v>
      </c>
      <c r="N36" s="272">
        <f>K36/M36</f>
        <v>293.22405299211988</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77513.654893328843</v>
      </c>
      <c r="L37" s="270"/>
      <c r="M37" s="271">
        <v>600</v>
      </c>
      <c r="N37" s="272">
        <f>K37/M37</f>
        <v>129.18942482221473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423.08683248853129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48040.021247813129</v>
      </c>
      <c r="N48" s="272">
        <f>K48*M48</f>
        <v>456.38020185422471</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1748.9672522676308</v>
      </c>
      <c r="N49" s="272">
        <f>K49*M49</f>
        <v>2990.7340013776484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3447.114203231873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09">
        <f>VLOOKUP(A58,TRANSPORTE!A5:D117,4,FALSE)</f>
        <v>932.29582164537612</v>
      </c>
      <c r="M58" s="910"/>
      <c r="N58" s="287">
        <f>K58*L58</f>
        <v>8.8568103056310736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8.8568103056310736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3946.3933134457038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789.27866268914079</v>
      </c>
      <c r="M83" s="858"/>
      <c r="N83" s="51"/>
    </row>
    <row r="84" spans="1:14">
      <c r="B84" s="89" t="s">
        <v>973</v>
      </c>
      <c r="C84" s="90"/>
      <c r="D84" s="90"/>
      <c r="E84" s="90"/>
      <c r="F84" s="90"/>
      <c r="G84" s="90"/>
      <c r="H84" s="90"/>
      <c r="I84" s="87"/>
      <c r="J84" s="88"/>
      <c r="K84" s="304">
        <v>0.05</v>
      </c>
      <c r="L84" s="857">
        <f>N78*K84</f>
        <v>197.3196656722852</v>
      </c>
      <c r="M84" s="858"/>
      <c r="N84" s="51"/>
    </row>
    <row r="85" spans="1:14" ht="15.75" thickBot="1">
      <c r="B85" s="91" t="s">
        <v>974</v>
      </c>
      <c r="C85" s="92"/>
      <c r="D85" s="92"/>
      <c r="E85" s="92"/>
      <c r="F85" s="92"/>
      <c r="G85" s="92"/>
      <c r="H85" s="92"/>
      <c r="I85" s="93"/>
      <c r="J85" s="94"/>
      <c r="K85" s="305">
        <v>0.05</v>
      </c>
      <c r="L85" s="859">
        <f>N78*K85</f>
        <v>197.3196656722852</v>
      </c>
      <c r="M85" s="860"/>
      <c r="N85" s="51"/>
    </row>
    <row r="86" spans="1:14" ht="15.75" thickBot="1">
      <c r="B86" s="822" t="s">
        <v>953</v>
      </c>
      <c r="C86" s="823"/>
      <c r="D86" s="823"/>
      <c r="E86" s="823"/>
      <c r="F86" s="823"/>
      <c r="G86" s="823"/>
      <c r="H86" s="823"/>
      <c r="I86" s="823"/>
      <c r="J86" s="823"/>
      <c r="K86" s="823"/>
      <c r="L86" s="823"/>
      <c r="M86" s="824"/>
      <c r="N86" s="52">
        <f>L83+L84+L85</f>
        <v>1183.9179940337112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5130.3113074794146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175934.43179527193</v>
      </c>
      <c r="L36" s="270"/>
      <c r="M36" s="271">
        <v>600</v>
      </c>
      <c r="N36" s="272">
        <f>K36/M36</f>
        <v>293.22405299211988</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77513.654893328843</v>
      </c>
      <c r="L37" s="270"/>
      <c r="M37" s="271">
        <v>600</v>
      </c>
      <c r="N37" s="272">
        <f>K37/M37</f>
        <v>129.18942482221473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423.08683248853129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49124.446574497408</v>
      </c>
      <c r="N48" s="272">
        <f>K48*M48</f>
        <v>233.34112122886268</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1748.9672522676308</v>
      </c>
      <c r="N49" s="272">
        <f>K49*M49</f>
        <v>1869.2087508610302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2102.5498720898931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09">
        <f>VLOOKUP(A58,TRANSPORTE!A5:D117,4,FALSE)</f>
        <v>932.29582164537612</v>
      </c>
      <c r="M58" s="910"/>
      <c r="N58" s="287">
        <f>K58*L58</f>
        <v>4.4284051528155368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4.4284051528155368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2597.4005771509087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519.48011543018174</v>
      </c>
      <c r="M83" s="858"/>
      <c r="N83" s="51"/>
    </row>
    <row r="84" spans="1:14">
      <c r="B84" s="89" t="s">
        <v>973</v>
      </c>
      <c r="C84" s="90"/>
      <c r="D84" s="90"/>
      <c r="E84" s="90"/>
      <c r="F84" s="90"/>
      <c r="G84" s="90"/>
      <c r="H84" s="90"/>
      <c r="I84" s="87"/>
      <c r="J84" s="88"/>
      <c r="K84" s="304">
        <v>0.05</v>
      </c>
      <c r="L84" s="857">
        <f>N78*K84</f>
        <v>129.87002885754544</v>
      </c>
      <c r="M84" s="858"/>
      <c r="N84" s="51"/>
    </row>
    <row r="85" spans="1:14" ht="15.75" thickBot="1">
      <c r="B85" s="91" t="s">
        <v>974</v>
      </c>
      <c r="C85" s="92"/>
      <c r="D85" s="92"/>
      <c r="E85" s="92"/>
      <c r="F85" s="92"/>
      <c r="G85" s="92"/>
      <c r="H85" s="92"/>
      <c r="I85" s="93"/>
      <c r="J85" s="94"/>
      <c r="K85" s="305">
        <v>0.05</v>
      </c>
      <c r="L85" s="859">
        <f>N78*K85</f>
        <v>129.87002885754544</v>
      </c>
      <c r="M85" s="860"/>
      <c r="N85" s="51"/>
    </row>
    <row r="86" spans="1:14" ht="15.75" thickBot="1">
      <c r="B86" s="822" t="s">
        <v>953</v>
      </c>
      <c r="C86" s="823"/>
      <c r="D86" s="823"/>
      <c r="E86" s="823"/>
      <c r="F86" s="823"/>
      <c r="G86" s="823"/>
      <c r="H86" s="823"/>
      <c r="I86" s="823"/>
      <c r="J86" s="823"/>
      <c r="K86" s="823"/>
      <c r="L86" s="823"/>
      <c r="M86" s="824"/>
      <c r="N86" s="52">
        <f>L83+L84+L85</f>
        <v>779.22017314527261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3376.6207502961815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290</v>
      </c>
      <c r="B37" s="871" t="str">
        <f>VLOOKUP(A37,EQUIPOS!A7:D154,3,FALSE)</f>
        <v>Planta trituradora</v>
      </c>
      <c r="C37" s="872"/>
      <c r="D37" s="872"/>
      <c r="E37" s="872"/>
      <c r="F37" s="872"/>
      <c r="G37" s="872"/>
      <c r="H37" s="873"/>
      <c r="I37" s="267"/>
      <c r="J37" s="268"/>
      <c r="K37" s="269">
        <f>VLOOKUP(A37,EQUIPOS!A7:D164,4,FALSE)</f>
        <v>465708.79004630802</v>
      </c>
      <c r="L37" s="270"/>
      <c r="M37" s="271">
        <v>30</v>
      </c>
      <c r="N37" s="272">
        <f t="shared" ref="N37:N43" si="0">K37/M37</f>
        <v>15523.626334876933</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123154.10225669034</v>
      </c>
      <c r="L38" s="270"/>
      <c r="M38" s="271">
        <v>9</v>
      </c>
      <c r="N38" s="272">
        <f t="shared" si="0"/>
        <v>13683.789139632259</v>
      </c>
    </row>
    <row r="39" spans="1:14">
      <c r="A39" t="s">
        <v>173</v>
      </c>
      <c r="B39" s="871" t="str">
        <f>VLOOKUP(A39,EQUIPOS!A9:D154,3,FALSE)</f>
        <v>Compactador neumático de Potencia 70 HP, peso de 13 ton</v>
      </c>
      <c r="C39" s="872"/>
      <c r="D39" s="872"/>
      <c r="E39" s="872"/>
      <c r="F39" s="872"/>
      <c r="G39" s="872"/>
      <c r="H39" s="873"/>
      <c r="I39" s="267"/>
      <c r="J39" s="268"/>
      <c r="K39" s="269">
        <f>VLOOKUP(A39,EQUIPOS!A9:D166,4,FALSE)</f>
        <v>231970.9914418518</v>
      </c>
      <c r="L39" s="270"/>
      <c r="M39" s="271">
        <v>9</v>
      </c>
      <c r="N39" s="272">
        <f t="shared" si="0"/>
        <v>25774.554604650199</v>
      </c>
    </row>
    <row r="40" spans="1:14">
      <c r="A40" t="s">
        <v>286</v>
      </c>
      <c r="B40" s="871" t="str">
        <f>VLOOKUP(A40,EQUIPOS!A10:D154,3,FALSE)</f>
        <v>Planta de asfalto en frio</v>
      </c>
      <c r="C40" s="872"/>
      <c r="D40" s="872"/>
      <c r="E40" s="872"/>
      <c r="F40" s="872"/>
      <c r="G40" s="872"/>
      <c r="H40" s="873"/>
      <c r="I40" s="267"/>
      <c r="J40" s="268"/>
      <c r="K40" s="269">
        <f>VLOOKUP(A40,EQUIPOS!A10:D167,4,FALSE)</f>
        <v>244380.20816519973</v>
      </c>
      <c r="L40" s="270"/>
      <c r="M40" s="271">
        <v>9</v>
      </c>
      <c r="N40" s="272">
        <f t="shared" si="0"/>
        <v>27153.356462799969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9</v>
      </c>
      <c r="N42" s="272">
        <f t="shared" si="0"/>
        <v>24147.863187586343</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9</v>
      </c>
      <c r="N43" s="272">
        <f t="shared" si="0"/>
        <v>5774.1195667822931</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N77*M46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123465.73549507887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22704.852070651788</v>
      </c>
      <c r="N53" s="272">
        <f>K53*M53</f>
        <v>31786.792898912503</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55.771494290648405</v>
      </c>
      <c r="N54" s="272">
        <f>K54*M54</f>
        <v>1394.2873572662102</v>
      </c>
    </row>
    <row r="55" spans="1:14" ht="15.75" thickBot="1">
      <c r="B55" s="43"/>
      <c r="C55" s="281"/>
      <c r="D55" s="281"/>
      <c r="E55" s="281"/>
      <c r="F55" s="281"/>
      <c r="G55" s="281"/>
      <c r="H55" s="281"/>
      <c r="I55" s="268"/>
      <c r="J55" s="224"/>
      <c r="K55" s="282"/>
      <c r="L55" s="267"/>
      <c r="M55" s="283"/>
      <c r="N55" s="284"/>
    </row>
    <row r="56" spans="1:14" ht="15.75" thickBot="1">
      <c r="B56" s="822" t="s">
        <v>953</v>
      </c>
      <c r="C56" s="823"/>
      <c r="D56" s="823"/>
      <c r="E56" s="823"/>
      <c r="F56" s="823"/>
      <c r="G56" s="823"/>
      <c r="H56" s="823"/>
      <c r="I56" s="823"/>
      <c r="J56" s="823"/>
      <c r="K56" s="823"/>
      <c r="L56" s="823"/>
      <c r="M56" s="824"/>
      <c r="N56" s="394">
        <f>SUM(N53:N55)</f>
        <v>33181.080256178713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09">
        <f>VLOOKUP(A61,TRANSPORTE!A5:D117,4,FALSE)</f>
        <v>964.04915416407187</v>
      </c>
      <c r="M61" s="910"/>
      <c r="N61" s="287">
        <f>K61*L61</f>
        <v>1205.0614427050898</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09">
        <f>VLOOKUP(A62,TRANSPORTE!A6:D117,4,FALSE)</f>
        <v>1008.5038196902459</v>
      </c>
      <c r="M62" s="910"/>
      <c r="N62" s="287">
        <f>K62*L62</f>
        <v>1411.9053475663443</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2616.9667902714341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SUM(N72:N76)</f>
        <v>9718.9390143891651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N48+N56+N67+N77</f>
        <v>168982.72155591816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33796.544311183636</v>
      </c>
      <c r="M84" s="858"/>
      <c r="N84" s="51"/>
    </row>
    <row r="85" spans="1:14">
      <c r="B85" s="89" t="s">
        <v>973</v>
      </c>
      <c r="C85" s="90"/>
      <c r="D85" s="90"/>
      <c r="E85" s="90"/>
      <c r="F85" s="90"/>
      <c r="G85" s="90"/>
      <c r="H85" s="90"/>
      <c r="I85" s="87"/>
      <c r="J85" s="88"/>
      <c r="K85" s="304">
        <v>0.05</v>
      </c>
      <c r="L85" s="857">
        <f>N79*K85</f>
        <v>8449.1360777959089</v>
      </c>
      <c r="M85" s="858"/>
      <c r="N85" s="51"/>
    </row>
    <row r="86" spans="1:14" ht="15.75" thickBot="1">
      <c r="B86" s="91" t="s">
        <v>974</v>
      </c>
      <c r="C86" s="92"/>
      <c r="D86" s="92"/>
      <c r="E86" s="92"/>
      <c r="F86" s="92"/>
      <c r="G86" s="92"/>
      <c r="H86" s="92"/>
      <c r="I86" s="93"/>
      <c r="J86" s="94"/>
      <c r="K86" s="305">
        <v>0.05</v>
      </c>
      <c r="L86" s="859">
        <f>N79*K86</f>
        <v>8449.1360777959089</v>
      </c>
      <c r="M86" s="860"/>
      <c r="N86" s="51"/>
    </row>
    <row r="87" spans="1:14" ht="15.75" thickBot="1">
      <c r="B87" s="822" t="s">
        <v>953</v>
      </c>
      <c r="C87" s="823"/>
      <c r="D87" s="823"/>
      <c r="E87" s="823"/>
      <c r="F87" s="823"/>
      <c r="G87" s="823"/>
      <c r="H87" s="823"/>
      <c r="I87" s="823"/>
      <c r="J87" s="823"/>
      <c r="K87" s="823"/>
      <c r="L87" s="823"/>
      <c r="M87" s="824"/>
      <c r="N87" s="52">
        <f>L84+L85+L86</f>
        <v>50694.816466775446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219677.5380226936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5" t="s">
        <v>2218</v>
      </c>
      <c r="C106" s="826"/>
      <c r="D106" s="826"/>
      <c r="E106" s="826"/>
      <c r="F106" s="826"/>
      <c r="G106" s="826"/>
      <c r="H106" s="826"/>
      <c r="I106" s="826"/>
      <c r="J106" s="826"/>
      <c r="K106" s="826"/>
      <c r="L106" s="826"/>
      <c r="M106" s="826"/>
      <c r="N106" s="827"/>
    </row>
    <row r="107" spans="2:14" ht="15" customHeight="1">
      <c r="B107" s="825"/>
      <c r="C107" s="826"/>
      <c r="D107" s="826"/>
      <c r="E107" s="826"/>
      <c r="F107" s="826"/>
      <c r="G107" s="826"/>
      <c r="H107" s="826"/>
      <c r="I107" s="826"/>
      <c r="J107" s="826"/>
      <c r="K107" s="826"/>
      <c r="L107" s="826"/>
      <c r="M107" s="826"/>
      <c r="N107" s="827"/>
    </row>
    <row r="108" spans="2:14" ht="30" customHeight="1">
      <c r="B108" s="828" t="s">
        <v>2219</v>
      </c>
      <c r="C108" s="829"/>
      <c r="D108" s="829"/>
      <c r="E108" s="829"/>
      <c r="F108" s="829"/>
      <c r="G108" s="829"/>
      <c r="H108" s="829"/>
      <c r="I108" s="829"/>
      <c r="J108" s="829"/>
      <c r="K108" s="829"/>
      <c r="L108" s="829"/>
      <c r="M108" s="829"/>
      <c r="N108" s="830"/>
    </row>
    <row r="109" spans="2:14">
      <c r="B109" s="828"/>
      <c r="C109" s="829"/>
      <c r="D109" s="829"/>
      <c r="E109" s="829"/>
      <c r="F109" s="829"/>
      <c r="G109" s="829"/>
      <c r="H109" s="829"/>
      <c r="I109" s="829"/>
      <c r="J109" s="829"/>
      <c r="K109" s="829"/>
      <c r="L109" s="829"/>
      <c r="M109" s="829"/>
      <c r="N109" s="83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8"/>
      <c r="K119" s="888"/>
      <c r="L119" s="888"/>
      <c r="M119" s="888"/>
      <c r="N119" s="889"/>
    </row>
    <row r="120" spans="2:14" ht="15.75" thickBot="1">
      <c r="B120" s="261" t="s">
        <v>2221</v>
      </c>
      <c r="C120" s="393"/>
      <c r="D120" s="393"/>
      <c r="E120" s="57"/>
      <c r="F120" s="57"/>
      <c r="G120" s="57"/>
      <c r="H120" s="57"/>
      <c r="I120" s="57"/>
      <c r="J120" s="890"/>
      <c r="K120" s="890"/>
      <c r="L120" s="890"/>
      <c r="M120" s="890"/>
      <c r="N120" s="891"/>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123154.10225669034</v>
      </c>
      <c r="L37" s="270"/>
      <c r="M37" s="271">
        <v>9</v>
      </c>
      <c r="N37" s="272">
        <f t="shared" ref="N37:N43" si="0">K37/M37</f>
        <v>13683.789139632259</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231970.9914418518</v>
      </c>
      <c r="L38" s="270"/>
      <c r="M38" s="271">
        <v>9</v>
      </c>
      <c r="N38" s="272">
        <f t="shared" si="0"/>
        <v>25774.554604650199</v>
      </c>
    </row>
    <row r="39" spans="1:14">
      <c r="A39" t="s">
        <v>286</v>
      </c>
      <c r="B39" s="871" t="str">
        <f>VLOOKUP(A39,EQUIPOS!A9:D154,3,FALSE)</f>
        <v>Planta de asfalto en frio</v>
      </c>
      <c r="C39" s="872"/>
      <c r="D39" s="872"/>
      <c r="E39" s="872"/>
      <c r="F39" s="872"/>
      <c r="G39" s="872"/>
      <c r="H39" s="873"/>
      <c r="I39" s="267"/>
      <c r="J39" s="268"/>
      <c r="K39" s="269">
        <f>VLOOKUP(A39,EQUIPOS!A9:D166,4,FALSE)</f>
        <v>244380.20816519973</v>
      </c>
      <c r="L39" s="270"/>
      <c r="M39" s="271">
        <v>9</v>
      </c>
      <c r="N39" s="272">
        <f t="shared" si="0"/>
        <v>27153.356462799969</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9</v>
      </c>
      <c r="N42" s="272">
        <f t="shared" si="0"/>
        <v>24147.863187586343</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9</v>
      </c>
      <c r="N43" s="272">
        <f t="shared" si="0"/>
        <v>5774.1195667822931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971.8939014389166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123465.73549507887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22704.852070651788</v>
      </c>
      <c r="N54" s="272">
        <f>K54*M54</f>
        <v>31786.792898912503</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55.771494290648405</v>
      </c>
      <c r="N55" s="272">
        <f>K55*M55</f>
        <v>1394.2873572662102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33181.080256178713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1008.5038196902459</v>
      </c>
      <c r="M64" s="910"/>
      <c r="N64" s="287">
        <f>K64*L64</f>
        <v>1411.9053475663443</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09">
        <f>VLOOKUP(A65,TRANSPORTE!A6:D117,4,FALSE)</f>
        <v>964.04915416407187</v>
      </c>
      <c r="M65" s="910"/>
      <c r="N65" s="287">
        <f>K65*L65</f>
        <v>1205.0614427050898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2616.9667902714341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168982.72155591816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33796.544311183636</v>
      </c>
      <c r="M88" s="858"/>
      <c r="N88" s="51"/>
    </row>
    <row r="89" spans="1:14">
      <c r="B89" s="89" t="s">
        <v>973</v>
      </c>
      <c r="C89" s="90"/>
      <c r="D89" s="90"/>
      <c r="E89" s="90"/>
      <c r="F89" s="90"/>
      <c r="G89" s="90"/>
      <c r="H89" s="90"/>
      <c r="I89" s="87"/>
      <c r="J89" s="88"/>
      <c r="K89" s="304">
        <v>0.05</v>
      </c>
      <c r="L89" s="857">
        <f>N83*K89</f>
        <v>8449.1360777959089</v>
      </c>
      <c r="M89" s="858"/>
      <c r="N89" s="51"/>
    </row>
    <row r="90" spans="1:14" ht="15.75" thickBot="1">
      <c r="B90" s="91" t="s">
        <v>974</v>
      </c>
      <c r="C90" s="92"/>
      <c r="D90" s="92"/>
      <c r="E90" s="92"/>
      <c r="F90" s="92"/>
      <c r="G90" s="92"/>
      <c r="H90" s="92"/>
      <c r="I90" s="93"/>
      <c r="J90" s="94"/>
      <c r="K90" s="305">
        <v>0.05</v>
      </c>
      <c r="L90" s="859">
        <f>N83*K90</f>
        <v>8449.1360777959089</v>
      </c>
      <c r="M90" s="860"/>
      <c r="N90" s="51"/>
    </row>
    <row r="91" spans="1:14" ht="15.75" thickBot="1">
      <c r="B91" s="822" t="s">
        <v>953</v>
      </c>
      <c r="C91" s="823"/>
      <c r="D91" s="823"/>
      <c r="E91" s="823"/>
      <c r="F91" s="823"/>
      <c r="G91" s="823"/>
      <c r="H91" s="823"/>
      <c r="I91" s="823"/>
      <c r="J91" s="823"/>
      <c r="K91" s="823"/>
      <c r="L91" s="823"/>
      <c r="M91" s="824"/>
      <c r="N91" s="52">
        <f>L88+L89+L90</f>
        <v>50694.816466775446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219677.5380226936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123154.10225669034</v>
      </c>
      <c r="L37" s="270"/>
      <c r="M37" s="271">
        <v>9</v>
      </c>
      <c r="N37" s="272">
        <f t="shared" ref="N37:N43" si="0">K37/M37</f>
        <v>13683.789139632259</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231970.9914418518</v>
      </c>
      <c r="L38" s="270"/>
      <c r="M38" s="271">
        <v>9</v>
      </c>
      <c r="N38" s="272">
        <f t="shared" si="0"/>
        <v>25774.554604650199</v>
      </c>
    </row>
    <row r="39" spans="1:14">
      <c r="A39" t="s">
        <v>286</v>
      </c>
      <c r="B39" s="871" t="str">
        <f>VLOOKUP(A39,EQUIPOS!A9:D154,3,FALSE)</f>
        <v>Planta de asfalto en frio</v>
      </c>
      <c r="C39" s="872"/>
      <c r="D39" s="872"/>
      <c r="E39" s="872"/>
      <c r="F39" s="872"/>
      <c r="G39" s="872"/>
      <c r="H39" s="873"/>
      <c r="I39" s="267"/>
      <c r="J39" s="268"/>
      <c r="K39" s="269">
        <f>VLOOKUP(A39,EQUIPOS!A9:D166,4,FALSE)</f>
        <v>244380.20816519973</v>
      </c>
      <c r="L39" s="270"/>
      <c r="M39" s="271">
        <v>9</v>
      </c>
      <c r="N39" s="272">
        <f t="shared" si="0"/>
        <v>27153.356462799969</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9</v>
      </c>
      <c r="N42" s="272">
        <f t="shared" si="0"/>
        <v>24147.863187586343</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9</v>
      </c>
      <c r="N43" s="272">
        <f t="shared" si="0"/>
        <v>5774.1195667822931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971.8939014389166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123465.73549507887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22704.852070651788</v>
      </c>
      <c r="N54" s="272">
        <f>K54*M54</f>
        <v>31786.792898912503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55.771494290648405</v>
      </c>
      <c r="N55" s="272">
        <f>K55*M55</f>
        <v>1394.2873572662102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411">
        <f>SUM(N54:N58)</f>
        <v>33181.080256178713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09">
        <f>VLOOKUP(A64,TRANSPORTE!A5:D117,4,FALSE)</f>
        <v>1008.5038196902459</v>
      </c>
      <c r="M64" s="910"/>
      <c r="N64" s="287">
        <f>K64*L64</f>
        <v>1411.9053475663443</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09">
        <f>VLOOKUP(A65,TRANSPORTE!A6:D117,4,FALSE)</f>
        <v>964.04915416407187</v>
      </c>
      <c r="M65" s="910"/>
      <c r="N65" s="287">
        <f>K65*L65</f>
        <v>1205.0614427050898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2616.9667902714341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168982.72155591816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33796.544311183636</v>
      </c>
      <c r="M88" s="858"/>
      <c r="N88" s="51"/>
    </row>
    <row r="89" spans="1:14">
      <c r="B89" s="89" t="s">
        <v>973</v>
      </c>
      <c r="C89" s="90"/>
      <c r="D89" s="90"/>
      <c r="E89" s="90"/>
      <c r="F89" s="90"/>
      <c r="G89" s="90"/>
      <c r="H89" s="90"/>
      <c r="I89" s="87"/>
      <c r="J89" s="88"/>
      <c r="K89" s="304">
        <v>0.05</v>
      </c>
      <c r="L89" s="857">
        <f>N83*K89</f>
        <v>8449.1360777959089</v>
      </c>
      <c r="M89" s="858"/>
      <c r="N89" s="51"/>
    </row>
    <row r="90" spans="1:14" ht="15.75" thickBot="1">
      <c r="B90" s="91" t="s">
        <v>974</v>
      </c>
      <c r="C90" s="92"/>
      <c r="D90" s="92"/>
      <c r="E90" s="92"/>
      <c r="F90" s="92"/>
      <c r="G90" s="92"/>
      <c r="H90" s="92"/>
      <c r="I90" s="93"/>
      <c r="J90" s="94"/>
      <c r="K90" s="305">
        <v>0.05</v>
      </c>
      <c r="L90" s="859">
        <f>N83*K90</f>
        <v>8449.1360777959089</v>
      </c>
      <c r="M90" s="860"/>
      <c r="N90" s="51"/>
    </row>
    <row r="91" spans="1:14" ht="15.75" thickBot="1">
      <c r="B91" s="822" t="s">
        <v>953</v>
      </c>
      <c r="C91" s="823"/>
      <c r="D91" s="823"/>
      <c r="E91" s="823"/>
      <c r="F91" s="823"/>
      <c r="G91" s="823"/>
      <c r="H91" s="823"/>
      <c r="I91" s="823"/>
      <c r="J91" s="823"/>
      <c r="K91" s="823"/>
      <c r="L91" s="823"/>
      <c r="M91" s="824"/>
      <c r="N91" s="52">
        <f>L88+L89+L90</f>
        <v>50694.816466775446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52">
        <f>N83+N91</f>
        <v>219677.5380226936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123154.10225669034</v>
      </c>
      <c r="L37" s="270"/>
      <c r="M37" s="271">
        <v>7</v>
      </c>
      <c r="N37" s="272">
        <f t="shared" ref="N37:N43" si="0">K37/M37</f>
        <v>17593.443179527192</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231970.9914418518</v>
      </c>
      <c r="L38" s="270"/>
      <c r="M38" s="271">
        <v>7</v>
      </c>
      <c r="N38" s="272">
        <f t="shared" si="0"/>
        <v>33138.713063121686</v>
      </c>
    </row>
    <row r="39" spans="1:14">
      <c r="A39" t="s">
        <v>286</v>
      </c>
      <c r="B39" s="871" t="str">
        <f>VLOOKUP(A39,EQUIPOS!A9:D154,3,FALSE)</f>
        <v>Planta de asfalto en frio</v>
      </c>
      <c r="C39" s="872"/>
      <c r="D39" s="872"/>
      <c r="E39" s="872"/>
      <c r="F39" s="872"/>
      <c r="G39" s="872"/>
      <c r="H39" s="873"/>
      <c r="I39" s="267"/>
      <c r="J39" s="268"/>
      <c r="K39" s="269">
        <f>VLOOKUP(A39,EQUIPOS!A9:D166,4,FALSE)</f>
        <v>244380.20816519973</v>
      </c>
      <c r="L39" s="270"/>
      <c r="M39" s="271">
        <v>9</v>
      </c>
      <c r="N39" s="272">
        <f t="shared" si="0"/>
        <v>27153.356462799969</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7</v>
      </c>
      <c r="N42" s="272">
        <f t="shared" si="0"/>
        <v>31047.252669753867</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9</v>
      </c>
      <c r="N43" s="272">
        <f t="shared" si="0"/>
        <v>5774.1195667822931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1110.7358873587618</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141777.77946153263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22704.852070651788</v>
      </c>
      <c r="N54" s="272">
        <f>K54*M54</f>
        <v>31786.792898912503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55.771494290648405</v>
      </c>
      <c r="N55" s="272">
        <f>K55*M55</f>
        <v>1394.2873572662102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33181.080256178713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1008.5038196902459</v>
      </c>
      <c r="M64" s="910"/>
      <c r="N64" s="287">
        <f>K64*L64</f>
        <v>1411.9053475663443</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1008.5038196902459</v>
      </c>
      <c r="N65" s="412">
        <f>K65*M65</f>
        <v>1260.6297746128073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2672.5351221791516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11107.358873587618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188738.75371347813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37747.750742695629</v>
      </c>
      <c r="M88" s="858"/>
      <c r="N88" s="51"/>
    </row>
    <row r="89" spans="1:14">
      <c r="B89" s="89" t="s">
        <v>973</v>
      </c>
      <c r="C89" s="90"/>
      <c r="D89" s="90"/>
      <c r="E89" s="90"/>
      <c r="F89" s="90"/>
      <c r="G89" s="90"/>
      <c r="H89" s="90"/>
      <c r="I89" s="87"/>
      <c r="J89" s="88"/>
      <c r="K89" s="304">
        <v>0.05</v>
      </c>
      <c r="L89" s="857">
        <f>N83*K89</f>
        <v>9436.9376856739073</v>
      </c>
      <c r="M89" s="858"/>
      <c r="N89" s="51"/>
    </row>
    <row r="90" spans="1:14" ht="15.75" thickBot="1">
      <c r="B90" s="91" t="s">
        <v>974</v>
      </c>
      <c r="C90" s="92"/>
      <c r="D90" s="92"/>
      <c r="E90" s="92"/>
      <c r="F90" s="92"/>
      <c r="G90" s="92"/>
      <c r="H90" s="92"/>
      <c r="I90" s="93"/>
      <c r="J90" s="94"/>
      <c r="K90" s="305">
        <v>0.05</v>
      </c>
      <c r="L90" s="859">
        <f>N83*K90</f>
        <v>9436.9376856739073</v>
      </c>
      <c r="M90" s="860"/>
      <c r="N90" s="51"/>
    </row>
    <row r="91" spans="1:14" ht="15.75" thickBot="1">
      <c r="B91" s="822" t="s">
        <v>953</v>
      </c>
      <c r="C91" s="823"/>
      <c r="D91" s="823"/>
      <c r="E91" s="823"/>
      <c r="F91" s="823"/>
      <c r="G91" s="823"/>
      <c r="H91" s="823"/>
      <c r="I91" s="823"/>
      <c r="J91" s="823"/>
      <c r="K91" s="823"/>
      <c r="L91" s="823"/>
      <c r="M91" s="824"/>
      <c r="N91" s="52">
        <f>L88+L89+L90</f>
        <v>56621.626114043451</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245360.37982752157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9</v>
      </c>
      <c r="N37" s="272">
        <f t="shared" ref="N37:N43" si="0">K37/M37</f>
        <v>25774.554604650199</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123154.10225669034</v>
      </c>
      <c r="L38" s="270"/>
      <c r="M38" s="271">
        <v>9</v>
      </c>
      <c r="N38" s="272">
        <f t="shared" si="0"/>
        <v>13683.789139632259</v>
      </c>
    </row>
    <row r="39" spans="1:14">
      <c r="A39" t="s">
        <v>286</v>
      </c>
      <c r="B39" s="871" t="str">
        <f>VLOOKUP(A39,EQUIPOS!A9:D154,3,FALSE)</f>
        <v>Planta de asfalto en frio</v>
      </c>
      <c r="C39" s="872"/>
      <c r="D39" s="872"/>
      <c r="E39" s="872"/>
      <c r="F39" s="872"/>
      <c r="G39" s="872"/>
      <c r="H39" s="873"/>
      <c r="I39" s="267"/>
      <c r="J39" s="268"/>
      <c r="K39" s="269">
        <f>VLOOKUP(A39,EQUIPOS!A9:D166,4,FALSE)</f>
        <v>244380.20816519973</v>
      </c>
      <c r="L39" s="270"/>
      <c r="M39" s="271">
        <v>9</v>
      </c>
      <c r="N39" s="272">
        <f t="shared" si="0"/>
        <v>27153.356462799969</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9</v>
      </c>
      <c r="N42" s="272">
        <f t="shared" si="0"/>
        <v>24147.863187586343</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9</v>
      </c>
      <c r="N43" s="272">
        <f t="shared" si="0"/>
        <v>5774.1195667822931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2"/>
      <c r="F46" s="872"/>
      <c r="G46" s="872"/>
      <c r="H46" s="873"/>
      <c r="I46" s="36"/>
      <c r="J46" s="37"/>
      <c r="K46" s="274"/>
      <c r="L46" s="276"/>
      <c r="M46" s="277"/>
      <c r="N46" s="278"/>
    </row>
    <row r="47" spans="1:14">
      <c r="B47" s="879"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81"/>
      <c r="J48" s="882"/>
      <c r="K48" s="41"/>
      <c r="L48" s="883"/>
      <c r="M48" s="961"/>
      <c r="N48" s="105"/>
    </row>
    <row r="49" spans="1:14" ht="15.75" thickBot="1">
      <c r="B49" s="822" t="s">
        <v>953</v>
      </c>
      <c r="C49" s="823"/>
      <c r="D49" s="823"/>
      <c r="E49" s="823"/>
      <c r="F49" s="823"/>
      <c r="G49" s="823"/>
      <c r="H49" s="823"/>
      <c r="I49" s="823"/>
      <c r="J49" s="823"/>
      <c r="K49" s="823"/>
      <c r="L49" s="823"/>
      <c r="M49" s="824"/>
      <c r="N49" s="394">
        <f>SUM(N36:N48)</f>
        <v>123465.73549507887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22704.852070651788</v>
      </c>
      <c r="N54" s="272">
        <f>K54*M54</f>
        <v>31786.792898912503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55.771494290648405</v>
      </c>
      <c r="N55" s="272">
        <f>K55*M55</f>
        <v>1394.2873572662102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33181.080256178713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1008.5038196902459</v>
      </c>
      <c r="M64" s="910"/>
      <c r="N64" s="287">
        <f>K64*L64</f>
        <v>1411.9053475663443</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09">
        <f>VLOOKUP(A65,TRANSPORTE!A6:D117,4,FALSE)</f>
        <v>964.04915416407187</v>
      </c>
      <c r="M65" s="910"/>
      <c r="N65" s="287">
        <f>K65*L65</f>
        <v>1205.0614427050898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2616.9667902714341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168982.72155591816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33796.544311183636</v>
      </c>
      <c r="M88" s="858"/>
      <c r="N88" s="51"/>
    </row>
    <row r="89" spans="1:14">
      <c r="B89" s="89" t="s">
        <v>973</v>
      </c>
      <c r="C89" s="90"/>
      <c r="D89" s="90"/>
      <c r="E89" s="90"/>
      <c r="F89" s="90"/>
      <c r="G89" s="90"/>
      <c r="H89" s="90"/>
      <c r="I89" s="87"/>
      <c r="J89" s="88"/>
      <c r="K89" s="304">
        <v>0.05</v>
      </c>
      <c r="L89" s="857">
        <f>N83*K89</f>
        <v>8449.1360777959089</v>
      </c>
      <c r="M89" s="858"/>
      <c r="N89" s="51"/>
    </row>
    <row r="90" spans="1:14" ht="15.75" thickBot="1">
      <c r="B90" s="91" t="s">
        <v>974</v>
      </c>
      <c r="C90" s="92"/>
      <c r="D90" s="92"/>
      <c r="E90" s="92"/>
      <c r="F90" s="92"/>
      <c r="G90" s="92"/>
      <c r="H90" s="92"/>
      <c r="I90" s="93"/>
      <c r="J90" s="94"/>
      <c r="K90" s="305">
        <v>0.05</v>
      </c>
      <c r="L90" s="859">
        <f>N83*K90</f>
        <v>8449.1360777959089</v>
      </c>
      <c r="M90" s="860"/>
      <c r="N90" s="51"/>
    </row>
    <row r="91" spans="1:14" ht="15.75" thickBot="1">
      <c r="B91" s="822" t="s">
        <v>953</v>
      </c>
      <c r="C91" s="823"/>
      <c r="D91" s="823"/>
      <c r="E91" s="823"/>
      <c r="F91" s="823"/>
      <c r="G91" s="823"/>
      <c r="H91" s="823"/>
      <c r="I91" s="823"/>
      <c r="J91" s="823"/>
      <c r="K91" s="823"/>
      <c r="L91" s="823"/>
      <c r="M91" s="824"/>
      <c r="N91" s="52">
        <f>L88+L89+L90</f>
        <v>50694.816466775446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219677.5380226936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9</v>
      </c>
      <c r="N37" s="272">
        <f t="shared" ref="N37:N43" si="0">K37/M37</f>
        <v>25774.554604650199</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123154.10225669034</v>
      </c>
      <c r="L38" s="270"/>
      <c r="M38" s="271">
        <v>9</v>
      </c>
      <c r="N38" s="272">
        <f t="shared" si="0"/>
        <v>13683.789139632259</v>
      </c>
    </row>
    <row r="39" spans="1:14">
      <c r="A39" t="s">
        <v>286</v>
      </c>
      <c r="B39" s="871" t="str">
        <f>VLOOKUP(A39,EQUIPOS!A9:D154,3,FALSE)</f>
        <v>Planta de asfalto en frio</v>
      </c>
      <c r="C39" s="872"/>
      <c r="D39" s="872"/>
      <c r="E39" s="872"/>
      <c r="F39" s="872"/>
      <c r="G39" s="872"/>
      <c r="H39" s="873"/>
      <c r="I39" s="267"/>
      <c r="J39" s="268"/>
      <c r="K39" s="269">
        <f>VLOOKUP(A39,EQUIPOS!A9:D166,4,FALSE)</f>
        <v>244380.20816519973</v>
      </c>
      <c r="L39" s="270"/>
      <c r="M39" s="271">
        <v>9</v>
      </c>
      <c r="N39" s="272">
        <f t="shared" si="0"/>
        <v>27153.356462799969</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9</v>
      </c>
      <c r="N42" s="272">
        <f t="shared" si="0"/>
        <v>24147.863187586343</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9</v>
      </c>
      <c r="N43" s="272">
        <f t="shared" si="0"/>
        <v>5774.1195667822931</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123465.73549507887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22704.852070651788</v>
      </c>
      <c r="N53" s="272">
        <f>K53*M53</f>
        <v>31786.792898912503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55.771494290648405</v>
      </c>
      <c r="N54" s="272">
        <f>K54*M54</f>
        <v>1394.2873572662102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33181.080256178713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1008.5038196902459</v>
      </c>
      <c r="M63" s="910"/>
      <c r="N63" s="287">
        <f>K63*L63</f>
        <v>1411.9053475663443</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09">
        <f>VLOOKUP(A64,TRANSPORTE!A6:D117,4,FALSE)</f>
        <v>964.04915416407187</v>
      </c>
      <c r="M64" s="910"/>
      <c r="N64" s="287">
        <f>K64*L64</f>
        <v>1205.0614427050898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2616.9667902714341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168982.72155591816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33796.544311183636</v>
      </c>
      <c r="M87" s="858"/>
      <c r="N87" s="51"/>
    </row>
    <row r="88" spans="1:14">
      <c r="B88" s="89" t="s">
        <v>973</v>
      </c>
      <c r="C88" s="90"/>
      <c r="D88" s="90"/>
      <c r="E88" s="90"/>
      <c r="F88" s="90"/>
      <c r="G88" s="90"/>
      <c r="H88" s="90"/>
      <c r="I88" s="87"/>
      <c r="J88" s="88"/>
      <c r="K88" s="304">
        <v>0.05</v>
      </c>
      <c r="L88" s="857">
        <f>N82*K88</f>
        <v>8449.1360777959089</v>
      </c>
      <c r="M88" s="858"/>
      <c r="N88" s="51"/>
    </row>
    <row r="89" spans="1:14" ht="15.75" thickBot="1">
      <c r="B89" s="91" t="s">
        <v>974</v>
      </c>
      <c r="C89" s="92"/>
      <c r="D89" s="92"/>
      <c r="E89" s="92"/>
      <c r="F89" s="92"/>
      <c r="G89" s="92"/>
      <c r="H89" s="92"/>
      <c r="I89" s="93"/>
      <c r="J89" s="94"/>
      <c r="K89" s="305">
        <v>0.05</v>
      </c>
      <c r="L89" s="859">
        <f>N82*K89</f>
        <v>8449.1360777959089</v>
      </c>
      <c r="M89" s="860"/>
      <c r="N89" s="51"/>
    </row>
    <row r="90" spans="1:14" ht="15.75" thickBot="1">
      <c r="B90" s="822" t="s">
        <v>953</v>
      </c>
      <c r="C90" s="823"/>
      <c r="D90" s="823"/>
      <c r="E90" s="823"/>
      <c r="F90" s="823"/>
      <c r="G90" s="823"/>
      <c r="H90" s="823"/>
      <c r="I90" s="823"/>
      <c r="J90" s="823"/>
      <c r="K90" s="823"/>
      <c r="L90" s="823"/>
      <c r="M90" s="824"/>
      <c r="N90" s="52">
        <f>L87+L88+L89</f>
        <v>50694.816466775446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219677.5380226936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9</v>
      </c>
      <c r="N37" s="272">
        <f t="shared" ref="N37:N43" si="0">K37/M37</f>
        <v>25774.554604650199</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123154.10225669034</v>
      </c>
      <c r="L38" s="270"/>
      <c r="M38" s="271">
        <v>9</v>
      </c>
      <c r="N38" s="272">
        <f t="shared" si="0"/>
        <v>13683.789139632259</v>
      </c>
    </row>
    <row r="39" spans="1:14">
      <c r="A39" t="s">
        <v>286</v>
      </c>
      <c r="B39" s="871" t="str">
        <f>VLOOKUP(A39,EQUIPOS!A9:D154,3,FALSE)</f>
        <v>Planta de asfalto en frio</v>
      </c>
      <c r="C39" s="872"/>
      <c r="D39" s="872"/>
      <c r="E39" s="872"/>
      <c r="F39" s="872"/>
      <c r="G39" s="872"/>
      <c r="H39" s="873"/>
      <c r="I39" s="267"/>
      <c r="J39" s="268"/>
      <c r="K39" s="269">
        <f>VLOOKUP(A39,EQUIPOS!A9:D166,4,FALSE)</f>
        <v>244380.20816519973</v>
      </c>
      <c r="L39" s="270"/>
      <c r="M39" s="271">
        <v>9</v>
      </c>
      <c r="N39" s="272">
        <f t="shared" si="0"/>
        <v>27153.356462799969</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9</v>
      </c>
      <c r="N42" s="272">
        <f t="shared" si="0"/>
        <v>24147.863187586343</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9</v>
      </c>
      <c r="N43" s="272">
        <f t="shared" si="0"/>
        <v>5774.1195667822931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2"/>
      <c r="F46" s="872"/>
      <c r="G46" s="872"/>
      <c r="H46" s="873"/>
      <c r="I46" s="36"/>
      <c r="J46" s="37"/>
      <c r="K46" s="274"/>
      <c r="L46" s="276"/>
      <c r="M46" s="277"/>
      <c r="N46" s="278"/>
    </row>
    <row r="47" spans="1:14">
      <c r="B47" s="879"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81"/>
      <c r="J48" s="882"/>
      <c r="K48" s="41"/>
      <c r="L48" s="883"/>
      <c r="M48" s="961"/>
      <c r="N48" s="105"/>
    </row>
    <row r="49" spans="1:14" ht="15.75" thickBot="1">
      <c r="B49" s="822" t="s">
        <v>953</v>
      </c>
      <c r="C49" s="823"/>
      <c r="D49" s="823"/>
      <c r="E49" s="823"/>
      <c r="F49" s="823"/>
      <c r="G49" s="823"/>
      <c r="H49" s="823"/>
      <c r="I49" s="823"/>
      <c r="J49" s="823"/>
      <c r="K49" s="823"/>
      <c r="L49" s="823"/>
      <c r="M49" s="824"/>
      <c r="N49" s="394">
        <f>SUM(N36:N48)</f>
        <v>123465.73549507887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22704.852070651788</v>
      </c>
      <c r="N54" s="272">
        <f>K54*M54</f>
        <v>31786.792898912503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55.771494290648405</v>
      </c>
      <c r="N55" s="272">
        <f>K55*M55</f>
        <v>1394.2873572662102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33181.080256178713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1008.5038196902459</v>
      </c>
      <c r="M64" s="910"/>
      <c r="N64" s="287">
        <f>K64*L64</f>
        <v>1411.9053475663443</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09">
        <f>VLOOKUP(A65,TRANSPORTE!A6:D117,4,FALSE)</f>
        <v>964.04915416407187</v>
      </c>
      <c r="M65" s="910"/>
      <c r="N65" s="287">
        <f>K65*L65</f>
        <v>1205.0614427050898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2616.9667902714341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168982.72155591816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33796.544311183636</v>
      </c>
      <c r="M88" s="858"/>
      <c r="N88" s="51"/>
    </row>
    <row r="89" spans="1:14">
      <c r="B89" s="89" t="s">
        <v>973</v>
      </c>
      <c r="C89" s="90"/>
      <c r="D89" s="90"/>
      <c r="E89" s="90"/>
      <c r="F89" s="90"/>
      <c r="G89" s="90"/>
      <c r="H89" s="90"/>
      <c r="I89" s="87"/>
      <c r="J89" s="88"/>
      <c r="K89" s="304">
        <v>0.05</v>
      </c>
      <c r="L89" s="857">
        <f>N83*K89</f>
        <v>8449.1360777959089</v>
      </c>
      <c r="M89" s="858"/>
      <c r="N89" s="51"/>
    </row>
    <row r="90" spans="1:14" ht="15.75" thickBot="1">
      <c r="B90" s="91" t="s">
        <v>974</v>
      </c>
      <c r="C90" s="92"/>
      <c r="D90" s="92"/>
      <c r="E90" s="92"/>
      <c r="F90" s="92"/>
      <c r="G90" s="92"/>
      <c r="H90" s="92"/>
      <c r="I90" s="93"/>
      <c r="J90" s="94"/>
      <c r="K90" s="305">
        <v>0.05</v>
      </c>
      <c r="L90" s="859">
        <f>N83*K90</f>
        <v>8449.1360777959089</v>
      </c>
      <c r="M90" s="860"/>
      <c r="N90" s="51"/>
    </row>
    <row r="91" spans="1:14" ht="15.75" thickBot="1">
      <c r="B91" s="822" t="s">
        <v>953</v>
      </c>
      <c r="C91" s="823"/>
      <c r="D91" s="823"/>
      <c r="E91" s="823"/>
      <c r="F91" s="823"/>
      <c r="G91" s="823"/>
      <c r="H91" s="823"/>
      <c r="I91" s="823"/>
      <c r="J91" s="823"/>
      <c r="K91" s="823"/>
      <c r="L91" s="823"/>
      <c r="M91" s="824"/>
      <c r="N91" s="52">
        <f>L88+L89+L90</f>
        <v>50694.816466775446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219677.5380226936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1067</v>
      </c>
      <c r="C31" s="962" t="s">
        <v>1580</v>
      </c>
      <c r="D31" s="962"/>
      <c r="E31" s="962"/>
      <c r="F31" s="963"/>
      <c r="G31" s="963"/>
      <c r="H31" s="963"/>
      <c r="I31" s="963"/>
      <c r="J31" s="96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7</v>
      </c>
      <c r="N37" s="272">
        <f t="shared" ref="N37:N43" si="0">K37/M37</f>
        <v>33138.713063121686</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123154.10225669034</v>
      </c>
      <c r="L38" s="270"/>
      <c r="M38" s="271">
        <v>7</v>
      </c>
      <c r="N38" s="272">
        <f t="shared" si="0"/>
        <v>17593.443179527192</v>
      </c>
    </row>
    <row r="39" spans="1:14">
      <c r="A39" t="s">
        <v>286</v>
      </c>
      <c r="B39" s="871" t="str">
        <f>VLOOKUP(A39,EQUIPOS!A9:D154,3,FALSE)</f>
        <v>Planta de asfalto en frio</v>
      </c>
      <c r="C39" s="872"/>
      <c r="D39" s="872"/>
      <c r="E39" s="872"/>
      <c r="F39" s="872"/>
      <c r="G39" s="872"/>
      <c r="H39" s="873"/>
      <c r="I39" s="267"/>
      <c r="J39" s="268"/>
      <c r="K39" s="269">
        <f>VLOOKUP(A39,EQUIPOS!A9:D166,4,FALSE)</f>
        <v>244380.20816519973</v>
      </c>
      <c r="L39" s="270"/>
      <c r="M39" s="271">
        <v>9</v>
      </c>
      <c r="N39" s="272">
        <f t="shared" si="0"/>
        <v>27153.356462799969</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7</v>
      </c>
      <c r="N42" s="272">
        <f t="shared" si="0"/>
        <v>31047.252669753867</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9</v>
      </c>
      <c r="N43" s="272">
        <f t="shared" si="0"/>
        <v>5774.1195667822931</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1110.7358873587618</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141777.77946153263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22704.852070651788</v>
      </c>
      <c r="N53" s="272">
        <f>K53*M53</f>
        <v>31786.792898912503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55.771494290648405</v>
      </c>
      <c r="N54" s="272">
        <f>K54*M54</f>
        <v>1394.2873572662102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33181.080256178713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1008.5038196902459</v>
      </c>
      <c r="M63" s="910"/>
      <c r="N63" s="287">
        <f>K63*L63</f>
        <v>1411.9053475663443</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09">
        <f>VLOOKUP(A64,TRANSPORTE!A6:D117,4,FALSE)</f>
        <v>964.04915416407187</v>
      </c>
      <c r="M64" s="910"/>
      <c r="N64" s="287">
        <f>K64*L64</f>
        <v>1205.0614427050898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2616.9667902714341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11107.358873587618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188683.18538157039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37736.63707631408</v>
      </c>
      <c r="M87" s="858"/>
      <c r="N87" s="51"/>
    </row>
    <row r="88" spans="1:14">
      <c r="B88" s="89" t="s">
        <v>973</v>
      </c>
      <c r="C88" s="90"/>
      <c r="D88" s="90"/>
      <c r="E88" s="90"/>
      <c r="F88" s="90"/>
      <c r="G88" s="90"/>
      <c r="H88" s="90"/>
      <c r="I88" s="87"/>
      <c r="J88" s="88"/>
      <c r="K88" s="304">
        <v>0.05</v>
      </c>
      <c r="L88" s="857">
        <f>N82*K88</f>
        <v>9434.1592690785201</v>
      </c>
      <c r="M88" s="858"/>
      <c r="N88" s="51"/>
    </row>
    <row r="89" spans="1:14" ht="15.75" thickBot="1">
      <c r="B89" s="91" t="s">
        <v>974</v>
      </c>
      <c r="C89" s="92"/>
      <c r="D89" s="92"/>
      <c r="E89" s="92"/>
      <c r="F89" s="92"/>
      <c r="G89" s="92"/>
      <c r="H89" s="92"/>
      <c r="I89" s="93"/>
      <c r="J89" s="94"/>
      <c r="K89" s="305">
        <v>0.05</v>
      </c>
      <c r="L89" s="859">
        <f>N82*K89</f>
        <v>9434.1592690785201</v>
      </c>
      <c r="M89" s="860"/>
      <c r="N89" s="51"/>
    </row>
    <row r="90" spans="1:14" ht="15.75" thickBot="1">
      <c r="B90" s="822" t="s">
        <v>953</v>
      </c>
      <c r="C90" s="823"/>
      <c r="D90" s="823"/>
      <c r="E90" s="823"/>
      <c r="F90" s="823"/>
      <c r="G90" s="823"/>
      <c r="H90" s="823"/>
      <c r="I90" s="823"/>
      <c r="J90" s="823"/>
      <c r="K90" s="823"/>
      <c r="L90" s="823"/>
      <c r="M90" s="824"/>
      <c r="N90" s="52">
        <f>L87+L88+L89</f>
        <v>56604.955614471117</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245288.1409960415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10</v>
      </c>
      <c r="N37" s="272">
        <f t="shared" ref="N37:N43" si="0">K37/M37</f>
        <v>23197.09914418518</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75691.605957904278</v>
      </c>
      <c r="L38" s="270"/>
      <c r="M38" s="271">
        <v>10</v>
      </c>
      <c r="N38" s="272">
        <f t="shared" si="0"/>
        <v>7569.1605957904276</v>
      </c>
    </row>
    <row r="39" spans="1:14">
      <c r="A39" t="s">
        <v>284</v>
      </c>
      <c r="B39" s="871" t="str">
        <f>VLOOKUP(A39,EQUIPOS!A9:D154,3,FALSE)</f>
        <v>Planta de asfalto en caliente</v>
      </c>
      <c r="C39" s="872"/>
      <c r="D39" s="872"/>
      <c r="E39" s="872"/>
      <c r="F39" s="872"/>
      <c r="G39" s="872"/>
      <c r="H39" s="873"/>
      <c r="I39" s="267"/>
      <c r="J39" s="268"/>
      <c r="K39" s="269">
        <f>VLOOKUP(A39,EQUIPOS!A9:D166,4,FALSE)</f>
        <v>569199.63227882097</v>
      </c>
      <c r="L39" s="270"/>
      <c r="M39" s="271">
        <v>10</v>
      </c>
      <c r="N39" s="272">
        <f t="shared" si="0"/>
        <v>56919.963227882094</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10</v>
      </c>
      <c r="N42" s="272">
        <f t="shared" si="0"/>
        <v>21733.076868827709</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10</v>
      </c>
      <c r="N43" s="272">
        <f t="shared" si="0"/>
        <v>5196.7076101040639</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1"/>
      <c r="C47" s="872"/>
      <c r="D47" s="872"/>
      <c r="E47" s="872"/>
      <c r="F47" s="872"/>
      <c r="G47" s="872"/>
      <c r="H47" s="873"/>
      <c r="I47" s="874"/>
      <c r="J47" s="875"/>
      <c r="K47" s="269"/>
      <c r="L47" s="876"/>
      <c r="M47" s="877"/>
      <c r="N47" s="272"/>
    </row>
    <row r="48" spans="1:14">
      <c r="B48" s="871"/>
      <c r="C48" s="872"/>
      <c r="D48" s="872"/>
      <c r="E48" s="878"/>
      <c r="F48" s="872"/>
      <c r="G48" s="872"/>
      <c r="H48" s="873"/>
      <c r="I48" s="36"/>
      <c r="J48" s="37"/>
      <c r="K48" s="274"/>
      <c r="L48" s="276"/>
      <c r="M48" s="277"/>
      <c r="N48" s="278"/>
    </row>
    <row r="49" spans="1:14">
      <c r="B49" s="879" t="s">
        <v>952</v>
      </c>
      <c r="C49" s="880"/>
      <c r="D49" s="880"/>
      <c r="E49" s="38"/>
      <c r="F49" s="39"/>
      <c r="G49" s="39"/>
      <c r="H49" s="40"/>
      <c r="I49" s="36"/>
      <c r="J49" s="37"/>
      <c r="K49" s="279"/>
      <c r="L49" s="276"/>
      <c r="M49" s="401">
        <v>0.1</v>
      </c>
      <c r="N49" s="344">
        <f>N83*M49</f>
        <v>874.7045112950251</v>
      </c>
    </row>
    <row r="50" spans="1:14" ht="15.75" thickBot="1">
      <c r="B50" s="871"/>
      <c r="C50" s="872"/>
      <c r="D50" s="872"/>
      <c r="E50" s="872"/>
      <c r="F50" s="872"/>
      <c r="G50" s="872"/>
      <c r="H50" s="873"/>
      <c r="I50" s="881"/>
      <c r="J50" s="882"/>
      <c r="K50" s="41"/>
      <c r="L50" s="883"/>
      <c r="M50" s="884"/>
      <c r="N50" s="105"/>
    </row>
    <row r="51" spans="1:14" ht="15.75" thickBot="1">
      <c r="B51" s="822" t="s">
        <v>953</v>
      </c>
      <c r="C51" s="823"/>
      <c r="D51" s="823"/>
      <c r="E51" s="823"/>
      <c r="F51" s="823"/>
      <c r="G51" s="823"/>
      <c r="H51" s="823"/>
      <c r="I51" s="823"/>
      <c r="J51" s="823"/>
      <c r="K51" s="823"/>
      <c r="L51" s="823"/>
      <c r="M51" s="824"/>
      <c r="N51" s="394">
        <f>SUM(N36:N50)</f>
        <v>141450.87059027335</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7" t="s">
        <v>944</v>
      </c>
      <c r="C55" s="868"/>
      <c r="D55" s="868"/>
      <c r="E55" s="868"/>
      <c r="F55" s="868"/>
      <c r="G55" s="868"/>
      <c r="H55" s="868"/>
      <c r="I55" s="902"/>
      <c r="J55" s="315" t="s">
        <v>945</v>
      </c>
      <c r="K55" s="85" t="s">
        <v>946</v>
      </c>
      <c r="L55" s="903" t="s">
        <v>955</v>
      </c>
      <c r="M55" s="902"/>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22704.852070651788</v>
      </c>
      <c r="N56" s="272">
        <f>K56*M56</f>
        <v>31786.792898912503</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55.771494290648405</v>
      </c>
      <c r="N57" s="272">
        <f>K57*M57</f>
        <v>1394.2873572662102</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4"/>
      <c r="C60" s="905"/>
      <c r="D60" s="905"/>
      <c r="E60" s="905"/>
      <c r="F60" s="905"/>
      <c r="G60" s="905"/>
      <c r="H60" s="905"/>
      <c r="I60" s="875"/>
      <c r="J60" s="42"/>
      <c r="K60" s="44"/>
      <c r="L60" s="906"/>
      <c r="M60" s="907"/>
      <c r="N60" s="45"/>
    </row>
    <row r="61" spans="1:14" ht="15.75" thickBot="1">
      <c r="B61" s="822" t="s">
        <v>953</v>
      </c>
      <c r="C61" s="823"/>
      <c r="D61" s="823"/>
      <c r="E61" s="823"/>
      <c r="F61" s="823"/>
      <c r="G61" s="823"/>
      <c r="H61" s="823"/>
      <c r="I61" s="823"/>
      <c r="J61" s="823"/>
      <c r="K61" s="823"/>
      <c r="L61" s="823"/>
      <c r="M61" s="824"/>
      <c r="N61" s="394">
        <f>SUM(N56:N60)</f>
        <v>33181.080256178713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09">
        <f>VLOOKUP(A66,TRANSPORTE!A5:D117,4,FALSE)</f>
        <v>1008.5038196902459</v>
      </c>
      <c r="M66" s="910"/>
      <c r="N66" s="287">
        <f>K66*L66</f>
        <v>1411.9053475663443</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09">
        <f>VLOOKUP(A67,TRANSPORTE!A6:D117,4,FALSE)</f>
        <v>964.04915416407187</v>
      </c>
      <c r="M67" s="910"/>
      <c r="N67" s="287">
        <f>K67*L67</f>
        <v>1205.0614427050898</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2616.9667902714341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45"/>
    </row>
    <row r="83" spans="1:14" ht="15.75" thickBot="1">
      <c r="B83" s="911" t="s">
        <v>953</v>
      </c>
      <c r="C83" s="865"/>
      <c r="D83" s="865"/>
      <c r="E83" s="865"/>
      <c r="F83" s="865"/>
      <c r="G83" s="865"/>
      <c r="H83" s="865"/>
      <c r="I83" s="865"/>
      <c r="J83" s="865"/>
      <c r="K83" s="865"/>
      <c r="L83" s="865"/>
      <c r="M83" s="866"/>
      <c r="N83" s="301">
        <f>SUM(N77:N82)</f>
        <v>8747.0451129502508</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N51+N61+N72+N83</f>
        <v>185995.96274967375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37199.192549934749</v>
      </c>
      <c r="M90" s="858"/>
      <c r="N90" s="51"/>
    </row>
    <row r="91" spans="1:14">
      <c r="B91" s="89" t="s">
        <v>973</v>
      </c>
      <c r="C91" s="90"/>
      <c r="D91" s="90"/>
      <c r="E91" s="90"/>
      <c r="F91" s="90"/>
      <c r="G91" s="90"/>
      <c r="H91" s="90"/>
      <c r="I91" s="87"/>
      <c r="J91" s="88"/>
      <c r="K91" s="304">
        <v>0.05</v>
      </c>
      <c r="L91" s="857">
        <f>N85*K91</f>
        <v>9299.7981374836872</v>
      </c>
      <c r="M91" s="858"/>
      <c r="N91" s="51"/>
    </row>
    <row r="92" spans="1:14" ht="15.75" thickBot="1">
      <c r="B92" s="91" t="s">
        <v>974</v>
      </c>
      <c r="C92" s="92"/>
      <c r="D92" s="92"/>
      <c r="E92" s="92"/>
      <c r="F92" s="92"/>
      <c r="G92" s="92"/>
      <c r="H92" s="92"/>
      <c r="I92" s="93"/>
      <c r="J92" s="94"/>
      <c r="K92" s="305">
        <v>0.05</v>
      </c>
      <c r="L92" s="859">
        <f>N85*K92</f>
        <v>9299.7981374836872</v>
      </c>
      <c r="M92" s="860"/>
      <c r="N92" s="51"/>
    </row>
    <row r="93" spans="1:14" ht="15.75" thickBot="1">
      <c r="B93" s="822" t="s">
        <v>953</v>
      </c>
      <c r="C93" s="823"/>
      <c r="D93" s="823"/>
      <c r="E93" s="823"/>
      <c r="F93" s="823"/>
      <c r="G93" s="823"/>
      <c r="H93" s="823"/>
      <c r="I93" s="823"/>
      <c r="J93" s="823"/>
      <c r="K93" s="823"/>
      <c r="L93" s="823"/>
      <c r="M93" s="824"/>
      <c r="N93" s="52">
        <f>L90+L91+L92</f>
        <v>55798.788824902127</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241794.75157457587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88"/>
      <c r="K125" s="888"/>
      <c r="L125" s="888"/>
      <c r="M125" s="888"/>
      <c r="N125" s="889"/>
    </row>
    <row r="126" spans="2:14" ht="15.75" thickBot="1">
      <c r="B126" s="261" t="s">
        <v>2221</v>
      </c>
      <c r="C126" s="393"/>
      <c r="D126" s="393"/>
      <c r="E126" s="57"/>
      <c r="F126" s="57"/>
      <c r="G126" s="57"/>
      <c r="H126" s="57"/>
      <c r="I126" s="57"/>
      <c r="J126" s="890"/>
      <c r="K126" s="890"/>
      <c r="L126" s="890"/>
      <c r="M126" s="890"/>
      <c r="N126" s="891"/>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10</v>
      </c>
      <c r="N37" s="272">
        <f t="shared" ref="N37:N43" si="0">K37/M37</f>
        <v>23197.09914418518</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75691.605957904278</v>
      </c>
      <c r="L38" s="270"/>
      <c r="M38" s="271">
        <v>10</v>
      </c>
      <c r="N38" s="272">
        <f t="shared" si="0"/>
        <v>7569.1605957904276</v>
      </c>
    </row>
    <row r="39" spans="1:14">
      <c r="A39" t="s">
        <v>284</v>
      </c>
      <c r="B39" s="871" t="str">
        <f>VLOOKUP(A39,EQUIPOS!A9:D154,3,FALSE)</f>
        <v>Planta de asfalto en caliente</v>
      </c>
      <c r="C39" s="872"/>
      <c r="D39" s="872"/>
      <c r="E39" s="872"/>
      <c r="F39" s="872"/>
      <c r="G39" s="872"/>
      <c r="H39" s="873"/>
      <c r="I39" s="267"/>
      <c r="J39" s="268"/>
      <c r="K39" s="269">
        <f>VLOOKUP(A39,EQUIPOS!A9:D166,4,FALSE)</f>
        <v>569199.63227882097</v>
      </c>
      <c r="L39" s="270"/>
      <c r="M39" s="271">
        <v>10</v>
      </c>
      <c r="N39" s="272">
        <f t="shared" si="0"/>
        <v>56919.963227882094</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10</v>
      </c>
      <c r="N42" s="272">
        <f t="shared" si="0"/>
        <v>21733.076868827709</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10</v>
      </c>
      <c r="N43" s="272">
        <f t="shared" si="0"/>
        <v>5196.7076101040639</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141450.87059027335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22704.852070651788</v>
      </c>
      <c r="N54" s="272">
        <f>K54*M54</f>
        <v>31786.792898912503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55.771494290648405</v>
      </c>
      <c r="N55" s="272">
        <f>K55*M55</f>
        <v>1394.2873572662102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33181.080256178713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1008.5038196902459</v>
      </c>
      <c r="M64" s="910"/>
      <c r="N64" s="287">
        <f>K64*L64</f>
        <v>1411.9053475663443</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09">
        <f>VLOOKUP(A65,TRANSPORTE!A6:D117,4,FALSE)</f>
        <v>964.04915416407187</v>
      </c>
      <c r="M65" s="910"/>
      <c r="N65" s="287">
        <f>K65*L65</f>
        <v>1205.0614427050898</v>
      </c>
    </row>
    <row r="66" spans="1:15">
      <c r="B66" s="46"/>
      <c r="C66" s="47"/>
      <c r="D66" s="47"/>
      <c r="E66" s="47"/>
      <c r="F66" s="47"/>
      <c r="G66" s="47"/>
      <c r="H66" s="288"/>
      <c r="I66" s="279"/>
      <c r="J66" s="279"/>
      <c r="K66" s="279"/>
      <c r="L66" s="909"/>
      <c r="M66" s="91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2616.9667902714341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185995.96274967375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37199.192549934749</v>
      </c>
      <c r="M88" s="858"/>
      <c r="N88" s="51"/>
    </row>
    <row r="89" spans="1:14">
      <c r="B89" s="89" t="s">
        <v>973</v>
      </c>
      <c r="C89" s="90"/>
      <c r="D89" s="90"/>
      <c r="E89" s="90"/>
      <c r="F89" s="90"/>
      <c r="G89" s="90"/>
      <c r="H89" s="90"/>
      <c r="I89" s="87"/>
      <c r="J89" s="88"/>
      <c r="K89" s="304">
        <v>0.05</v>
      </c>
      <c r="L89" s="857">
        <f>N83*K89</f>
        <v>9299.7981374836872</v>
      </c>
      <c r="M89" s="858"/>
      <c r="N89" s="51"/>
    </row>
    <row r="90" spans="1:14" ht="15.75" thickBot="1">
      <c r="B90" s="91" t="s">
        <v>974</v>
      </c>
      <c r="C90" s="92"/>
      <c r="D90" s="92"/>
      <c r="E90" s="92"/>
      <c r="F90" s="92"/>
      <c r="G90" s="92"/>
      <c r="H90" s="92"/>
      <c r="I90" s="93"/>
      <c r="J90" s="94"/>
      <c r="K90" s="305">
        <v>0.05</v>
      </c>
      <c r="L90" s="859">
        <f>N83*K90</f>
        <v>9299.7981374836872</v>
      </c>
      <c r="M90" s="860"/>
      <c r="N90" s="51"/>
    </row>
    <row r="91" spans="1:14" ht="15.75" thickBot="1">
      <c r="B91" s="822" t="s">
        <v>953</v>
      </c>
      <c r="C91" s="823"/>
      <c r="D91" s="823"/>
      <c r="E91" s="823"/>
      <c r="F91" s="823"/>
      <c r="G91" s="823"/>
      <c r="H91" s="823"/>
      <c r="I91" s="823"/>
      <c r="J91" s="823"/>
      <c r="K91" s="823"/>
      <c r="L91" s="823"/>
      <c r="M91" s="824"/>
      <c r="N91" s="52">
        <f>L88+L89+L90</f>
        <v>55798.788824902127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241794.75157457587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10</v>
      </c>
      <c r="N37" s="272">
        <f t="shared" ref="N37:N43" si="0">K37/M37</f>
        <v>23197.09914418518</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75691.605957904278</v>
      </c>
      <c r="L38" s="270"/>
      <c r="M38" s="271">
        <v>10</v>
      </c>
      <c r="N38" s="272">
        <f t="shared" si="0"/>
        <v>7569.1605957904276</v>
      </c>
    </row>
    <row r="39" spans="1:14">
      <c r="A39" t="s">
        <v>284</v>
      </c>
      <c r="B39" s="871" t="str">
        <f>VLOOKUP(A39,EQUIPOS!A9:D154,3,FALSE)</f>
        <v>Planta de asfalto en caliente</v>
      </c>
      <c r="C39" s="872"/>
      <c r="D39" s="872"/>
      <c r="E39" s="872"/>
      <c r="F39" s="872"/>
      <c r="G39" s="872"/>
      <c r="H39" s="873"/>
      <c r="I39" s="267"/>
      <c r="J39" s="268"/>
      <c r="K39" s="269">
        <f>VLOOKUP(A39,EQUIPOS!A9:D166,4,FALSE)</f>
        <v>569199.63227882097</v>
      </c>
      <c r="L39" s="270"/>
      <c r="M39" s="271">
        <v>10</v>
      </c>
      <c r="N39" s="272">
        <f t="shared" si="0"/>
        <v>56919.963227882094</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10</v>
      </c>
      <c r="N42" s="272">
        <f t="shared" si="0"/>
        <v>21733.076868827709</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10</v>
      </c>
      <c r="N43" s="272">
        <f t="shared" si="0"/>
        <v>5196.7076101040639</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141450.87059027335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22704.852070651788</v>
      </c>
      <c r="N54" s="272">
        <f>K54*M54</f>
        <v>31786.792898912503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55.771494290648405</v>
      </c>
      <c r="N55" s="272">
        <f>K55*M55</f>
        <v>1394.2873572662102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33181.080256178713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1008.5038196902459</v>
      </c>
      <c r="M64" s="910"/>
      <c r="N64" s="287">
        <f>K64*L64</f>
        <v>1411.9053475663443</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09">
        <f>VLOOKUP(A65,TRANSPORTE!A6:D117,4,FALSE)</f>
        <v>964.04915416407187</v>
      </c>
      <c r="M65" s="910"/>
      <c r="N65" s="287">
        <f>K65*L65</f>
        <v>1205.0614427050898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2616.9667902714341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185995.96274967375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37199.192549934749</v>
      </c>
      <c r="M88" s="858"/>
      <c r="N88" s="51"/>
    </row>
    <row r="89" spans="1:14">
      <c r="B89" s="89" t="s">
        <v>973</v>
      </c>
      <c r="C89" s="90"/>
      <c r="D89" s="90"/>
      <c r="E89" s="90"/>
      <c r="F89" s="90"/>
      <c r="G89" s="90"/>
      <c r="H89" s="90"/>
      <c r="I89" s="87"/>
      <c r="J89" s="88"/>
      <c r="K89" s="304">
        <v>0.05</v>
      </c>
      <c r="L89" s="857">
        <f>N83*K89</f>
        <v>9299.7981374836872</v>
      </c>
      <c r="M89" s="858"/>
      <c r="N89" s="51"/>
    </row>
    <row r="90" spans="1:14" ht="15.75" thickBot="1">
      <c r="B90" s="91" t="s">
        <v>974</v>
      </c>
      <c r="C90" s="92"/>
      <c r="D90" s="92"/>
      <c r="E90" s="92"/>
      <c r="F90" s="92"/>
      <c r="G90" s="92"/>
      <c r="H90" s="92"/>
      <c r="I90" s="93"/>
      <c r="J90" s="94"/>
      <c r="K90" s="305">
        <v>0.05</v>
      </c>
      <c r="L90" s="859">
        <f>N83*K90</f>
        <v>9299.7981374836872</v>
      </c>
      <c r="M90" s="860"/>
      <c r="N90" s="51"/>
    </row>
    <row r="91" spans="1:14" ht="15.75" thickBot="1">
      <c r="B91" s="822" t="s">
        <v>953</v>
      </c>
      <c r="C91" s="823"/>
      <c r="D91" s="823"/>
      <c r="E91" s="823"/>
      <c r="F91" s="823"/>
      <c r="G91" s="823"/>
      <c r="H91" s="823"/>
      <c r="I91" s="823"/>
      <c r="J91" s="823"/>
      <c r="K91" s="823"/>
      <c r="L91" s="823"/>
      <c r="M91" s="824"/>
      <c r="N91" s="52">
        <f>L88+L89+L90</f>
        <v>55798.788824902127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241794.75157457587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10</v>
      </c>
      <c r="N37" s="272">
        <f t="shared" ref="N37:N43" si="0">K37/M37</f>
        <v>23197.09914418518</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75691.605957904278</v>
      </c>
      <c r="L38" s="270"/>
      <c r="M38" s="271">
        <v>10</v>
      </c>
      <c r="N38" s="272">
        <f t="shared" si="0"/>
        <v>7569.1605957904276</v>
      </c>
    </row>
    <row r="39" spans="1:14">
      <c r="A39" t="s">
        <v>284</v>
      </c>
      <c r="B39" s="871" t="str">
        <f>VLOOKUP(A39,EQUIPOS!A9:D154,3,FALSE)</f>
        <v>Planta de asfalto en caliente</v>
      </c>
      <c r="C39" s="872"/>
      <c r="D39" s="872"/>
      <c r="E39" s="872"/>
      <c r="F39" s="872"/>
      <c r="G39" s="872"/>
      <c r="H39" s="873"/>
      <c r="I39" s="267"/>
      <c r="J39" s="268"/>
      <c r="K39" s="269">
        <f>VLOOKUP(A39,EQUIPOS!A9:D166,4,FALSE)</f>
        <v>569199.63227882097</v>
      </c>
      <c r="L39" s="270"/>
      <c r="M39" s="271">
        <v>10</v>
      </c>
      <c r="N39" s="272">
        <f t="shared" si="0"/>
        <v>56919.963227882094</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10</v>
      </c>
      <c r="N42" s="272">
        <f t="shared" si="0"/>
        <v>21733.076868827709</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10</v>
      </c>
      <c r="N43" s="272">
        <f t="shared" si="0"/>
        <v>5196.7076101040639</v>
      </c>
    </row>
    <row r="44" spans="1:14" ht="15" customHeight="1">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141450.87059027335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22704.852070651788</v>
      </c>
      <c r="N53" s="272">
        <f>K53*M53</f>
        <v>31786.792898912503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55.771494290648405</v>
      </c>
      <c r="N54" s="272">
        <f>K54*M54</f>
        <v>1394.2873572662102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33181.080256178713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1008.5038196902459</v>
      </c>
      <c r="M63" s="910"/>
      <c r="N63" s="287">
        <f>K63*L63</f>
        <v>1411.9053475663443</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09">
        <f>VLOOKUP(A64,TRANSPORTE!A6:D117,4,FALSE)</f>
        <v>964.04915416407187</v>
      </c>
      <c r="M64" s="910"/>
      <c r="N64" s="287">
        <f>K64*L64</f>
        <v>1205.0614427050898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2616.9667902714341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185995.96274967375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37199.192549934749</v>
      </c>
      <c r="M87" s="858"/>
      <c r="N87" s="51"/>
    </row>
    <row r="88" spans="1:14">
      <c r="B88" s="89" t="s">
        <v>973</v>
      </c>
      <c r="C88" s="90"/>
      <c r="D88" s="90"/>
      <c r="E88" s="90"/>
      <c r="F88" s="90"/>
      <c r="G88" s="90"/>
      <c r="H88" s="90"/>
      <c r="I88" s="87"/>
      <c r="J88" s="88"/>
      <c r="K88" s="304">
        <v>0.05</v>
      </c>
      <c r="L88" s="857">
        <f>N82*K88</f>
        <v>9299.7981374836872</v>
      </c>
      <c r="M88" s="858"/>
      <c r="N88" s="51"/>
    </row>
    <row r="89" spans="1:14" ht="15.75" thickBot="1">
      <c r="B89" s="91" t="s">
        <v>974</v>
      </c>
      <c r="C89" s="92"/>
      <c r="D89" s="92"/>
      <c r="E89" s="92"/>
      <c r="F89" s="92"/>
      <c r="G89" s="92"/>
      <c r="H89" s="92"/>
      <c r="I89" s="93"/>
      <c r="J89" s="94"/>
      <c r="K89" s="305">
        <v>0.05</v>
      </c>
      <c r="L89" s="859">
        <f>N82*K89</f>
        <v>9299.7981374836872</v>
      </c>
      <c r="M89" s="860"/>
      <c r="N89" s="51"/>
    </row>
    <row r="90" spans="1:14" ht="15.75" thickBot="1">
      <c r="B90" s="822" t="s">
        <v>953</v>
      </c>
      <c r="C90" s="823"/>
      <c r="D90" s="823"/>
      <c r="E90" s="823"/>
      <c r="F90" s="823"/>
      <c r="G90" s="823"/>
      <c r="H90" s="823"/>
      <c r="I90" s="823"/>
      <c r="J90" s="823"/>
      <c r="K90" s="823"/>
      <c r="L90" s="823"/>
      <c r="M90" s="824"/>
      <c r="N90" s="52">
        <f>L87+L88+L89</f>
        <v>55798.788824902127</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241794.75157457587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10</v>
      </c>
      <c r="N37" s="272">
        <f t="shared" ref="N37:N43" si="0">K37/M37</f>
        <v>23197.09914418518</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75691.605957904278</v>
      </c>
      <c r="L38" s="270"/>
      <c r="M38" s="271">
        <v>10</v>
      </c>
      <c r="N38" s="272">
        <f t="shared" si="0"/>
        <v>7569.1605957904276</v>
      </c>
    </row>
    <row r="39" spans="1:14">
      <c r="A39" t="s">
        <v>284</v>
      </c>
      <c r="B39" s="871" t="str">
        <f>VLOOKUP(A39,EQUIPOS!A9:D154,3,FALSE)</f>
        <v>Planta de asfalto en caliente</v>
      </c>
      <c r="C39" s="872"/>
      <c r="D39" s="872"/>
      <c r="E39" s="872"/>
      <c r="F39" s="872"/>
      <c r="G39" s="872"/>
      <c r="H39" s="873"/>
      <c r="I39" s="267"/>
      <c r="J39" s="268"/>
      <c r="K39" s="269">
        <f>VLOOKUP(A39,EQUIPOS!A9:D166,4,FALSE)</f>
        <v>569199.63227882097</v>
      </c>
      <c r="L39" s="270"/>
      <c r="M39" s="271">
        <v>10</v>
      </c>
      <c r="N39" s="272">
        <f t="shared" si="0"/>
        <v>56919.963227882094</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10</v>
      </c>
      <c r="N42" s="272">
        <f t="shared" si="0"/>
        <v>21733.076868827709</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10</v>
      </c>
      <c r="N43" s="272">
        <f t="shared" si="0"/>
        <v>5196.7076101040639</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141450.87059027335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22704.852070651788</v>
      </c>
      <c r="N53" s="272">
        <f>K53*M53</f>
        <v>31786.792898912503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55.771494290648405</v>
      </c>
      <c r="N54" s="272">
        <f>K54*M54</f>
        <v>1394.2873572662102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33181.080256178713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1008.5038196902459</v>
      </c>
      <c r="M63" s="910"/>
      <c r="N63" s="287">
        <f>K63*L63</f>
        <v>1411.9053475663443</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09">
        <f>VLOOKUP(A64,TRANSPORTE!A6:D117,4,FALSE)</f>
        <v>964.04915416407187</v>
      </c>
      <c r="M64" s="910"/>
      <c r="N64" s="287">
        <f>K64*L64</f>
        <v>1205.0614427050898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2616.9667902714341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185995.96274967375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37199.192549934749</v>
      </c>
      <c r="M87" s="858"/>
      <c r="N87" s="51"/>
    </row>
    <row r="88" spans="1:14">
      <c r="B88" s="89" t="s">
        <v>973</v>
      </c>
      <c r="C88" s="90"/>
      <c r="D88" s="90"/>
      <c r="E88" s="90"/>
      <c r="F88" s="90"/>
      <c r="G88" s="90"/>
      <c r="H88" s="90"/>
      <c r="I88" s="87"/>
      <c r="J88" s="88"/>
      <c r="K88" s="304">
        <v>0.05</v>
      </c>
      <c r="L88" s="857">
        <f>N82*K88</f>
        <v>9299.7981374836872</v>
      </c>
      <c r="M88" s="858"/>
      <c r="N88" s="51"/>
    </row>
    <row r="89" spans="1:14" ht="15.75" thickBot="1">
      <c r="B89" s="91" t="s">
        <v>974</v>
      </c>
      <c r="C89" s="92"/>
      <c r="D89" s="92"/>
      <c r="E89" s="92"/>
      <c r="F89" s="92"/>
      <c r="G89" s="92"/>
      <c r="H89" s="92"/>
      <c r="I89" s="93"/>
      <c r="J89" s="94"/>
      <c r="K89" s="305">
        <v>0.05</v>
      </c>
      <c r="L89" s="859">
        <f>N82*K89</f>
        <v>9299.7981374836872</v>
      </c>
      <c r="M89" s="860"/>
      <c r="N89" s="51"/>
    </row>
    <row r="90" spans="1:14" ht="15.75" thickBot="1">
      <c r="B90" s="822" t="s">
        <v>953</v>
      </c>
      <c r="C90" s="823"/>
      <c r="D90" s="823"/>
      <c r="E90" s="823"/>
      <c r="F90" s="823"/>
      <c r="G90" s="823"/>
      <c r="H90" s="823"/>
      <c r="I90" s="823"/>
      <c r="J90" s="823"/>
      <c r="K90" s="823"/>
      <c r="L90" s="823"/>
      <c r="M90" s="824"/>
      <c r="N90" s="52">
        <f>L87+L88+L89</f>
        <v>55798.788824902127</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241794.75157457587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10</v>
      </c>
      <c r="N37" s="272">
        <f t="shared" ref="N37:N43" si="0">K37/M37</f>
        <v>23197.09914418518</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75691.605957904278</v>
      </c>
      <c r="L38" s="270"/>
      <c r="M38" s="271">
        <v>10</v>
      </c>
      <c r="N38" s="272">
        <f t="shared" si="0"/>
        <v>7569.1605957904276</v>
      </c>
    </row>
    <row r="39" spans="1:14">
      <c r="A39" t="s">
        <v>284</v>
      </c>
      <c r="B39" s="871" t="str">
        <f>VLOOKUP(A39,EQUIPOS!A9:D154,3,FALSE)</f>
        <v>Planta de asfalto en caliente</v>
      </c>
      <c r="C39" s="872"/>
      <c r="D39" s="872"/>
      <c r="E39" s="872"/>
      <c r="F39" s="872"/>
      <c r="G39" s="872"/>
      <c r="H39" s="873"/>
      <c r="I39" s="267"/>
      <c r="J39" s="268"/>
      <c r="K39" s="269">
        <f>VLOOKUP(A39,EQUIPOS!A9:D166,4,FALSE)</f>
        <v>569199.63227882097</v>
      </c>
      <c r="L39" s="270"/>
      <c r="M39" s="271">
        <v>10</v>
      </c>
      <c r="N39" s="272">
        <f t="shared" si="0"/>
        <v>56919.963227882094</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10</v>
      </c>
      <c r="N42" s="272">
        <f t="shared" si="0"/>
        <v>21733.076868827709</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10</v>
      </c>
      <c r="N43" s="272">
        <f t="shared" si="0"/>
        <v>5196.7076101040639</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141450.87059027335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22704.852070651788</v>
      </c>
      <c r="N54" s="272">
        <f>K54*M54</f>
        <v>31786.792898912503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55.771494290648405</v>
      </c>
      <c r="N55" s="272">
        <f>K55*M55</f>
        <v>1394.2873572662102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33181.080256178713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1008.5038196902459</v>
      </c>
      <c r="M64" s="910"/>
      <c r="N64" s="287">
        <f>K64*L64</f>
        <v>1411.9053475663443</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09">
        <f>VLOOKUP(A65,TRANSPORTE!A6:D117,4,FALSE)</f>
        <v>964.04915416407187</v>
      </c>
      <c r="M65" s="910"/>
      <c r="N65" s="287">
        <f>K65*L65</f>
        <v>1205.0614427050898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2616.9667902714341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185995.96274967375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37199.192549934749</v>
      </c>
      <c r="M88" s="858"/>
      <c r="N88" s="51"/>
    </row>
    <row r="89" spans="1:14">
      <c r="B89" s="89" t="s">
        <v>973</v>
      </c>
      <c r="C89" s="90"/>
      <c r="D89" s="90"/>
      <c r="E89" s="90"/>
      <c r="F89" s="90"/>
      <c r="G89" s="90"/>
      <c r="H89" s="90"/>
      <c r="I89" s="87"/>
      <c r="J89" s="88"/>
      <c r="K89" s="304">
        <v>0.05</v>
      </c>
      <c r="L89" s="857">
        <f>N83*K89</f>
        <v>9299.7981374836872</v>
      </c>
      <c r="M89" s="858"/>
      <c r="N89" s="51"/>
    </row>
    <row r="90" spans="1:14" ht="15.75" thickBot="1">
      <c r="B90" s="91" t="s">
        <v>974</v>
      </c>
      <c r="C90" s="92"/>
      <c r="D90" s="92"/>
      <c r="E90" s="92"/>
      <c r="F90" s="92"/>
      <c r="G90" s="92"/>
      <c r="H90" s="92"/>
      <c r="I90" s="93"/>
      <c r="J90" s="94"/>
      <c r="K90" s="305">
        <v>0.05</v>
      </c>
      <c r="L90" s="859">
        <f>N83*K90</f>
        <v>9299.7981374836872</v>
      </c>
      <c r="M90" s="860"/>
      <c r="N90" s="51"/>
    </row>
    <row r="91" spans="1:14" ht="15.75" thickBot="1">
      <c r="B91" s="822" t="s">
        <v>953</v>
      </c>
      <c r="C91" s="823"/>
      <c r="D91" s="823"/>
      <c r="E91" s="823"/>
      <c r="F91" s="823"/>
      <c r="G91" s="823"/>
      <c r="H91" s="823"/>
      <c r="I91" s="823"/>
      <c r="J91" s="823"/>
      <c r="K91" s="823"/>
      <c r="L91" s="823"/>
      <c r="M91" s="824"/>
      <c r="N91" s="52">
        <f>L88+L89+L90</f>
        <v>55798.788824902127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241794.75157457587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10</v>
      </c>
      <c r="N37" s="272">
        <f t="shared" ref="N37:N43" si="0">K37/M37</f>
        <v>23197.09914418518</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75691.605957904278</v>
      </c>
      <c r="L38" s="270"/>
      <c r="M38" s="271">
        <v>10</v>
      </c>
      <c r="N38" s="272">
        <f t="shared" si="0"/>
        <v>7569.1605957904276</v>
      </c>
    </row>
    <row r="39" spans="1:14">
      <c r="A39" t="s">
        <v>284</v>
      </c>
      <c r="B39" s="871" t="str">
        <f>VLOOKUP(A39,EQUIPOS!A9:D154,3,FALSE)</f>
        <v>Planta de asfalto en caliente</v>
      </c>
      <c r="C39" s="872"/>
      <c r="D39" s="872"/>
      <c r="E39" s="872"/>
      <c r="F39" s="872"/>
      <c r="G39" s="872"/>
      <c r="H39" s="873"/>
      <c r="I39" s="267"/>
      <c r="J39" s="268"/>
      <c r="K39" s="269">
        <f>VLOOKUP(A39,EQUIPOS!A9:D166,4,FALSE)</f>
        <v>569199.63227882097</v>
      </c>
      <c r="L39" s="270"/>
      <c r="M39" s="271">
        <v>10</v>
      </c>
      <c r="N39" s="272">
        <f t="shared" si="0"/>
        <v>56919.963227882094</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10</v>
      </c>
      <c r="N42" s="272">
        <f t="shared" si="0"/>
        <v>21733.076868827709</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10</v>
      </c>
      <c r="N43" s="272">
        <f t="shared" si="0"/>
        <v>5196.7076101040639</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141450.87059027335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22704.852070651788</v>
      </c>
      <c r="N54" s="272">
        <f>K54*M54</f>
        <v>31786.792898912503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55.771494290648405</v>
      </c>
      <c r="N55" s="272">
        <f>K55*M55</f>
        <v>1394.2873572662102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33181.080256178713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1008.5038196902459</v>
      </c>
      <c r="M64" s="910"/>
      <c r="N64" s="287">
        <f>K64*L64</f>
        <v>1411.9053475663443</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09">
        <f>VLOOKUP(A65,TRANSPORTE!A6:D117,4,FALSE)</f>
        <v>964.04915416407187</v>
      </c>
      <c r="M65" s="910"/>
      <c r="N65" s="287">
        <f>K65*L65</f>
        <v>1205.0614427050898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2616.9667902714341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185995.96274967375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37199.192549934749</v>
      </c>
      <c r="M88" s="858"/>
      <c r="N88" s="51"/>
    </row>
    <row r="89" spans="1:14">
      <c r="B89" s="89" t="s">
        <v>973</v>
      </c>
      <c r="C89" s="90"/>
      <c r="D89" s="90"/>
      <c r="E89" s="90"/>
      <c r="F89" s="90"/>
      <c r="G89" s="90"/>
      <c r="H89" s="90"/>
      <c r="I89" s="87"/>
      <c r="J89" s="88"/>
      <c r="K89" s="304">
        <v>0.05</v>
      </c>
      <c r="L89" s="857">
        <f>N83*K89</f>
        <v>9299.7981374836872</v>
      </c>
      <c r="M89" s="858"/>
      <c r="N89" s="51"/>
    </row>
    <row r="90" spans="1:14" ht="15.75" thickBot="1">
      <c r="B90" s="91" t="s">
        <v>974</v>
      </c>
      <c r="C90" s="92"/>
      <c r="D90" s="92"/>
      <c r="E90" s="92"/>
      <c r="F90" s="92"/>
      <c r="G90" s="92"/>
      <c r="H90" s="92"/>
      <c r="I90" s="93"/>
      <c r="J90" s="94"/>
      <c r="K90" s="305">
        <v>0.05</v>
      </c>
      <c r="L90" s="859">
        <f>N83*K90</f>
        <v>9299.7981374836872</v>
      </c>
      <c r="M90" s="860"/>
      <c r="N90" s="51"/>
    </row>
    <row r="91" spans="1:14" ht="15.75" thickBot="1">
      <c r="B91" s="822" t="s">
        <v>953</v>
      </c>
      <c r="C91" s="823"/>
      <c r="D91" s="823"/>
      <c r="E91" s="823"/>
      <c r="F91" s="823"/>
      <c r="G91" s="823"/>
      <c r="H91" s="823"/>
      <c r="I91" s="823"/>
      <c r="J91" s="823"/>
      <c r="K91" s="823"/>
      <c r="L91" s="823"/>
      <c r="M91" s="824"/>
      <c r="N91" s="52">
        <f>L88+L89+L90</f>
        <v>55798.788824902127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241794.75157457587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10</v>
      </c>
      <c r="N37" s="272">
        <f t="shared" ref="N37:N43" si="0">K37/M37</f>
        <v>23197.09914418518</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75691.605957904278</v>
      </c>
      <c r="L38" s="270"/>
      <c r="M38" s="271">
        <v>10</v>
      </c>
      <c r="N38" s="272">
        <f t="shared" si="0"/>
        <v>7569.1605957904276</v>
      </c>
    </row>
    <row r="39" spans="1:14">
      <c r="A39" t="s">
        <v>284</v>
      </c>
      <c r="B39" s="871" t="str">
        <f>VLOOKUP(A39,EQUIPOS!A9:D154,3,FALSE)</f>
        <v>Planta de asfalto en caliente</v>
      </c>
      <c r="C39" s="872"/>
      <c r="D39" s="872"/>
      <c r="E39" s="872"/>
      <c r="F39" s="872"/>
      <c r="G39" s="872"/>
      <c r="H39" s="873"/>
      <c r="I39" s="267"/>
      <c r="J39" s="268"/>
      <c r="K39" s="269">
        <f>VLOOKUP(A39,EQUIPOS!A9:D166,4,FALSE)</f>
        <v>569199.63227882097</v>
      </c>
      <c r="L39" s="270"/>
      <c r="M39" s="271">
        <v>10</v>
      </c>
      <c r="N39" s="272">
        <f t="shared" si="0"/>
        <v>56919.963227882094</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10</v>
      </c>
      <c r="N42" s="272">
        <f t="shared" si="0"/>
        <v>21733.076868827709</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10</v>
      </c>
      <c r="N43" s="272">
        <f t="shared" si="0"/>
        <v>5196.7076101040639</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141450.87059027335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22704.852070651788</v>
      </c>
      <c r="N54" s="272">
        <f>K54*M54</f>
        <v>31786.792898912503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55.771494290648405</v>
      </c>
      <c r="N55" s="272">
        <f>K55*M55</f>
        <v>1394.2873572662102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33181.080256178713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1008.5038196902459</v>
      </c>
      <c r="M64" s="910"/>
      <c r="N64" s="287">
        <f>K64*L64</f>
        <v>1411.9053475663443</v>
      </c>
    </row>
    <row r="65" spans="1:15">
      <c r="A65" t="s">
        <v>1293</v>
      </c>
      <c r="B65" s="46" t="str">
        <f>VLOOKUP(A65,TRANSPORTE!A6:D117,3,FALSE)</f>
        <v>Transporte de mezcla</v>
      </c>
      <c r="C65" s="47"/>
      <c r="D65" s="47"/>
      <c r="E65" s="47"/>
      <c r="F65" s="47"/>
      <c r="G65" s="47"/>
      <c r="H65" s="311" t="s">
        <v>1468</v>
      </c>
      <c r="I65" s="279">
        <v>1.25</v>
      </c>
      <c r="J65" s="286">
        <v>1</v>
      </c>
      <c r="K65" s="279">
        <f>I65*J65</f>
        <v>1.25</v>
      </c>
      <c r="L65" s="909">
        <f>VLOOKUP(A65,TRANSPORTE!A6:D117,4,FALSE)</f>
        <v>964.04915416407187</v>
      </c>
      <c r="M65" s="910"/>
      <c r="N65" s="287">
        <f>K65*L65</f>
        <v>1205.0614427050898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2616.9667902714341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185995.96274967375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37199.192549934749</v>
      </c>
      <c r="M88" s="858"/>
      <c r="N88" s="51"/>
    </row>
    <row r="89" spans="1:14">
      <c r="B89" s="89" t="s">
        <v>973</v>
      </c>
      <c r="C89" s="90"/>
      <c r="D89" s="90"/>
      <c r="E89" s="90"/>
      <c r="F89" s="90"/>
      <c r="G89" s="90"/>
      <c r="H89" s="90"/>
      <c r="I89" s="87"/>
      <c r="J89" s="88"/>
      <c r="K89" s="304">
        <v>0.05</v>
      </c>
      <c r="L89" s="857">
        <f>N83*K89</f>
        <v>9299.7981374836872</v>
      </c>
      <c r="M89" s="858"/>
      <c r="N89" s="51"/>
    </row>
    <row r="90" spans="1:14" ht="15.75" thickBot="1">
      <c r="B90" s="91" t="s">
        <v>974</v>
      </c>
      <c r="C90" s="92"/>
      <c r="D90" s="92"/>
      <c r="E90" s="92"/>
      <c r="F90" s="92"/>
      <c r="G90" s="92"/>
      <c r="H90" s="92"/>
      <c r="I90" s="93"/>
      <c r="J90" s="94"/>
      <c r="K90" s="305">
        <v>0.05</v>
      </c>
      <c r="L90" s="859">
        <f>N83*K90</f>
        <v>9299.7981374836872</v>
      </c>
      <c r="M90" s="860"/>
      <c r="N90" s="51"/>
    </row>
    <row r="91" spans="1:14" ht="15.75" thickBot="1">
      <c r="B91" s="822" t="s">
        <v>953</v>
      </c>
      <c r="C91" s="823"/>
      <c r="D91" s="823"/>
      <c r="E91" s="823"/>
      <c r="F91" s="823"/>
      <c r="G91" s="823"/>
      <c r="H91" s="823"/>
      <c r="I91" s="823"/>
      <c r="J91" s="823"/>
      <c r="K91" s="823"/>
      <c r="L91" s="823"/>
      <c r="M91" s="824"/>
      <c r="N91" s="52">
        <f>L88+L89+L90</f>
        <v>55798.788824902127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241794.75157457587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8</v>
      </c>
      <c r="N37" s="272">
        <f t="shared" ref="N37:N43" si="0">K37/M37</f>
        <v>28996.373930231475</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75691.605957904278</v>
      </c>
      <c r="L38" s="270"/>
      <c r="M38" s="271">
        <v>8</v>
      </c>
      <c r="N38" s="272">
        <f t="shared" si="0"/>
        <v>9461.4507447380347</v>
      </c>
    </row>
    <row r="39" spans="1:14">
      <c r="A39" t="s">
        <v>284</v>
      </c>
      <c r="B39" s="871" t="str">
        <f>VLOOKUP(A39,EQUIPOS!A9:D154,3,FALSE)</f>
        <v>Planta de asfalto en caliente</v>
      </c>
      <c r="C39" s="872"/>
      <c r="D39" s="872"/>
      <c r="E39" s="872"/>
      <c r="F39" s="872"/>
      <c r="G39" s="872"/>
      <c r="H39" s="873"/>
      <c r="I39" s="267"/>
      <c r="J39" s="268"/>
      <c r="K39" s="269">
        <f>VLOOKUP(A39,EQUIPOS!A9:D166,4,FALSE)</f>
        <v>569199.63227882097</v>
      </c>
      <c r="L39" s="270"/>
      <c r="M39" s="271">
        <v>8</v>
      </c>
      <c r="N39" s="272">
        <f t="shared" si="0"/>
        <v>71149.954034852621</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8</v>
      </c>
      <c r="N42" s="272">
        <f t="shared" si="0"/>
        <v>27166.346086034635</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8</v>
      </c>
      <c r="N43" s="272">
        <f t="shared" si="0"/>
        <v>6495.8845126300794</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170202.06184211466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22704.852070651788</v>
      </c>
      <c r="N53" s="272">
        <f>K53*M53</f>
        <v>31786.792898912503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55.771494290648405</v>
      </c>
      <c r="N54" s="272">
        <f>K54*M54</f>
        <v>1394.2873572662102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33181.080256178713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1008.5038196902459</v>
      </c>
      <c r="M63" s="910"/>
      <c r="N63" s="287">
        <f>K63*L63</f>
        <v>1411.9053475663443</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09">
        <f>VLOOKUP(A64,TRANSPORTE!A6:D117,4,FALSE)</f>
        <v>964.04915416407187</v>
      </c>
      <c r="M64" s="910"/>
      <c r="N64" s="287">
        <f>K64*L64</f>
        <v>1205.0614427050898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2616.9667902714341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215719.04790295399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43143.809580590801</v>
      </c>
      <c r="M87" s="858"/>
      <c r="N87" s="51"/>
    </row>
    <row r="88" spans="1:14">
      <c r="B88" s="89" t="s">
        <v>973</v>
      </c>
      <c r="C88" s="90"/>
      <c r="D88" s="90"/>
      <c r="E88" s="90"/>
      <c r="F88" s="90"/>
      <c r="G88" s="90"/>
      <c r="H88" s="90"/>
      <c r="I88" s="87"/>
      <c r="J88" s="88"/>
      <c r="K88" s="304">
        <v>0.05</v>
      </c>
      <c r="L88" s="857">
        <f>N82*K88</f>
        <v>10785.9523951477</v>
      </c>
      <c r="M88" s="858"/>
      <c r="N88" s="51"/>
    </row>
    <row r="89" spans="1:14" ht="15.75" thickBot="1">
      <c r="B89" s="91" t="s">
        <v>974</v>
      </c>
      <c r="C89" s="92"/>
      <c r="D89" s="92"/>
      <c r="E89" s="92"/>
      <c r="F89" s="92"/>
      <c r="G89" s="92"/>
      <c r="H89" s="92"/>
      <c r="I89" s="93"/>
      <c r="J89" s="94"/>
      <c r="K89" s="305">
        <v>0.05</v>
      </c>
      <c r="L89" s="859">
        <f>N82*K89</f>
        <v>10785.9523951477</v>
      </c>
      <c r="M89" s="860"/>
      <c r="N89" s="51"/>
    </row>
    <row r="90" spans="1:14" ht="15.75" thickBot="1">
      <c r="B90" s="822" t="s">
        <v>953</v>
      </c>
      <c r="C90" s="823"/>
      <c r="D90" s="823"/>
      <c r="E90" s="823"/>
      <c r="F90" s="823"/>
      <c r="G90" s="823"/>
      <c r="H90" s="823"/>
      <c r="I90" s="823"/>
      <c r="J90" s="823"/>
      <c r="K90" s="823"/>
      <c r="L90" s="823"/>
      <c r="M90" s="824"/>
      <c r="N90" s="52">
        <f>L87+L88+L89</f>
        <v>64715.714370886206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280434.7622738402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8</v>
      </c>
      <c r="N37" s="272">
        <f t="shared" ref="N37:N43" si="0">K37/M37</f>
        <v>28996.373930231475</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75691.605957904278</v>
      </c>
      <c r="L38" s="270"/>
      <c r="M38" s="271">
        <v>8</v>
      </c>
      <c r="N38" s="272">
        <f t="shared" si="0"/>
        <v>9461.4507447380347</v>
      </c>
    </row>
    <row r="39" spans="1:14">
      <c r="A39" t="s">
        <v>284</v>
      </c>
      <c r="B39" s="871" t="str">
        <f>VLOOKUP(A39,EQUIPOS!A9:D154,3,FALSE)</f>
        <v>Planta de asfalto en caliente</v>
      </c>
      <c r="C39" s="872"/>
      <c r="D39" s="872"/>
      <c r="E39" s="872"/>
      <c r="F39" s="872"/>
      <c r="G39" s="872"/>
      <c r="H39" s="873"/>
      <c r="I39" s="267"/>
      <c r="J39" s="268"/>
      <c r="K39" s="269">
        <f>VLOOKUP(A39,EQUIPOS!A9:D166,4,FALSE)</f>
        <v>569199.63227882097</v>
      </c>
      <c r="L39" s="270"/>
      <c r="M39" s="271">
        <v>8</v>
      </c>
      <c r="N39" s="272">
        <f t="shared" si="0"/>
        <v>71149.954034852621</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8</v>
      </c>
      <c r="N42" s="272">
        <f t="shared" si="0"/>
        <v>27166.346086034635</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8</v>
      </c>
      <c r="N43" s="272">
        <f t="shared" si="0"/>
        <v>6495.8845126300794</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170202.06184211466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22704.852070651788</v>
      </c>
      <c r="N53" s="272">
        <f>K53*M53</f>
        <v>31786.792898912503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55.771494290648405</v>
      </c>
      <c r="N54" s="272">
        <f>K54*M54</f>
        <v>1394.2873572662102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33181.080256178713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1008.5038196902459</v>
      </c>
      <c r="M63" s="910"/>
      <c r="N63" s="287">
        <f>K63*L63</f>
        <v>1411.9053475663443</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09">
        <f>VLOOKUP(A64,TRANSPORTE!A6:D117,4,FALSE)</f>
        <v>964.04915416407187</v>
      </c>
      <c r="M64" s="910"/>
      <c r="N64" s="287">
        <f>K64*L64</f>
        <v>1205.0614427050898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2616.9667902714341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127"/>
    </row>
    <row r="80" spans="1:15" ht="15.75" thickBot="1">
      <c r="B80" s="911" t="s">
        <v>953</v>
      </c>
      <c r="C80" s="865"/>
      <c r="D80" s="865"/>
      <c r="E80" s="865"/>
      <c r="F80" s="865"/>
      <c r="G80" s="865"/>
      <c r="H80" s="865"/>
      <c r="I80" s="865"/>
      <c r="J80" s="865"/>
      <c r="K80" s="865"/>
      <c r="L80" s="865"/>
      <c r="M80" s="866"/>
      <c r="N80" s="460">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215719.04790295399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43143.809580590801</v>
      </c>
      <c r="M87" s="858"/>
      <c r="N87" s="51"/>
    </row>
    <row r="88" spans="1:14">
      <c r="B88" s="89" t="s">
        <v>973</v>
      </c>
      <c r="C88" s="90"/>
      <c r="D88" s="90"/>
      <c r="E88" s="90"/>
      <c r="F88" s="90"/>
      <c r="G88" s="90"/>
      <c r="H88" s="90"/>
      <c r="I88" s="87"/>
      <c r="J88" s="88"/>
      <c r="K88" s="304">
        <v>0.05</v>
      </c>
      <c r="L88" s="857">
        <f>N82*K88</f>
        <v>10785.9523951477</v>
      </c>
      <c r="M88" s="858"/>
      <c r="N88" s="51"/>
    </row>
    <row r="89" spans="1:14" ht="15.75" thickBot="1">
      <c r="B89" s="91" t="s">
        <v>974</v>
      </c>
      <c r="C89" s="92"/>
      <c r="D89" s="92"/>
      <c r="E89" s="92"/>
      <c r="F89" s="92"/>
      <c r="G89" s="92"/>
      <c r="H89" s="92"/>
      <c r="I89" s="93"/>
      <c r="J89" s="94"/>
      <c r="K89" s="305">
        <v>0.05</v>
      </c>
      <c r="L89" s="859">
        <f>N82*K89</f>
        <v>10785.9523951477</v>
      </c>
      <c r="M89" s="860"/>
      <c r="N89" s="51"/>
    </row>
    <row r="90" spans="1:14" ht="15.75" thickBot="1">
      <c r="B90" s="822" t="s">
        <v>953</v>
      </c>
      <c r="C90" s="823"/>
      <c r="D90" s="823"/>
      <c r="E90" s="823"/>
      <c r="F90" s="823"/>
      <c r="G90" s="823"/>
      <c r="H90" s="823"/>
      <c r="I90" s="823"/>
      <c r="J90" s="823"/>
      <c r="K90" s="823"/>
      <c r="L90" s="823"/>
      <c r="M90" s="824"/>
      <c r="N90" s="52">
        <f>L87+L88+L89</f>
        <v>64715.714370886206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280434.7622738402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8</v>
      </c>
      <c r="N37" s="272">
        <f t="shared" ref="N37:N43" si="0">K37/M37</f>
        <v>28996.373930231475</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75691.605957904278</v>
      </c>
      <c r="L38" s="270"/>
      <c r="M38" s="271">
        <v>8</v>
      </c>
      <c r="N38" s="272">
        <f t="shared" si="0"/>
        <v>9461.4507447380347</v>
      </c>
    </row>
    <row r="39" spans="1:14">
      <c r="A39" t="s">
        <v>284</v>
      </c>
      <c r="B39" s="871" t="str">
        <f>VLOOKUP(A39,EQUIPOS!A9:D154,3,FALSE)</f>
        <v>Planta de asfalto en caliente</v>
      </c>
      <c r="C39" s="872"/>
      <c r="D39" s="872"/>
      <c r="E39" s="872"/>
      <c r="F39" s="872"/>
      <c r="G39" s="872"/>
      <c r="H39" s="873"/>
      <c r="I39" s="267"/>
      <c r="J39" s="268"/>
      <c r="K39" s="269">
        <f>VLOOKUP(A39,EQUIPOS!A9:D166,4,FALSE)</f>
        <v>569199.63227882097</v>
      </c>
      <c r="L39" s="270"/>
      <c r="M39" s="271">
        <v>8</v>
      </c>
      <c r="N39" s="272">
        <f t="shared" si="0"/>
        <v>71149.954034852621</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8</v>
      </c>
      <c r="N42" s="272">
        <f t="shared" si="0"/>
        <v>27166.346086034635</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8</v>
      </c>
      <c r="N43" s="272">
        <f t="shared" si="0"/>
        <v>6495.8845126300794</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170202.06184211466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22704.852070651788</v>
      </c>
      <c r="N53" s="272">
        <f>K53*M53</f>
        <v>31786.792898912503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55.771494290648405</v>
      </c>
      <c r="N54" s="272">
        <f>K54*M54</f>
        <v>1394.2873572662102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33181.080256178713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1008.5038196902459</v>
      </c>
      <c r="M63" s="910"/>
      <c r="N63" s="287">
        <f>K63*L63</f>
        <v>1411.9053475663443</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09">
        <f>VLOOKUP(A64,TRANSPORTE!A6:D117,4,FALSE)</f>
        <v>964.04915416407187</v>
      </c>
      <c r="M64" s="910"/>
      <c r="N64" s="287">
        <f>K64*L64</f>
        <v>1205.0614427050898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2616.9667902714341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215719.04790295399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43143.809580590801</v>
      </c>
      <c r="M87" s="858"/>
      <c r="N87" s="51"/>
    </row>
    <row r="88" spans="1:14">
      <c r="B88" s="89" t="s">
        <v>973</v>
      </c>
      <c r="C88" s="90"/>
      <c r="D88" s="90"/>
      <c r="E88" s="90"/>
      <c r="F88" s="90"/>
      <c r="G88" s="90"/>
      <c r="H88" s="90"/>
      <c r="I88" s="87"/>
      <c r="J88" s="88"/>
      <c r="K88" s="304">
        <v>0.05</v>
      </c>
      <c r="L88" s="857">
        <f>N82*K88</f>
        <v>10785.9523951477</v>
      </c>
      <c r="M88" s="858"/>
      <c r="N88" s="51"/>
    </row>
    <row r="89" spans="1:14" ht="15.75" thickBot="1">
      <c r="B89" s="91" t="s">
        <v>974</v>
      </c>
      <c r="C89" s="92"/>
      <c r="D89" s="92"/>
      <c r="E89" s="92"/>
      <c r="F89" s="92"/>
      <c r="G89" s="92"/>
      <c r="H89" s="92"/>
      <c r="I89" s="93"/>
      <c r="J89" s="94"/>
      <c r="K89" s="305">
        <v>0.05</v>
      </c>
      <c r="L89" s="859">
        <f>N82*K89</f>
        <v>10785.9523951477</v>
      </c>
      <c r="M89" s="860"/>
      <c r="N89" s="51"/>
    </row>
    <row r="90" spans="1:14" ht="15.75" thickBot="1">
      <c r="B90" s="822" t="s">
        <v>953</v>
      </c>
      <c r="C90" s="823"/>
      <c r="D90" s="823"/>
      <c r="E90" s="823"/>
      <c r="F90" s="823"/>
      <c r="G90" s="823"/>
      <c r="H90" s="823"/>
      <c r="I90" s="823"/>
      <c r="J90" s="823"/>
      <c r="K90" s="823"/>
      <c r="L90" s="823"/>
      <c r="M90" s="824"/>
      <c r="N90" s="52">
        <f>L87+L88+L89</f>
        <v>64715.714370886206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280434.7622738402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10</v>
      </c>
      <c r="N37" s="272">
        <f t="shared" ref="N37:N43" si="0">K37/M37</f>
        <v>23197.09914418518</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75691.605957904278</v>
      </c>
      <c r="L38" s="270"/>
      <c r="M38" s="271">
        <v>10</v>
      </c>
      <c r="N38" s="272">
        <f t="shared" si="0"/>
        <v>7569.1605957904276</v>
      </c>
    </row>
    <row r="39" spans="1:14">
      <c r="A39" t="s">
        <v>284</v>
      </c>
      <c r="B39" s="871" t="str">
        <f>VLOOKUP(A39,EQUIPOS!A9:D154,3,FALSE)</f>
        <v>Planta de asfalto en caliente</v>
      </c>
      <c r="C39" s="872"/>
      <c r="D39" s="872"/>
      <c r="E39" s="872"/>
      <c r="F39" s="872"/>
      <c r="G39" s="872"/>
      <c r="H39" s="873"/>
      <c r="I39" s="267"/>
      <c r="J39" s="268"/>
      <c r="K39" s="269">
        <f>VLOOKUP(A39,EQUIPOS!A9:D166,4,FALSE)</f>
        <v>569199.63227882097</v>
      </c>
      <c r="L39" s="270"/>
      <c r="M39" s="271">
        <v>10</v>
      </c>
      <c r="N39" s="272">
        <f t="shared" si="0"/>
        <v>56919.963227882094</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10</v>
      </c>
      <c r="N42" s="272">
        <f t="shared" si="0"/>
        <v>21733.076868827709</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10</v>
      </c>
      <c r="N43" s="272">
        <f t="shared" si="0"/>
        <v>5196.7076101040639</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141450.87059027335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22704.852070651788</v>
      </c>
      <c r="N53" s="272">
        <f>K53*M53</f>
        <v>31786.792898912503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55.771494290648405</v>
      </c>
      <c r="N54" s="272">
        <f>K54*M54</f>
        <v>1394.2873572662102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33181.080256178713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1008.5038196902459</v>
      </c>
      <c r="M63" s="910"/>
      <c r="N63" s="287">
        <f>K63*L63</f>
        <v>1411.9053475663443</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09">
        <f>VLOOKUP(A64,TRANSPORTE!A6:D117,4,FALSE)</f>
        <v>964.04915416407187</v>
      </c>
      <c r="M64" s="910"/>
      <c r="N64" s="287">
        <f>K64*L64</f>
        <v>1205.0614427050898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2616.9667902714341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185995.96274967375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37199.192549934749</v>
      </c>
      <c r="M87" s="858"/>
      <c r="N87" s="51"/>
    </row>
    <row r="88" spans="1:14">
      <c r="B88" s="89" t="s">
        <v>973</v>
      </c>
      <c r="C88" s="90"/>
      <c r="D88" s="90"/>
      <c r="E88" s="90"/>
      <c r="F88" s="90"/>
      <c r="G88" s="90"/>
      <c r="H88" s="90"/>
      <c r="I88" s="87"/>
      <c r="J88" s="88"/>
      <c r="K88" s="304">
        <v>0.05</v>
      </c>
      <c r="L88" s="857">
        <f>N82*K88</f>
        <v>9299.7981374836872</v>
      </c>
      <c r="M88" s="858"/>
      <c r="N88" s="51"/>
    </row>
    <row r="89" spans="1:14" ht="15.75" thickBot="1">
      <c r="B89" s="91" t="s">
        <v>974</v>
      </c>
      <c r="C89" s="92"/>
      <c r="D89" s="92"/>
      <c r="E89" s="92"/>
      <c r="F89" s="92"/>
      <c r="G89" s="92"/>
      <c r="H89" s="92"/>
      <c r="I89" s="93"/>
      <c r="J89" s="94"/>
      <c r="K89" s="305">
        <v>0.05</v>
      </c>
      <c r="L89" s="859">
        <f>N82*K89</f>
        <v>9299.7981374836872</v>
      </c>
      <c r="M89" s="860"/>
      <c r="N89" s="51"/>
    </row>
    <row r="90" spans="1:14" ht="15.75" thickBot="1">
      <c r="B90" s="822" t="s">
        <v>953</v>
      </c>
      <c r="C90" s="823"/>
      <c r="D90" s="823"/>
      <c r="E90" s="823"/>
      <c r="F90" s="823"/>
      <c r="G90" s="823"/>
      <c r="H90" s="823"/>
      <c r="I90" s="823"/>
      <c r="J90" s="823"/>
      <c r="K90" s="823"/>
      <c r="L90" s="823"/>
      <c r="M90" s="824"/>
      <c r="N90" s="52">
        <f>L87+L88+L89</f>
        <v>55798.788824902127</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241794.75157457587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10</v>
      </c>
      <c r="N37" s="272">
        <f t="shared" ref="N37:N43" si="0">K37/M37</f>
        <v>23197.09914418518</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75691.605957904278</v>
      </c>
      <c r="L38" s="270"/>
      <c r="M38" s="271">
        <v>10</v>
      </c>
      <c r="N38" s="272">
        <f t="shared" si="0"/>
        <v>7569.1605957904276</v>
      </c>
    </row>
    <row r="39" spans="1:14">
      <c r="A39" t="s">
        <v>284</v>
      </c>
      <c r="B39" s="871" t="str">
        <f>VLOOKUP(A39,EQUIPOS!A9:D154,3,FALSE)</f>
        <v>Planta de asfalto en caliente</v>
      </c>
      <c r="C39" s="872"/>
      <c r="D39" s="872"/>
      <c r="E39" s="872"/>
      <c r="F39" s="872"/>
      <c r="G39" s="872"/>
      <c r="H39" s="873"/>
      <c r="I39" s="267"/>
      <c r="J39" s="268"/>
      <c r="K39" s="269">
        <f>VLOOKUP(A39,EQUIPOS!A9:D166,4,FALSE)</f>
        <v>569199.63227882097</v>
      </c>
      <c r="L39" s="270"/>
      <c r="M39" s="271">
        <v>10</v>
      </c>
      <c r="N39" s="272">
        <f t="shared" si="0"/>
        <v>56919.963227882094</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10</v>
      </c>
      <c r="N42" s="272">
        <f t="shared" si="0"/>
        <v>21733.076868827709</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10</v>
      </c>
      <c r="N43" s="272">
        <f t="shared" si="0"/>
        <v>5196.7076101040639</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141450.87059027335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22704.852070651788</v>
      </c>
      <c r="N54" s="272">
        <f>K54*M54</f>
        <v>31786.792898912503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55.771494290648405</v>
      </c>
      <c r="N55" s="272">
        <f>K55*M55</f>
        <v>1394.2873572662102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33181.080256178713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1008.5038196902459</v>
      </c>
      <c r="M64" s="910"/>
      <c r="N64" s="287">
        <f>K64*L64</f>
        <v>1411.9053475663443</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09">
        <f>VLOOKUP(A65,TRANSPORTE!A6:D117,4,FALSE)</f>
        <v>964.04915416407187</v>
      </c>
      <c r="M65" s="910"/>
      <c r="N65" s="287">
        <f>K65*L65</f>
        <v>1205.0614427050898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2616.9667902714341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127"/>
    </row>
    <row r="81" spans="1:14" ht="15.75" thickBot="1">
      <c r="B81" s="911" t="s">
        <v>953</v>
      </c>
      <c r="C81" s="865"/>
      <c r="D81" s="865"/>
      <c r="E81" s="865"/>
      <c r="F81" s="865"/>
      <c r="G81" s="865"/>
      <c r="H81" s="865"/>
      <c r="I81" s="865"/>
      <c r="J81" s="865"/>
      <c r="K81" s="865"/>
      <c r="L81" s="865"/>
      <c r="M81" s="866"/>
      <c r="N81" s="460">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185995.96274967375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37199.192549934749</v>
      </c>
      <c r="M88" s="858"/>
      <c r="N88" s="51"/>
    </row>
    <row r="89" spans="1:14">
      <c r="B89" s="89" t="s">
        <v>973</v>
      </c>
      <c r="C89" s="90"/>
      <c r="D89" s="90"/>
      <c r="E89" s="90"/>
      <c r="F89" s="90"/>
      <c r="G89" s="90"/>
      <c r="H89" s="90"/>
      <c r="I89" s="87"/>
      <c r="J89" s="88"/>
      <c r="K89" s="304">
        <v>0.05</v>
      </c>
      <c r="L89" s="857">
        <f>N83*K89</f>
        <v>9299.7981374836872</v>
      </c>
      <c r="M89" s="858"/>
      <c r="N89" s="51"/>
    </row>
    <row r="90" spans="1:14" ht="15.75" thickBot="1">
      <c r="B90" s="91" t="s">
        <v>974</v>
      </c>
      <c r="C90" s="92"/>
      <c r="D90" s="92"/>
      <c r="E90" s="92"/>
      <c r="F90" s="92"/>
      <c r="G90" s="92"/>
      <c r="H90" s="92"/>
      <c r="I90" s="93"/>
      <c r="J90" s="94"/>
      <c r="K90" s="305">
        <v>0.05</v>
      </c>
      <c r="L90" s="859">
        <f>N83*K90</f>
        <v>9299.7981374836872</v>
      </c>
      <c r="M90" s="860"/>
      <c r="N90" s="51"/>
    </row>
    <row r="91" spans="1:14" ht="15.75" thickBot="1">
      <c r="B91" s="822" t="s">
        <v>953</v>
      </c>
      <c r="C91" s="823"/>
      <c r="D91" s="823"/>
      <c r="E91" s="823"/>
      <c r="F91" s="823"/>
      <c r="G91" s="823"/>
      <c r="H91" s="823"/>
      <c r="I91" s="823"/>
      <c r="J91" s="823"/>
      <c r="K91" s="823"/>
      <c r="L91" s="823"/>
      <c r="M91" s="824"/>
      <c r="N91" s="52">
        <f>L88+L89+L90</f>
        <v>55798.788824902127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241794.75157457587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10</v>
      </c>
      <c r="N37" s="272">
        <f t="shared" ref="N37:N43" si="0">K37/M37</f>
        <v>23197.09914418518</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75691.605957904278</v>
      </c>
      <c r="L38" s="270"/>
      <c r="M38" s="271">
        <v>10</v>
      </c>
      <c r="N38" s="272">
        <f t="shared" si="0"/>
        <v>7569.1605957904276</v>
      </c>
    </row>
    <row r="39" spans="1:14">
      <c r="A39" t="s">
        <v>284</v>
      </c>
      <c r="B39" s="871" t="str">
        <f>VLOOKUP(A39,EQUIPOS!A9:D154,3,FALSE)</f>
        <v>Planta de asfalto en caliente</v>
      </c>
      <c r="C39" s="872"/>
      <c r="D39" s="872"/>
      <c r="E39" s="872"/>
      <c r="F39" s="872"/>
      <c r="G39" s="872"/>
      <c r="H39" s="873"/>
      <c r="I39" s="267"/>
      <c r="J39" s="268"/>
      <c r="K39" s="269">
        <f>VLOOKUP(A39,EQUIPOS!A9:D166,4,FALSE)</f>
        <v>569199.63227882097</v>
      </c>
      <c r="L39" s="270"/>
      <c r="M39" s="271">
        <v>10</v>
      </c>
      <c r="N39" s="272">
        <f t="shared" si="0"/>
        <v>56919.963227882094</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10</v>
      </c>
      <c r="N42" s="272">
        <f t="shared" si="0"/>
        <v>21733.076868827709</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10</v>
      </c>
      <c r="N43" s="272">
        <f t="shared" si="0"/>
        <v>5196.7076101040639</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141450.87059027335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22704.852070651788</v>
      </c>
      <c r="N53" s="272">
        <f>K53*M53</f>
        <v>31786.792898912503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55.771494290648405</v>
      </c>
      <c r="N54" s="272">
        <f>K54*M54</f>
        <v>1394.2873572662102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33181.080256178713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1008.5038196902459</v>
      </c>
      <c r="M63" s="910"/>
      <c r="N63" s="287">
        <f>K63*L63</f>
        <v>1411.9053475663443</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09">
        <f>VLOOKUP(A64,TRANSPORTE!A6:D117,4,FALSE)</f>
        <v>964.04915416407187</v>
      </c>
      <c r="M64" s="910"/>
      <c r="N64" s="287">
        <f>K64*L64</f>
        <v>1205.0614427050898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2616.9667902714341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185995.96274967375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37199.192549934749</v>
      </c>
      <c r="M87" s="858"/>
      <c r="N87" s="51"/>
    </row>
    <row r="88" spans="1:14">
      <c r="B88" s="89" t="s">
        <v>973</v>
      </c>
      <c r="C88" s="90"/>
      <c r="D88" s="90"/>
      <c r="E88" s="90"/>
      <c r="F88" s="90"/>
      <c r="G88" s="90"/>
      <c r="H88" s="90"/>
      <c r="I88" s="87"/>
      <c r="J88" s="88"/>
      <c r="K88" s="304">
        <v>0.05</v>
      </c>
      <c r="L88" s="857">
        <f>N82*K88</f>
        <v>9299.7981374836872</v>
      </c>
      <c r="M88" s="858"/>
      <c r="N88" s="51"/>
    </row>
    <row r="89" spans="1:14" ht="15.75" thickBot="1">
      <c r="B89" s="91" t="s">
        <v>974</v>
      </c>
      <c r="C89" s="92"/>
      <c r="D89" s="92"/>
      <c r="E89" s="92"/>
      <c r="F89" s="92"/>
      <c r="G89" s="92"/>
      <c r="H89" s="92"/>
      <c r="I89" s="93"/>
      <c r="J89" s="94"/>
      <c r="K89" s="305">
        <v>0.05</v>
      </c>
      <c r="L89" s="859">
        <f>N82*K89</f>
        <v>9299.7981374836872</v>
      </c>
      <c r="M89" s="860"/>
      <c r="N89" s="51"/>
    </row>
    <row r="90" spans="1:14" ht="15.75" thickBot="1">
      <c r="B90" s="822" t="s">
        <v>953</v>
      </c>
      <c r="C90" s="823"/>
      <c r="D90" s="823"/>
      <c r="E90" s="823"/>
      <c r="F90" s="823"/>
      <c r="G90" s="823"/>
      <c r="H90" s="823"/>
      <c r="I90" s="823"/>
      <c r="J90" s="823"/>
      <c r="K90" s="823"/>
      <c r="L90" s="823"/>
      <c r="M90" s="824"/>
      <c r="N90" s="52">
        <f>L87+L88+L89</f>
        <v>55798.788824902127</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241794.75157457587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8</v>
      </c>
      <c r="N37" s="272">
        <f t="shared" ref="N37:N43" si="0">K37/M37</f>
        <v>28996.373930231475</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75691.605957904278</v>
      </c>
      <c r="L38" s="270"/>
      <c r="M38" s="271">
        <v>8</v>
      </c>
      <c r="N38" s="272">
        <f t="shared" si="0"/>
        <v>9461.4507447380347</v>
      </c>
    </row>
    <row r="39" spans="1:14">
      <c r="A39" t="s">
        <v>284</v>
      </c>
      <c r="B39" s="871" t="str">
        <f>VLOOKUP(A39,EQUIPOS!A9:D154,3,FALSE)</f>
        <v>Planta de asfalto en caliente</v>
      </c>
      <c r="C39" s="872"/>
      <c r="D39" s="872"/>
      <c r="E39" s="872"/>
      <c r="F39" s="872"/>
      <c r="G39" s="872"/>
      <c r="H39" s="873"/>
      <c r="I39" s="267"/>
      <c r="J39" s="268"/>
      <c r="K39" s="269">
        <f>VLOOKUP(A39,EQUIPOS!A9:D166,4,FALSE)</f>
        <v>569199.63227882097</v>
      </c>
      <c r="L39" s="270"/>
      <c r="M39" s="271">
        <v>8</v>
      </c>
      <c r="N39" s="272">
        <f t="shared" si="0"/>
        <v>71149.954034852621</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8</v>
      </c>
      <c r="N42" s="272">
        <f t="shared" si="0"/>
        <v>27166.346086034635</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8</v>
      </c>
      <c r="N43" s="272">
        <f t="shared" si="0"/>
        <v>6495.8845126300794</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170202.06184211466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22704.852070651788</v>
      </c>
      <c r="N53" s="272">
        <f>K53*M53</f>
        <v>31786.792898912503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55.771494290648405</v>
      </c>
      <c r="N54" s="272">
        <f>K54*M54</f>
        <v>1394.2873572662102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33181.080256178713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1008.5038196902459</v>
      </c>
      <c r="M63" s="910"/>
      <c r="N63" s="287">
        <f>K63*L63</f>
        <v>1411.9053475663443</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09">
        <f>VLOOKUP(A64,TRANSPORTE!A6:D117,4,FALSE)</f>
        <v>964.04915416407187</v>
      </c>
      <c r="M64" s="910"/>
      <c r="N64" s="287">
        <f>K64*L64</f>
        <v>1205.0614427050898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2616.9667902714341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215719.04790295399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43143.809580590801</v>
      </c>
      <c r="M87" s="858"/>
      <c r="N87" s="51"/>
    </row>
    <row r="88" spans="1:14">
      <c r="B88" s="89" t="s">
        <v>973</v>
      </c>
      <c r="C88" s="90"/>
      <c r="D88" s="90"/>
      <c r="E88" s="90"/>
      <c r="F88" s="90"/>
      <c r="G88" s="90"/>
      <c r="H88" s="90"/>
      <c r="I88" s="87"/>
      <c r="J88" s="88"/>
      <c r="K88" s="304">
        <v>0.05</v>
      </c>
      <c r="L88" s="857">
        <f>N82*K88</f>
        <v>10785.9523951477</v>
      </c>
      <c r="M88" s="858"/>
      <c r="N88" s="51"/>
    </row>
    <row r="89" spans="1:14" ht="15.75" thickBot="1">
      <c r="B89" s="91" t="s">
        <v>974</v>
      </c>
      <c r="C89" s="92"/>
      <c r="D89" s="92"/>
      <c r="E89" s="92"/>
      <c r="F89" s="92"/>
      <c r="G89" s="92"/>
      <c r="H89" s="92"/>
      <c r="I89" s="93"/>
      <c r="J89" s="94"/>
      <c r="K89" s="305">
        <v>0.05</v>
      </c>
      <c r="L89" s="859">
        <f>N82*K89</f>
        <v>10785.9523951477</v>
      </c>
      <c r="M89" s="860"/>
      <c r="N89" s="51"/>
    </row>
    <row r="90" spans="1:14" ht="15.75" thickBot="1">
      <c r="B90" s="822" t="s">
        <v>953</v>
      </c>
      <c r="C90" s="823"/>
      <c r="D90" s="823"/>
      <c r="E90" s="823"/>
      <c r="F90" s="823"/>
      <c r="G90" s="823"/>
      <c r="H90" s="823"/>
      <c r="I90" s="823"/>
      <c r="J90" s="823"/>
      <c r="K90" s="823"/>
      <c r="L90" s="823"/>
      <c r="M90" s="824"/>
      <c r="N90" s="52">
        <f>L87+L88+L89</f>
        <v>64715.714370886206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280434.7622738402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10</v>
      </c>
      <c r="N37" s="272">
        <f t="shared" ref="N37:N43" si="0">K37/M37</f>
        <v>23197.09914418518</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75691.605957904278</v>
      </c>
      <c r="L38" s="270"/>
      <c r="M38" s="271">
        <v>10</v>
      </c>
      <c r="N38" s="272">
        <f t="shared" si="0"/>
        <v>7569.1605957904276</v>
      </c>
    </row>
    <row r="39" spans="1:14">
      <c r="A39" t="s">
        <v>284</v>
      </c>
      <c r="B39" s="871" t="str">
        <f>VLOOKUP(A39,EQUIPOS!A9:D154,3,FALSE)</f>
        <v>Planta de asfalto en caliente</v>
      </c>
      <c r="C39" s="872"/>
      <c r="D39" s="872"/>
      <c r="E39" s="872"/>
      <c r="F39" s="872"/>
      <c r="G39" s="872"/>
      <c r="H39" s="873"/>
      <c r="I39" s="267"/>
      <c r="J39" s="268"/>
      <c r="K39" s="269">
        <f>VLOOKUP(A39,EQUIPOS!A9:D166,4,FALSE)</f>
        <v>569199.63227882097</v>
      </c>
      <c r="L39" s="270"/>
      <c r="M39" s="271">
        <v>10</v>
      </c>
      <c r="N39" s="272">
        <f t="shared" si="0"/>
        <v>56919.963227882094</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10</v>
      </c>
      <c r="N42" s="272">
        <f t="shared" si="0"/>
        <v>21733.076868827709</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10</v>
      </c>
      <c r="N43" s="272">
        <f t="shared" si="0"/>
        <v>5196.7076101040639</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141450.87059027335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22704.852070651788</v>
      </c>
      <c r="N54" s="272">
        <f>K54*M54</f>
        <v>31786.792898912503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55.771494290648405</v>
      </c>
      <c r="N55" s="272">
        <f>K55*M55</f>
        <v>1394.2873572662102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33181.080256178713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1008.5038196902459</v>
      </c>
      <c r="M64" s="910"/>
      <c r="N64" s="287">
        <f>K64*L64</f>
        <v>1411.9053475663443</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09">
        <f>VLOOKUP(A65,TRANSPORTE!A6:D117,4,FALSE)</f>
        <v>964.04915416407187</v>
      </c>
      <c r="M65" s="910"/>
      <c r="N65" s="287">
        <f>K65*L65</f>
        <v>1205.0614427050898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2616.9667902714341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185995.96274967375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37199.192549934749</v>
      </c>
      <c r="M88" s="858"/>
      <c r="N88" s="51"/>
    </row>
    <row r="89" spans="1:14">
      <c r="B89" s="89" t="s">
        <v>973</v>
      </c>
      <c r="C89" s="90"/>
      <c r="D89" s="90"/>
      <c r="E89" s="90"/>
      <c r="F89" s="90"/>
      <c r="G89" s="90"/>
      <c r="H89" s="90"/>
      <c r="I89" s="87"/>
      <c r="J89" s="88"/>
      <c r="K89" s="304">
        <v>0.05</v>
      </c>
      <c r="L89" s="857">
        <f>N83*K89</f>
        <v>9299.7981374836872</v>
      </c>
      <c r="M89" s="858"/>
      <c r="N89" s="51"/>
    </row>
    <row r="90" spans="1:14" ht="15.75" thickBot="1">
      <c r="B90" s="91" t="s">
        <v>974</v>
      </c>
      <c r="C90" s="92"/>
      <c r="D90" s="92"/>
      <c r="E90" s="92"/>
      <c r="F90" s="92"/>
      <c r="G90" s="92"/>
      <c r="H90" s="92"/>
      <c r="I90" s="93"/>
      <c r="J90" s="94"/>
      <c r="K90" s="305">
        <v>0.05</v>
      </c>
      <c r="L90" s="859">
        <f>N83*K90</f>
        <v>9299.7981374836872</v>
      </c>
      <c r="M90" s="860"/>
      <c r="N90" s="51"/>
    </row>
    <row r="91" spans="1:14" ht="15.75" thickBot="1">
      <c r="B91" s="822" t="s">
        <v>953</v>
      </c>
      <c r="C91" s="823"/>
      <c r="D91" s="823"/>
      <c r="E91" s="823"/>
      <c r="F91" s="823"/>
      <c r="G91" s="823"/>
      <c r="H91" s="823"/>
      <c r="I91" s="823"/>
      <c r="J91" s="823"/>
      <c r="K91" s="823"/>
      <c r="L91" s="823"/>
      <c r="M91" s="824"/>
      <c r="N91" s="52">
        <f>L88+L89+L90</f>
        <v>55798.788824902127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241794.75157457587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10</v>
      </c>
      <c r="N37" s="272">
        <f t="shared" ref="N37:N43" si="0">K37/M37</f>
        <v>23197.09914418518</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75691.605957904278</v>
      </c>
      <c r="L38" s="270"/>
      <c r="M38" s="271">
        <v>10</v>
      </c>
      <c r="N38" s="272">
        <f t="shared" si="0"/>
        <v>7569.1605957904276</v>
      </c>
    </row>
    <row r="39" spans="1:14">
      <c r="A39" t="s">
        <v>284</v>
      </c>
      <c r="B39" s="871" t="str">
        <f>VLOOKUP(A39,EQUIPOS!A9:D154,3,FALSE)</f>
        <v>Planta de asfalto en caliente</v>
      </c>
      <c r="C39" s="872"/>
      <c r="D39" s="872"/>
      <c r="E39" s="872"/>
      <c r="F39" s="872"/>
      <c r="G39" s="872"/>
      <c r="H39" s="873"/>
      <c r="I39" s="267"/>
      <c r="J39" s="268"/>
      <c r="K39" s="269">
        <f>VLOOKUP(A39,EQUIPOS!A9:D166,4,FALSE)</f>
        <v>569199.63227882097</v>
      </c>
      <c r="L39" s="270"/>
      <c r="M39" s="271">
        <v>10</v>
      </c>
      <c r="N39" s="272">
        <f t="shared" si="0"/>
        <v>56919.963227882094</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10</v>
      </c>
      <c r="N42" s="272">
        <f t="shared" si="0"/>
        <v>21733.076868827709</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10</v>
      </c>
      <c r="N43" s="272">
        <f t="shared" si="0"/>
        <v>5196.7076101040639</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141450.87059027335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22704.852070651788</v>
      </c>
      <c r="N54" s="272">
        <f>K54*M54</f>
        <v>31786.792898912503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55.771494290648405</v>
      </c>
      <c r="N55" s="272">
        <f>K55*M55</f>
        <v>1394.2873572662102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33181.080256178713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1008.5038196902459</v>
      </c>
      <c r="M64" s="910"/>
      <c r="N64" s="287">
        <f>K64*L64</f>
        <v>1411.9053475663443</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09">
        <f>VLOOKUP(A65,TRANSPORTE!A6:D117,4,FALSE)</f>
        <v>964.04915416407187</v>
      </c>
      <c r="M65" s="910"/>
      <c r="N65" s="287">
        <f>K65*L65</f>
        <v>1205.0614427050898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2616.9667902714341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185995.96274967375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37199.192549934749</v>
      </c>
      <c r="M88" s="858"/>
      <c r="N88" s="51"/>
    </row>
    <row r="89" spans="1:14">
      <c r="B89" s="89" t="s">
        <v>973</v>
      </c>
      <c r="C89" s="90"/>
      <c r="D89" s="90"/>
      <c r="E89" s="90"/>
      <c r="F89" s="90"/>
      <c r="G89" s="90"/>
      <c r="H89" s="90"/>
      <c r="I89" s="87"/>
      <c r="J89" s="88"/>
      <c r="K89" s="304">
        <v>0.05</v>
      </c>
      <c r="L89" s="857">
        <f>N83*K89</f>
        <v>9299.7981374836872</v>
      </c>
      <c r="M89" s="858"/>
      <c r="N89" s="51"/>
    </row>
    <row r="90" spans="1:14" ht="15.75" thickBot="1">
      <c r="B90" s="91" t="s">
        <v>974</v>
      </c>
      <c r="C90" s="92"/>
      <c r="D90" s="92"/>
      <c r="E90" s="92"/>
      <c r="F90" s="92"/>
      <c r="G90" s="92"/>
      <c r="H90" s="92"/>
      <c r="I90" s="93"/>
      <c r="J90" s="94"/>
      <c r="K90" s="305">
        <v>0.05</v>
      </c>
      <c r="L90" s="859">
        <f>N83*K90</f>
        <v>9299.7981374836872</v>
      </c>
      <c r="M90" s="860"/>
      <c r="N90" s="51"/>
    </row>
    <row r="91" spans="1:14" ht="15.75" thickBot="1">
      <c r="B91" s="822" t="s">
        <v>953</v>
      </c>
      <c r="C91" s="823"/>
      <c r="D91" s="823"/>
      <c r="E91" s="823"/>
      <c r="F91" s="823"/>
      <c r="G91" s="823"/>
      <c r="H91" s="823"/>
      <c r="I91" s="823"/>
      <c r="J91" s="823"/>
      <c r="K91" s="823"/>
      <c r="L91" s="823"/>
      <c r="M91" s="824"/>
      <c r="N91" s="52">
        <f>L88+L89+L90</f>
        <v>55798.788824902127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241794.75157457587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10</v>
      </c>
      <c r="N37" s="272">
        <f t="shared" ref="N37:N43" si="0">K37/M37</f>
        <v>23197.09914418518</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75691.605957904278</v>
      </c>
      <c r="L38" s="270"/>
      <c r="M38" s="271">
        <v>10</v>
      </c>
      <c r="N38" s="272">
        <f t="shared" si="0"/>
        <v>7569.1605957904276</v>
      </c>
    </row>
    <row r="39" spans="1:14">
      <c r="A39" t="s">
        <v>284</v>
      </c>
      <c r="B39" s="871" t="str">
        <f>VLOOKUP(A39,EQUIPOS!A9:D154,3,FALSE)</f>
        <v>Planta de asfalto en caliente</v>
      </c>
      <c r="C39" s="872"/>
      <c r="D39" s="872"/>
      <c r="E39" s="872"/>
      <c r="F39" s="872"/>
      <c r="G39" s="872"/>
      <c r="H39" s="873"/>
      <c r="I39" s="267"/>
      <c r="J39" s="268"/>
      <c r="K39" s="269">
        <f>VLOOKUP(A39,EQUIPOS!A9:D166,4,FALSE)</f>
        <v>569199.63227882097</v>
      </c>
      <c r="L39" s="270"/>
      <c r="M39" s="271">
        <v>10</v>
      </c>
      <c r="N39" s="272">
        <f t="shared" si="0"/>
        <v>56919.963227882094</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10</v>
      </c>
      <c r="N42" s="272">
        <f t="shared" si="0"/>
        <v>21733.076868827709</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10</v>
      </c>
      <c r="N43" s="272">
        <f t="shared" si="0"/>
        <v>5196.7076101040639</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141450.87059027335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22704.852070651788</v>
      </c>
      <c r="N53" s="272">
        <f>K53*M53</f>
        <v>31786.792898912503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55.771494290648405</v>
      </c>
      <c r="N54" s="272">
        <f>K54*M54</f>
        <v>1394.2873572662102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33181.080256178713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1008.5038196902459</v>
      </c>
      <c r="M63" s="910"/>
      <c r="N63" s="287">
        <f>K63*L63</f>
        <v>1411.9053475663443</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09">
        <f>VLOOKUP(A64,TRANSPORTE!A6:D117,4,FALSE)</f>
        <v>964.04915416407187</v>
      </c>
      <c r="M64" s="910"/>
      <c r="N64" s="287">
        <f>K64*L64</f>
        <v>1205.0614427050898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2616.9667902714341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185995.96274967375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37199.192549934749</v>
      </c>
      <c r="M87" s="858"/>
      <c r="N87" s="51"/>
    </row>
    <row r="88" spans="1:14">
      <c r="B88" s="89" t="s">
        <v>973</v>
      </c>
      <c r="C88" s="90"/>
      <c r="D88" s="90"/>
      <c r="E88" s="90"/>
      <c r="F88" s="90"/>
      <c r="G88" s="90"/>
      <c r="H88" s="90"/>
      <c r="I88" s="87"/>
      <c r="J88" s="88"/>
      <c r="K88" s="304">
        <v>0.05</v>
      </c>
      <c r="L88" s="857">
        <f>N82*K88</f>
        <v>9299.7981374836872</v>
      </c>
      <c r="M88" s="858"/>
      <c r="N88" s="51"/>
    </row>
    <row r="89" spans="1:14" ht="15.75" thickBot="1">
      <c r="B89" s="91" t="s">
        <v>974</v>
      </c>
      <c r="C89" s="92"/>
      <c r="D89" s="92"/>
      <c r="E89" s="92"/>
      <c r="F89" s="92"/>
      <c r="G89" s="92"/>
      <c r="H89" s="92"/>
      <c r="I89" s="93"/>
      <c r="J89" s="94"/>
      <c r="K89" s="305">
        <v>0.05</v>
      </c>
      <c r="L89" s="859">
        <f>N82*K89</f>
        <v>9299.7981374836872</v>
      </c>
      <c r="M89" s="860"/>
      <c r="N89" s="51"/>
    </row>
    <row r="90" spans="1:14" ht="15.75" thickBot="1">
      <c r="B90" s="822" t="s">
        <v>953</v>
      </c>
      <c r="C90" s="823"/>
      <c r="D90" s="823"/>
      <c r="E90" s="823"/>
      <c r="F90" s="823"/>
      <c r="G90" s="823"/>
      <c r="H90" s="823"/>
      <c r="I90" s="823"/>
      <c r="J90" s="823"/>
      <c r="K90" s="823"/>
      <c r="L90" s="823"/>
      <c r="M90" s="824"/>
      <c r="N90" s="52">
        <f>L87+L88+L89</f>
        <v>55798.788824902127</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241794.75157457587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157859.70557058926</v>
      </c>
      <c r="L36" s="270"/>
      <c r="M36" s="271">
        <v>30</v>
      </c>
      <c r="N36" s="272">
        <f>K36/M36</f>
        <v>5261.9901856863089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10</v>
      </c>
      <c r="N37" s="272">
        <f t="shared" ref="N37:N43" si="0">K37/M37</f>
        <v>23197.09914418518</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75691.605957904278</v>
      </c>
      <c r="L38" s="270"/>
      <c r="M38" s="271">
        <v>10</v>
      </c>
      <c r="N38" s="272">
        <f t="shared" si="0"/>
        <v>7569.1605957904276</v>
      </c>
    </row>
    <row r="39" spans="1:14">
      <c r="A39" t="s">
        <v>284</v>
      </c>
      <c r="B39" s="871" t="str">
        <f>VLOOKUP(A39,EQUIPOS!A9:D154,3,FALSE)</f>
        <v>Planta de asfalto en caliente</v>
      </c>
      <c r="C39" s="872"/>
      <c r="D39" s="872"/>
      <c r="E39" s="872"/>
      <c r="F39" s="872"/>
      <c r="G39" s="872"/>
      <c r="H39" s="873"/>
      <c r="I39" s="267"/>
      <c r="J39" s="268"/>
      <c r="K39" s="269">
        <f>VLOOKUP(A39,EQUIPOS!A9:D166,4,FALSE)</f>
        <v>569199.63227882097</v>
      </c>
      <c r="L39" s="270"/>
      <c r="M39" s="271">
        <v>10</v>
      </c>
      <c r="N39" s="272">
        <f t="shared" si="0"/>
        <v>56919.963227882094</v>
      </c>
    </row>
    <row r="40" spans="1:14">
      <c r="A40" t="s">
        <v>290</v>
      </c>
      <c r="B40" s="871" t="str">
        <f>VLOOKUP(A40,EQUIPOS!A10:D154,3,FALSE)</f>
        <v>Planta trituradora</v>
      </c>
      <c r="C40" s="872"/>
      <c r="D40" s="872"/>
      <c r="E40" s="872"/>
      <c r="F40" s="872"/>
      <c r="G40" s="872"/>
      <c r="H40" s="873"/>
      <c r="I40" s="267"/>
      <c r="J40" s="268"/>
      <c r="K40" s="269">
        <f>VLOOKUP(A40,EQUIPOS!A10:D167,4,FALSE)</f>
        <v>465708.79004630802</v>
      </c>
      <c r="L40" s="270"/>
      <c r="M40" s="271">
        <v>30</v>
      </c>
      <c r="N40" s="272">
        <f t="shared" si="0"/>
        <v>15523.626334876933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155236.26334876934</v>
      </c>
      <c r="L41" s="270"/>
      <c r="M41" s="271">
        <v>30</v>
      </c>
      <c r="N41" s="272">
        <f t="shared" si="0"/>
        <v>5174.5421116256448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217330.76868827708</v>
      </c>
      <c r="L42" s="270"/>
      <c r="M42" s="271">
        <v>10</v>
      </c>
      <c r="N42" s="272">
        <f t="shared" si="0"/>
        <v>21733.076868827709</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10</v>
      </c>
      <c r="N43" s="272">
        <f t="shared" si="0"/>
        <v>5196.7076101040639</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141450.87059027335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22704.852070651788</v>
      </c>
      <c r="N54" s="272">
        <f>K54*M54</f>
        <v>31786.792898912503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55.771494290648405</v>
      </c>
      <c r="N55" s="272">
        <f>K55*M55</f>
        <v>1394.2873572662102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33181.080256178713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1008.5038196902459</v>
      </c>
      <c r="M64" s="910"/>
      <c r="N64" s="287">
        <f>K64*L64</f>
        <v>1411.9053475663443</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09">
        <f>VLOOKUP(A65,TRANSPORTE!A6:D117,4,FALSE)</f>
        <v>964.04915416407187</v>
      </c>
      <c r="M65" s="910"/>
      <c r="N65" s="287">
        <f>K65*L65</f>
        <v>1205.0614427050898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2616.9667902714341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185995.96274967375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37199.192549934749</v>
      </c>
      <c r="M88" s="858"/>
      <c r="N88" s="51"/>
    </row>
    <row r="89" spans="1:14">
      <c r="B89" s="89" t="s">
        <v>973</v>
      </c>
      <c r="C89" s="90"/>
      <c r="D89" s="90"/>
      <c r="E89" s="90"/>
      <c r="F89" s="90"/>
      <c r="G89" s="90"/>
      <c r="H89" s="90"/>
      <c r="I89" s="87"/>
      <c r="J89" s="88"/>
      <c r="K89" s="304">
        <v>0.05</v>
      </c>
      <c r="L89" s="857">
        <f>N83*K89</f>
        <v>9299.7981374836872</v>
      </c>
      <c r="M89" s="858"/>
      <c r="N89" s="51"/>
    </row>
    <row r="90" spans="1:14" ht="15.75" thickBot="1">
      <c r="B90" s="91" t="s">
        <v>974</v>
      </c>
      <c r="C90" s="92"/>
      <c r="D90" s="92"/>
      <c r="E90" s="92"/>
      <c r="F90" s="92"/>
      <c r="G90" s="92"/>
      <c r="H90" s="92"/>
      <c r="I90" s="93"/>
      <c r="J90" s="94"/>
      <c r="K90" s="305">
        <v>0.05</v>
      </c>
      <c r="L90" s="859">
        <f>N83*K90</f>
        <v>9299.7981374836872</v>
      </c>
      <c r="M90" s="860"/>
      <c r="N90" s="51"/>
    </row>
    <row r="91" spans="1:14" ht="15.75" thickBot="1">
      <c r="B91" s="822" t="s">
        <v>953</v>
      </c>
      <c r="C91" s="823"/>
      <c r="D91" s="823"/>
      <c r="E91" s="823"/>
      <c r="F91" s="823"/>
      <c r="G91" s="823"/>
      <c r="H91" s="823"/>
      <c r="I91" s="823"/>
      <c r="J91" s="823"/>
      <c r="K91" s="823"/>
      <c r="L91" s="823"/>
      <c r="M91" s="824"/>
      <c r="N91" s="52">
        <f>L88+L89+L90</f>
        <v>55798.788824902127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241794.75157457587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148</v>
      </c>
      <c r="B36" s="871" t="str">
        <f>VLOOKUP(A36,EQUIPOS!A6:D154,3,FALSE)</f>
        <v>Cargador : Potencia en el volante 110 hp, Clasificación de RPM del motor 2300.</v>
      </c>
      <c r="C36" s="872"/>
      <c r="D36" s="872"/>
      <c r="E36" s="872"/>
      <c r="F36" s="872"/>
      <c r="G36" s="872"/>
      <c r="H36" s="873"/>
      <c r="I36" s="267"/>
      <c r="J36" s="268"/>
      <c r="K36" s="269">
        <f>VLOOKUP(A36,EQUIPOS!A6:D163,4,FALSE)</f>
        <v>143715.98760877067</v>
      </c>
      <c r="L36" s="270"/>
      <c r="M36" s="271">
        <v>30</v>
      </c>
      <c r="N36" s="272">
        <f>K36/M36</f>
        <v>4790.5329202923558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231970.9914418518</v>
      </c>
      <c r="L37" s="270"/>
      <c r="M37" s="271">
        <v>10</v>
      </c>
      <c r="N37" s="272">
        <f t="shared" ref="N37:N43" si="0">K37/M37</f>
        <v>23197.09914418518</v>
      </c>
    </row>
    <row r="38" spans="1:14">
      <c r="A38" t="s">
        <v>284</v>
      </c>
      <c r="B38" s="871" t="str">
        <f>VLOOKUP(A38,EQUIPOS!A8:D154,3,FALSE)</f>
        <v>Planta de asfalto en caliente</v>
      </c>
      <c r="C38" s="872"/>
      <c r="D38" s="872"/>
      <c r="E38" s="872"/>
      <c r="F38" s="872"/>
      <c r="G38" s="872"/>
      <c r="H38" s="873"/>
      <c r="I38" s="267"/>
      <c r="J38" s="268"/>
      <c r="K38" s="269">
        <f>VLOOKUP(A38,EQUIPOS!A8:D165,4,FALSE)</f>
        <v>569199.63227882097</v>
      </c>
      <c r="L38" s="270"/>
      <c r="M38" s="271">
        <v>10</v>
      </c>
      <c r="N38" s="272">
        <f t="shared" si="0"/>
        <v>56919.963227882094</v>
      </c>
    </row>
    <row r="39" spans="1:14">
      <c r="A39" t="s">
        <v>290</v>
      </c>
      <c r="B39" s="871" t="str">
        <f>VLOOKUP(A39,EQUIPOS!A9:D154,3,FALSE)</f>
        <v>Planta trituradora</v>
      </c>
      <c r="C39" s="872"/>
      <c r="D39" s="872"/>
      <c r="E39" s="872"/>
      <c r="F39" s="872"/>
      <c r="G39" s="872"/>
      <c r="H39" s="873"/>
      <c r="I39" s="267"/>
      <c r="J39" s="268"/>
      <c r="K39" s="269">
        <f>VLOOKUP(A39,EQUIPOS!A9:D166,4,FALSE)</f>
        <v>465708.79004630802</v>
      </c>
      <c r="L39" s="270"/>
      <c r="M39" s="271">
        <v>30</v>
      </c>
      <c r="N39" s="272">
        <f t="shared" si="0"/>
        <v>15523.626334876933</v>
      </c>
    </row>
    <row r="40" spans="1:14">
      <c r="A40" t="s">
        <v>316</v>
      </c>
      <c r="B40" s="871" t="str">
        <f>VLOOKUP(A40,EQUIPOS!A10:D154,3,FALSE)</f>
        <v>Retroexcavadora Tipo E-200 o  Equivalente</v>
      </c>
      <c r="C40" s="872"/>
      <c r="D40" s="872"/>
      <c r="E40" s="872"/>
      <c r="F40" s="872"/>
      <c r="G40" s="872"/>
      <c r="H40" s="873"/>
      <c r="I40" s="267"/>
      <c r="J40" s="268"/>
      <c r="K40" s="269">
        <f>VLOOKUP(A40,EQUIPOS!A10:D167,4,FALSE)</f>
        <v>173864.61495062165</v>
      </c>
      <c r="L40" s="270"/>
      <c r="M40" s="271">
        <v>30</v>
      </c>
      <c r="N40" s="272">
        <f t="shared" si="0"/>
        <v>5795.4871650207215</v>
      </c>
    </row>
    <row r="41" spans="1:14">
      <c r="A41" t="s">
        <v>358</v>
      </c>
      <c r="B41" s="871" t="str">
        <f>VLOOKUP(A41,EQUIPOS!A11:D155,3,FALSE)</f>
        <v xml:space="preserve">Terminadora de asfalto (Finisher), potencia en el volante 174 HP, R=20M3/H, velocidad de desplazamiento 114 m/min
</v>
      </c>
      <c r="C41" s="872"/>
      <c r="D41" s="872"/>
      <c r="E41" s="872"/>
      <c r="F41" s="872"/>
      <c r="G41" s="872"/>
      <c r="H41" s="873"/>
      <c r="I41" s="267"/>
      <c r="J41" s="268"/>
      <c r="K41" s="269">
        <f>VLOOKUP(A41,EQUIPOS!A11:D168,4,FALSE)</f>
        <v>217330.76868827708</v>
      </c>
      <c r="L41" s="270"/>
      <c r="M41" s="271">
        <v>10</v>
      </c>
      <c r="N41" s="272">
        <f t="shared" si="0"/>
        <v>21733.076868827709</v>
      </c>
    </row>
    <row r="42" spans="1:14">
      <c r="A42" t="s">
        <v>166</v>
      </c>
      <c r="B42" s="871" t="str">
        <f>VLOOKUP(A42,EQUIPOS!A12:D156,3,FALSE)</f>
        <v>Compactador de Rodillo POTENCIA: 99HP, PESO: 8 ton</v>
      </c>
      <c r="C42" s="872"/>
      <c r="D42" s="872"/>
      <c r="E42" s="872"/>
      <c r="F42" s="872"/>
      <c r="G42" s="872"/>
      <c r="H42" s="873"/>
      <c r="I42" s="267"/>
      <c r="J42" s="268"/>
      <c r="K42" s="269">
        <f>VLOOKUP(A42,EQUIPOS!A12:D169,4,FALSE)</f>
        <v>75691.605957904278</v>
      </c>
      <c r="L42" s="270"/>
      <c r="M42" s="271">
        <v>10</v>
      </c>
      <c r="N42" s="272">
        <f t="shared" si="0"/>
        <v>7569.1605957904276</v>
      </c>
    </row>
    <row r="43" spans="1:14">
      <c r="A43" t="s">
        <v>373</v>
      </c>
      <c r="B43" s="871" t="str">
        <f>VLOOKUP(A43,EQUIPOS!A13:D157,3,FALSE)</f>
        <v>Volqueta 6 m3</v>
      </c>
      <c r="C43" s="872"/>
      <c r="D43" s="872"/>
      <c r="E43" s="872"/>
      <c r="F43" s="872"/>
      <c r="G43" s="872"/>
      <c r="H43" s="873"/>
      <c r="I43" s="267"/>
      <c r="J43" s="268"/>
      <c r="K43" s="269">
        <f>VLOOKUP(A43,EQUIPOS!A13:D170,4,FALSE)</f>
        <v>51967.076101040635</v>
      </c>
      <c r="L43" s="270"/>
      <c r="M43" s="271">
        <v>10</v>
      </c>
      <c r="N43" s="272">
        <f t="shared" si="0"/>
        <v>5196.7076101040639</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1141.4201203310449</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141867.07398731052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22704.852070651788</v>
      </c>
      <c r="N53" s="272">
        <f>K53*M53</f>
        <v>31786.792898912503</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31786.792898912503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1008.5038196902459</v>
      </c>
      <c r="M63" s="910"/>
      <c r="N63" s="287">
        <f>K63*L63</f>
        <v>1411.9053475663443</v>
      </c>
    </row>
    <row r="64" spans="1:14">
      <c r="A64" t="s">
        <v>1293</v>
      </c>
      <c r="B64" s="46" t="str">
        <f>VLOOKUP(A64,TRANSPORTE!A6:D117,3,FALSE)</f>
        <v>Transporte de mezcla</v>
      </c>
      <c r="C64" s="47"/>
      <c r="D64" s="47"/>
      <c r="E64" s="47"/>
      <c r="F64" s="47"/>
      <c r="G64" s="47"/>
      <c r="H64" s="311" t="s">
        <v>1468</v>
      </c>
      <c r="I64" s="279">
        <v>1.25</v>
      </c>
      <c r="J64" s="286">
        <v>1</v>
      </c>
      <c r="K64" s="279">
        <f>I64*J64</f>
        <v>1.25</v>
      </c>
      <c r="L64" s="909">
        <f>VLOOKUP(A64,TRANSPORTE!A6:D117,4,FALSE)</f>
        <v>964.04915416407187</v>
      </c>
      <c r="M64" s="910"/>
      <c r="N64" s="287">
        <f>K64*L64</f>
        <v>1205.0614427050898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2616.9667902714341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11414.201203310449</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187685.03487980491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37537.006975960983</v>
      </c>
      <c r="M87" s="858"/>
      <c r="N87" s="51"/>
    </row>
    <row r="88" spans="1:14">
      <c r="B88" s="89" t="s">
        <v>973</v>
      </c>
      <c r="C88" s="90"/>
      <c r="D88" s="90"/>
      <c r="E88" s="90"/>
      <c r="F88" s="90"/>
      <c r="G88" s="90"/>
      <c r="H88" s="90"/>
      <c r="I88" s="87"/>
      <c r="J88" s="88"/>
      <c r="K88" s="304">
        <v>0.05</v>
      </c>
      <c r="L88" s="857">
        <f>N82*K88</f>
        <v>9384.2517439902458</v>
      </c>
      <c r="M88" s="858"/>
      <c r="N88" s="51"/>
    </row>
    <row r="89" spans="1:14" ht="15.75" thickBot="1">
      <c r="B89" s="91" t="s">
        <v>974</v>
      </c>
      <c r="C89" s="92"/>
      <c r="D89" s="92"/>
      <c r="E89" s="92"/>
      <c r="F89" s="92"/>
      <c r="G89" s="92"/>
      <c r="H89" s="92"/>
      <c r="I89" s="93"/>
      <c r="J89" s="94"/>
      <c r="K89" s="305">
        <v>0.05</v>
      </c>
      <c r="L89" s="859">
        <f>N82*K89</f>
        <v>9384.2517439902458</v>
      </c>
      <c r="M89" s="860"/>
      <c r="N89" s="51"/>
    </row>
    <row r="90" spans="1:14" ht="15.75" thickBot="1">
      <c r="B90" s="822" t="s">
        <v>953</v>
      </c>
      <c r="C90" s="823"/>
      <c r="D90" s="823"/>
      <c r="E90" s="823"/>
      <c r="F90" s="823"/>
      <c r="G90" s="823"/>
      <c r="H90" s="823"/>
      <c r="I90" s="823"/>
      <c r="J90" s="823"/>
      <c r="K90" s="823"/>
      <c r="L90" s="823"/>
      <c r="M90" s="824"/>
      <c r="N90" s="52">
        <f>L87+L88+L89</f>
        <v>56305.510463941471</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243990.54534374637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117</v>
      </c>
      <c r="B36" s="871" t="str">
        <f>VLOOKUP(A36,EQUIPOS!A6:D154,3,FALSE)</f>
        <v xml:space="preserve">Barredora mecánica de cepillo de 3658 mm ; 6 m3 </v>
      </c>
      <c r="C36" s="872"/>
      <c r="D36" s="872"/>
      <c r="E36" s="872"/>
      <c r="F36" s="872"/>
      <c r="G36" s="872"/>
      <c r="H36" s="873"/>
      <c r="I36" s="267"/>
      <c r="J36" s="268"/>
      <c r="K36" s="269">
        <f>VLOOKUP(A36,EQUIPOS!A6:D163,4,FALSE)</f>
        <v>70580.792415665564</v>
      </c>
      <c r="L36" s="270"/>
      <c r="M36" s="271">
        <v>150</v>
      </c>
      <c r="N36" s="272">
        <f>K36/M36</f>
        <v>470.5386161044371</v>
      </c>
    </row>
    <row r="37" spans="1:14">
      <c r="A37" s="113" t="s">
        <v>148</v>
      </c>
      <c r="B37" s="871" t="str">
        <f>VLOOKUP(A37,EQUIPOS!A7:D154,3,FALSE)</f>
        <v>Cargador : Potencia en el volante 110 hp, Clasificación de RPM del motor 2300.</v>
      </c>
      <c r="C37" s="872"/>
      <c r="D37" s="872"/>
      <c r="E37" s="872"/>
      <c r="F37" s="872"/>
      <c r="G37" s="872"/>
      <c r="H37" s="873"/>
      <c r="I37" s="267"/>
      <c r="J37" s="268"/>
      <c r="K37" s="269">
        <f>VLOOKUP(A37,EQUIPOS!A7:D164,4,FALSE)</f>
        <v>143715.98760877067</v>
      </c>
      <c r="L37" s="270"/>
      <c r="M37" s="271">
        <v>150</v>
      </c>
      <c r="N37" s="272">
        <f>K37/M37</f>
        <v>958.10658405847107</v>
      </c>
    </row>
    <row r="38" spans="1:14">
      <c r="A38" t="s">
        <v>236</v>
      </c>
      <c r="B38" s="871" t="str">
        <f>VLOOKUP(A38,EQUIPOS!A8:D154,3,FALSE)</f>
        <v>Fresadora de pavimento, potencia 255 HP, peso 19 Ton, PROFUNDIDAD DE CORTE 305 mm</v>
      </c>
      <c r="C38" s="872"/>
      <c r="D38" s="872"/>
      <c r="E38" s="872"/>
      <c r="F38" s="872"/>
      <c r="G38" s="872"/>
      <c r="H38" s="873"/>
      <c r="I38" s="267"/>
      <c r="J38" s="268"/>
      <c r="K38" s="269">
        <f>VLOOKUP(A38,EQUIPOS!A8:D165,4,FALSE)</f>
        <v>186053.8789837865</v>
      </c>
      <c r="L38" s="270"/>
      <c r="M38" s="271">
        <v>150</v>
      </c>
      <c r="N38" s="272">
        <f>K38/M38</f>
        <v>1240.3591932252434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1.8043666666666667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2670.8087600548183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09">
        <f>VLOOKUP(A58,TRANSPORTE!A5:D117,4,FALSE)</f>
        <v>932.29582164537612</v>
      </c>
      <c r="M58" s="910"/>
      <c r="N58" s="287">
        <f>K58*L58</f>
        <v>121.1984568138989</v>
      </c>
    </row>
    <row r="59" spans="1:14">
      <c r="B59" s="46"/>
      <c r="C59" s="47"/>
      <c r="D59" s="47"/>
      <c r="E59" s="47"/>
      <c r="F59" s="47"/>
      <c r="G59" s="47"/>
      <c r="H59" s="311"/>
      <c r="I59" s="279"/>
      <c r="J59" s="286"/>
      <c r="K59" s="279"/>
      <c r="L59" s="909"/>
      <c r="M59" s="91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121.1984568138989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180.43666666666667</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2972.4438835353835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594.48877670707668</v>
      </c>
      <c r="M82" s="858"/>
      <c r="N82" s="51"/>
    </row>
    <row r="83" spans="1:14">
      <c r="B83" s="89" t="s">
        <v>973</v>
      </c>
      <c r="C83" s="90"/>
      <c r="D83" s="90"/>
      <c r="E83" s="90"/>
      <c r="F83" s="90"/>
      <c r="G83" s="90"/>
      <c r="H83" s="90"/>
      <c r="I83" s="87"/>
      <c r="J83" s="88"/>
      <c r="K83" s="304">
        <v>0.05</v>
      </c>
      <c r="L83" s="857">
        <f>N77*K83</f>
        <v>148.62219417676917</v>
      </c>
      <c r="M83" s="858"/>
      <c r="N83" s="51"/>
    </row>
    <row r="84" spans="1:14" ht="15.75" thickBot="1">
      <c r="B84" s="91" t="s">
        <v>974</v>
      </c>
      <c r="C84" s="92"/>
      <c r="D84" s="92"/>
      <c r="E84" s="92"/>
      <c r="F84" s="92"/>
      <c r="G84" s="92"/>
      <c r="H84" s="92"/>
      <c r="I84" s="93"/>
      <c r="J84" s="94"/>
      <c r="K84" s="305">
        <v>0.05</v>
      </c>
      <c r="L84" s="859">
        <f>N77*K84</f>
        <v>148.62219417676917</v>
      </c>
      <c r="M84" s="860"/>
      <c r="N84" s="51"/>
    </row>
    <row r="85" spans="1:14" ht="15.75" thickBot="1">
      <c r="B85" s="822" t="s">
        <v>953</v>
      </c>
      <c r="C85" s="823"/>
      <c r="D85" s="823"/>
      <c r="E85" s="823"/>
      <c r="F85" s="823"/>
      <c r="G85" s="823"/>
      <c r="H85" s="823"/>
      <c r="I85" s="823"/>
      <c r="J85" s="823"/>
      <c r="K85" s="823"/>
      <c r="L85" s="823"/>
      <c r="M85" s="824"/>
      <c r="N85" s="52">
        <f>L82+L83+L84</f>
        <v>891.73316506061508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3864.1770485959987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117</v>
      </c>
      <c r="B36" s="871" t="str">
        <f>VLOOKUP(A36,EQUIPOS!A6:D154,3,FALSE)</f>
        <v xml:space="preserve">Barredora mecánica de cepillo de 3658 mm ; 6 m3 </v>
      </c>
      <c r="C36" s="872"/>
      <c r="D36" s="872"/>
      <c r="E36" s="872"/>
      <c r="F36" s="872"/>
      <c r="G36" s="872"/>
      <c r="H36" s="873"/>
      <c r="I36" s="267"/>
      <c r="J36" s="268"/>
      <c r="K36" s="269">
        <f>VLOOKUP(A36,EQUIPOS!A6:D163,4,FALSE)</f>
        <v>70580.792415665564</v>
      </c>
      <c r="L36" s="270"/>
      <c r="M36" s="271">
        <v>300</v>
      </c>
      <c r="N36" s="272">
        <f>K36/M36</f>
        <v>235.26930805221855</v>
      </c>
    </row>
    <row r="37" spans="1:14">
      <c r="A37" s="113" t="s">
        <v>148</v>
      </c>
      <c r="B37" s="871" t="str">
        <f>VLOOKUP(A37,EQUIPOS!A7:D154,3,FALSE)</f>
        <v>Cargador : Potencia en el volante 110 hp, Clasificación de RPM del motor 2300.</v>
      </c>
      <c r="C37" s="872"/>
      <c r="D37" s="872"/>
      <c r="E37" s="872"/>
      <c r="F37" s="872"/>
      <c r="G37" s="872"/>
      <c r="H37" s="873"/>
      <c r="I37" s="267"/>
      <c r="J37" s="268"/>
      <c r="K37" s="269">
        <f>VLOOKUP(A37,EQUIPOS!A7:D164,4,FALSE)</f>
        <v>143715.98760877067</v>
      </c>
      <c r="L37" s="270"/>
      <c r="M37" s="271">
        <v>300</v>
      </c>
      <c r="N37" s="272">
        <f>K37/M37</f>
        <v>479.05329202923554</v>
      </c>
    </row>
    <row r="38" spans="1:14">
      <c r="A38" t="s">
        <v>236</v>
      </c>
      <c r="B38" s="871" t="str">
        <f>VLOOKUP(A38,EQUIPOS!A8:D154,3,FALSE)</f>
        <v>Fresadora de pavimento, potencia 255 HP, peso 19 Ton, PROFUNDIDAD DE CORTE 305 mm</v>
      </c>
      <c r="C38" s="872"/>
      <c r="D38" s="872"/>
      <c r="E38" s="872"/>
      <c r="F38" s="872"/>
      <c r="G38" s="872"/>
      <c r="H38" s="873"/>
      <c r="I38" s="267"/>
      <c r="J38" s="268"/>
      <c r="K38" s="269">
        <f>VLOOKUP(A38,EQUIPOS!A8:D165,4,FALSE)</f>
        <v>186053.8789837865</v>
      </c>
      <c r="L38" s="270"/>
      <c r="M38" s="271">
        <v>300</v>
      </c>
      <c r="N38" s="272">
        <f>K38/M38</f>
        <v>620.17959661262171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0.90218333333333334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1335.4043800274092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09">
        <f>VLOOKUP(A58,TRANSPORTE!A5:D117,4,FALSE)</f>
        <v>932.29582164537612</v>
      </c>
      <c r="M58" s="910"/>
      <c r="N58" s="287">
        <f>K58*L58</f>
        <v>60.59922840694945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60.59922840694945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90.218333333333334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1486.2219417676918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297.24438835353834</v>
      </c>
      <c r="M82" s="858"/>
      <c r="N82" s="51"/>
    </row>
    <row r="83" spans="1:14">
      <c r="B83" s="89" t="s">
        <v>973</v>
      </c>
      <c r="C83" s="90"/>
      <c r="D83" s="90"/>
      <c r="E83" s="90"/>
      <c r="F83" s="90"/>
      <c r="G83" s="90"/>
      <c r="H83" s="90"/>
      <c r="I83" s="87"/>
      <c r="J83" s="88"/>
      <c r="K83" s="304">
        <v>0.05</v>
      </c>
      <c r="L83" s="857">
        <f>N77*K83</f>
        <v>74.311097088384585</v>
      </c>
      <c r="M83" s="858"/>
      <c r="N83" s="51"/>
    </row>
    <row r="84" spans="1:14" ht="15.75" thickBot="1">
      <c r="B84" s="91" t="s">
        <v>974</v>
      </c>
      <c r="C84" s="92"/>
      <c r="D84" s="92"/>
      <c r="E84" s="92"/>
      <c r="F84" s="92"/>
      <c r="G84" s="92"/>
      <c r="H84" s="92"/>
      <c r="I84" s="93"/>
      <c r="J84" s="94"/>
      <c r="K84" s="305">
        <v>0.05</v>
      </c>
      <c r="L84" s="859">
        <f>N77*K84</f>
        <v>74.311097088384585</v>
      </c>
      <c r="M84" s="860"/>
      <c r="N84" s="51"/>
    </row>
    <row r="85" spans="1:14" ht="15.75" thickBot="1">
      <c r="B85" s="822" t="s">
        <v>953</v>
      </c>
      <c r="C85" s="823"/>
      <c r="D85" s="823"/>
      <c r="E85" s="823"/>
      <c r="F85" s="823"/>
      <c r="G85" s="823"/>
      <c r="H85" s="823"/>
      <c r="I85" s="823"/>
      <c r="J85" s="823"/>
      <c r="K85" s="823"/>
      <c r="L85" s="823"/>
      <c r="M85" s="824"/>
      <c r="N85" s="52">
        <f>L82+L83+L84</f>
        <v>445.86658253030754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1932.0885242979994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18</v>
      </c>
      <c r="N36" s="272">
        <f>K36/M36</f>
        <v>3449.6947410837629</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72443.589562759036</v>
      </c>
      <c r="L37" s="270"/>
      <c r="M37" s="271">
        <v>18</v>
      </c>
      <c r="N37" s="272">
        <f>K37/M37</f>
        <v>4024.6438645977241</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164525.69043112264</v>
      </c>
      <c r="L38" s="270"/>
      <c r="M38" s="271">
        <v>18</v>
      </c>
      <c r="N38" s="272">
        <f>K38/M38</f>
        <v>9140.3161350623686</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481232.416381185</v>
      </c>
      <c r="L39" s="876">
        <v>18</v>
      </c>
      <c r="M39" s="877"/>
      <c r="N39" s="272">
        <f>K39/L39</f>
        <v>26735.134243399167</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150022.22993208628</v>
      </c>
      <c r="L40" s="276"/>
      <c r="M40" s="277">
        <v>18</v>
      </c>
      <c r="N40" s="272">
        <f>K40/M40</f>
        <v>8334.5683295603485</v>
      </c>
    </row>
    <row r="41" spans="1:14">
      <c r="B41" s="879" t="s">
        <v>952</v>
      </c>
      <c r="C41" s="880"/>
      <c r="D41" s="880"/>
      <c r="E41" s="38"/>
      <c r="F41" s="39"/>
      <c r="G41" s="39"/>
      <c r="H41" s="40"/>
      <c r="I41" s="36"/>
      <c r="J41" s="37"/>
      <c r="K41" s="279"/>
      <c r="L41" s="276"/>
      <c r="M41" s="401">
        <v>0.01</v>
      </c>
      <c r="N41" s="344">
        <f>N75*M41</f>
        <v>29.963350251000556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51714.320663954371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44654.570529463308</v>
      </c>
      <c r="N48" s="272">
        <f>K48*M48</f>
        <v>1562.909968531216</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43272.568525351533</v>
      </c>
      <c r="N49" s="272">
        <f>K49*M49</f>
        <v>10818.142131337883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12381.052099869099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09">
        <f>VLOOKUP(A58,TRANSPORTE!A5:D117,4,FALSE)</f>
        <v>932.29582164537612</v>
      </c>
      <c r="M58" s="910"/>
      <c r="N58" s="287">
        <f>K58*L58</f>
        <v>265.70430916893224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265.70430916893224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2996.3350251000556</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67357.412098092464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13471.482419618493</v>
      </c>
      <c r="M82" s="858"/>
      <c r="N82" s="51"/>
    </row>
    <row r="83" spans="1:14">
      <c r="B83" s="89" t="s">
        <v>973</v>
      </c>
      <c r="C83" s="90"/>
      <c r="D83" s="90"/>
      <c r="E83" s="90"/>
      <c r="F83" s="90"/>
      <c r="G83" s="90"/>
      <c r="H83" s="90"/>
      <c r="I83" s="87"/>
      <c r="J83" s="88"/>
      <c r="K83" s="304">
        <v>0.05</v>
      </c>
      <c r="L83" s="857">
        <f>N77*K83</f>
        <v>3367.8706049046232</v>
      </c>
      <c r="M83" s="858"/>
      <c r="N83" s="51"/>
    </row>
    <row r="84" spans="1:14" ht="15.75" thickBot="1">
      <c r="B84" s="91" t="s">
        <v>974</v>
      </c>
      <c r="C84" s="92"/>
      <c r="D84" s="92"/>
      <c r="E84" s="92"/>
      <c r="F84" s="92"/>
      <c r="G84" s="92"/>
      <c r="H84" s="92"/>
      <c r="I84" s="93"/>
      <c r="J84" s="94"/>
      <c r="K84" s="305">
        <v>0.05</v>
      </c>
      <c r="L84" s="859">
        <f>N77*K84</f>
        <v>3367.8706049046232</v>
      </c>
      <c r="M84" s="860"/>
      <c r="N84" s="51"/>
    </row>
    <row r="85" spans="1:14" ht="15.75" thickBot="1">
      <c r="B85" s="822" t="s">
        <v>953</v>
      </c>
      <c r="C85" s="823"/>
      <c r="D85" s="823"/>
      <c r="E85" s="823"/>
      <c r="F85" s="823"/>
      <c r="G85" s="823"/>
      <c r="H85" s="823"/>
      <c r="I85" s="823"/>
      <c r="J85" s="823"/>
      <c r="K85" s="823"/>
      <c r="L85" s="823"/>
      <c r="M85" s="824"/>
      <c r="N85" s="52">
        <f>L82+L83+L84</f>
        <v>20207.223629427739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87564.635727520203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12</v>
      </c>
      <c r="N36" s="272">
        <f>K36/M36</f>
        <v>5174.5421116256448</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72443.589562759036</v>
      </c>
      <c r="L37" s="270"/>
      <c r="M37" s="271">
        <v>12</v>
      </c>
      <c r="N37" s="272">
        <f>K37/M37</f>
        <v>6036.9657968965867</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164525.69043112264</v>
      </c>
      <c r="L38" s="270"/>
      <c r="M38" s="271">
        <v>12</v>
      </c>
      <c r="N38" s="272">
        <f>K38/M38</f>
        <v>13710.474202593554</v>
      </c>
    </row>
    <row r="39" spans="1:14">
      <c r="A39" s="113" t="s">
        <v>299</v>
      </c>
      <c r="B39" s="871" t="str">
        <f>VLOOKUP(A39,EQUIPOS!A7:D154,3,FALSE)</f>
        <v xml:space="preserve">Recicladora, potencia 430HP </v>
      </c>
      <c r="C39" s="872"/>
      <c r="D39" s="872"/>
      <c r="E39" s="872"/>
      <c r="F39" s="872"/>
      <c r="G39" s="872"/>
      <c r="H39" s="873"/>
      <c r="I39" s="267"/>
      <c r="J39" s="268"/>
      <c r="K39" s="269">
        <f>VLOOKUP(A39,EQUIPOS!A7:D164,4,FALSE)</f>
        <v>481232.416381185</v>
      </c>
      <c r="L39" s="270"/>
      <c r="M39" s="271">
        <v>12</v>
      </c>
      <c r="N39" s="272">
        <f>K39/M39</f>
        <v>40102.70136509875</v>
      </c>
    </row>
    <row r="40" spans="1:14">
      <c r="A40" t="s">
        <v>365</v>
      </c>
      <c r="B40" s="871" t="str">
        <f>VLOOKUP(A40,EQUIPOS!A8:D154,3,FALSE)</f>
        <v xml:space="preserve">Vibrocompatador, potencia 153 HP, peso 10 Ton. </v>
      </c>
      <c r="C40" s="872"/>
      <c r="D40" s="872"/>
      <c r="E40" s="872"/>
      <c r="F40" s="872"/>
      <c r="G40" s="872"/>
      <c r="H40" s="873"/>
      <c r="I40" s="267"/>
      <c r="J40" s="268"/>
      <c r="K40" s="269">
        <f>VLOOKUP(A40,EQUIPOS!A8:D165,4,FALSE)</f>
        <v>150022.22993208628</v>
      </c>
      <c r="L40" s="270"/>
      <c r="M40" s="271">
        <v>12</v>
      </c>
      <c r="N40" s="272">
        <f>K40/M40</f>
        <v>12501.852494340523</v>
      </c>
    </row>
    <row r="41" spans="1:14">
      <c r="B41" s="871"/>
      <c r="C41" s="872"/>
      <c r="D41" s="872"/>
      <c r="E41" s="872"/>
      <c r="F41" s="872"/>
      <c r="G41" s="872"/>
      <c r="H41" s="873"/>
      <c r="I41" s="874"/>
      <c r="J41" s="875"/>
      <c r="K41" s="269"/>
      <c r="L41" s="876"/>
      <c r="M41" s="877"/>
      <c r="N41" s="272"/>
    </row>
    <row r="42" spans="1:14">
      <c r="B42" s="871"/>
      <c r="C42" s="872"/>
      <c r="D42" s="872"/>
      <c r="E42" s="878"/>
      <c r="F42" s="872"/>
      <c r="G42" s="872"/>
      <c r="H42" s="873"/>
      <c r="I42" s="36"/>
      <c r="J42" s="37"/>
      <c r="K42" s="274"/>
      <c r="L42" s="276"/>
      <c r="M42" s="277"/>
      <c r="N42" s="278"/>
    </row>
    <row r="43" spans="1:14">
      <c r="B43" s="879" t="s">
        <v>952</v>
      </c>
      <c r="C43" s="957"/>
      <c r="D43" s="957"/>
      <c r="E43" s="38"/>
      <c r="F43" s="39"/>
      <c r="G43" s="39"/>
      <c r="H43" s="40"/>
      <c r="I43" s="36"/>
      <c r="J43" s="37"/>
      <c r="K43" s="279"/>
      <c r="L43" s="276"/>
      <c r="M43" s="401">
        <v>0.1</v>
      </c>
      <c r="N43" s="344">
        <f>N77*M43</f>
        <v>449.45025376500837</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77975.986224320077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55.771494290648405</v>
      </c>
      <c r="N50" s="272">
        <f>K50*M50</f>
        <v>4182.8620717986305</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1611.9805254251862</v>
      </c>
      <c r="N51" s="272">
        <f>K51*M51</f>
        <v>2095.5746830527423</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4"/>
      <c r="C54" s="905"/>
      <c r="D54" s="905"/>
      <c r="E54" s="905"/>
      <c r="F54" s="905"/>
      <c r="G54" s="905"/>
      <c r="H54" s="905"/>
      <c r="I54" s="875"/>
      <c r="J54" s="42"/>
      <c r="K54" s="44"/>
      <c r="L54" s="906"/>
      <c r="M54" s="907"/>
      <c r="N54" s="45"/>
    </row>
    <row r="55" spans="1:14" ht="15.75" thickBot="1">
      <c r="B55" s="822" t="s">
        <v>953</v>
      </c>
      <c r="C55" s="823"/>
      <c r="D55" s="823"/>
      <c r="E55" s="823"/>
      <c r="F55" s="823"/>
      <c r="G55" s="823"/>
      <c r="H55" s="823"/>
      <c r="I55" s="823"/>
      <c r="J55" s="823"/>
      <c r="K55" s="823"/>
      <c r="L55" s="823"/>
      <c r="M55" s="824"/>
      <c r="N55" s="394">
        <f>SUM(N50:N54)</f>
        <v>6278.4367548513728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4494.5025376500835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N45+N55+N66+N77</f>
        <v>88748.925516821531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17749.785103364306</v>
      </c>
      <c r="M84" s="858"/>
      <c r="N84" s="51"/>
    </row>
    <row r="85" spans="1:14">
      <c r="B85" s="89" t="s">
        <v>973</v>
      </c>
      <c r="C85" s="90"/>
      <c r="D85" s="90"/>
      <c r="E85" s="90"/>
      <c r="F85" s="90"/>
      <c r="G85" s="90"/>
      <c r="H85" s="90"/>
      <c r="I85" s="87"/>
      <c r="J85" s="88"/>
      <c r="K85" s="304">
        <v>0.05</v>
      </c>
      <c r="L85" s="857">
        <f>N79*K85</f>
        <v>4437.4462758410764</v>
      </c>
      <c r="M85" s="858"/>
      <c r="N85" s="51"/>
    </row>
    <row r="86" spans="1:14" ht="15.75" thickBot="1">
      <c r="B86" s="91" t="s">
        <v>974</v>
      </c>
      <c r="C86" s="92"/>
      <c r="D86" s="92"/>
      <c r="E86" s="92"/>
      <c r="F86" s="92"/>
      <c r="G86" s="92"/>
      <c r="H86" s="92"/>
      <c r="I86" s="93"/>
      <c r="J86" s="94"/>
      <c r="K86" s="305">
        <v>0.05</v>
      </c>
      <c r="L86" s="859">
        <f>N79*K86</f>
        <v>4437.4462758410764</v>
      </c>
      <c r="M86" s="860"/>
      <c r="N86" s="51"/>
    </row>
    <row r="87" spans="1:14" ht="15.75" thickBot="1">
      <c r="B87" s="822" t="s">
        <v>953</v>
      </c>
      <c r="C87" s="823"/>
      <c r="D87" s="823"/>
      <c r="E87" s="823"/>
      <c r="F87" s="823"/>
      <c r="G87" s="823"/>
      <c r="H87" s="823"/>
      <c r="I87" s="823"/>
      <c r="J87" s="823"/>
      <c r="K87" s="823"/>
      <c r="L87" s="823"/>
      <c r="M87" s="824"/>
      <c r="N87" s="52">
        <f>L84+L85+L86</f>
        <v>26624.67765504646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115373.60317186799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5" t="s">
        <v>2218</v>
      </c>
      <c r="C106" s="826"/>
      <c r="D106" s="826"/>
      <c r="E106" s="826"/>
      <c r="F106" s="826"/>
      <c r="G106" s="826"/>
      <c r="H106" s="826"/>
      <c r="I106" s="826"/>
      <c r="J106" s="826"/>
      <c r="K106" s="826"/>
      <c r="L106" s="826"/>
      <c r="M106" s="826"/>
      <c r="N106" s="827"/>
    </row>
    <row r="107" spans="2:14" ht="15" customHeight="1">
      <c r="B107" s="825"/>
      <c r="C107" s="826"/>
      <c r="D107" s="826"/>
      <c r="E107" s="826"/>
      <c r="F107" s="826"/>
      <c r="G107" s="826"/>
      <c r="H107" s="826"/>
      <c r="I107" s="826"/>
      <c r="J107" s="826"/>
      <c r="K107" s="826"/>
      <c r="L107" s="826"/>
      <c r="M107" s="826"/>
      <c r="N107" s="827"/>
    </row>
    <row r="108" spans="2:14" ht="30" customHeight="1">
      <c r="B108" s="828" t="s">
        <v>2219</v>
      </c>
      <c r="C108" s="829"/>
      <c r="D108" s="829"/>
      <c r="E108" s="829"/>
      <c r="F108" s="829"/>
      <c r="G108" s="829"/>
      <c r="H108" s="829"/>
      <c r="I108" s="829"/>
      <c r="J108" s="829"/>
      <c r="K108" s="829"/>
      <c r="L108" s="829"/>
      <c r="M108" s="829"/>
      <c r="N108" s="830"/>
    </row>
    <row r="109" spans="2:14">
      <c r="B109" s="828"/>
      <c r="C109" s="829"/>
      <c r="D109" s="829"/>
      <c r="E109" s="829"/>
      <c r="F109" s="829"/>
      <c r="G109" s="829"/>
      <c r="H109" s="829"/>
      <c r="I109" s="829"/>
      <c r="J109" s="829"/>
      <c r="K109" s="829"/>
      <c r="L109" s="829"/>
      <c r="M109" s="829"/>
      <c r="N109" s="83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8"/>
      <c r="K119" s="888"/>
      <c r="L119" s="888"/>
      <c r="M119" s="888"/>
      <c r="N119" s="889"/>
    </row>
    <row r="120" spans="2:14" ht="15.75" thickBot="1">
      <c r="B120" s="261" t="s">
        <v>2221</v>
      </c>
      <c r="C120" s="393"/>
      <c r="D120" s="393"/>
      <c r="E120" s="57"/>
      <c r="F120" s="57"/>
      <c r="G120" s="57"/>
      <c r="H120" s="57"/>
      <c r="I120" s="57"/>
      <c r="J120" s="890"/>
      <c r="K120" s="890"/>
      <c r="L120" s="890"/>
      <c r="M120" s="890"/>
      <c r="N120" s="891"/>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18</v>
      </c>
      <c r="N36" s="272">
        <f>K36/M36</f>
        <v>3449.6947410837629</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72443.589562759036</v>
      </c>
      <c r="L37" s="270"/>
      <c r="M37" s="271">
        <v>18</v>
      </c>
      <c r="N37" s="272">
        <f>K37/M37</f>
        <v>4024.6438645977241</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164525.69043112264</v>
      </c>
      <c r="L38" s="270"/>
      <c r="M38" s="271">
        <v>18</v>
      </c>
      <c r="N38" s="272">
        <f>K38/M38</f>
        <v>9140.3161350623686</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481232.416381185</v>
      </c>
      <c r="L39" s="876">
        <v>18</v>
      </c>
      <c r="M39" s="877"/>
      <c r="N39" s="272">
        <f>K39/L39</f>
        <v>26735.134243399167</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150022.22993208628</v>
      </c>
      <c r="L40" s="276"/>
      <c r="M40" s="277">
        <v>18</v>
      </c>
      <c r="N40" s="272">
        <f>K40/M40</f>
        <v>8334.5683295603485</v>
      </c>
    </row>
    <row r="41" spans="1:14">
      <c r="B41" s="320"/>
      <c r="C41" s="321"/>
      <c r="D41" s="321"/>
      <c r="E41" s="321"/>
      <c r="F41" s="323"/>
      <c r="G41" s="323"/>
      <c r="H41" s="125"/>
      <c r="I41" s="36"/>
      <c r="J41" s="37"/>
      <c r="K41" s="274"/>
      <c r="L41" s="276"/>
      <c r="M41" s="277"/>
      <c r="N41" s="272"/>
    </row>
    <row r="42" spans="1:14">
      <c r="B42" s="879" t="s">
        <v>952</v>
      </c>
      <c r="C42" s="880"/>
      <c r="D42" s="880"/>
      <c r="E42" s="38"/>
      <c r="F42" s="39"/>
      <c r="G42" s="39"/>
      <c r="H42" s="40"/>
      <c r="I42" s="36"/>
      <c r="J42" s="37"/>
      <c r="K42" s="279"/>
      <c r="L42" s="276"/>
      <c r="M42" s="401">
        <v>0.01</v>
      </c>
      <c r="N42" s="344">
        <f>N76*M42</f>
        <v>29.963350251000556</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51714.320663954371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414453.25281856814</v>
      </c>
      <c r="N49" s="272">
        <f>K49*M49</f>
        <v>63411.347681240928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63411.347681240928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09">
        <f>VLOOKUP(A59,TRANSPORTE!A5:D117,4,FALSE)</f>
        <v>964.04915416407187</v>
      </c>
      <c r="M59" s="910"/>
      <c r="N59" s="287">
        <f>K59*L59</f>
        <v>147.49952058710301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147.49952058710301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2996.3350251000556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118269.50289088246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23653.900578176494</v>
      </c>
      <c r="M83" s="858"/>
      <c r="N83" s="51"/>
    </row>
    <row r="84" spans="1:14">
      <c r="B84" s="89" t="s">
        <v>973</v>
      </c>
      <c r="C84" s="90"/>
      <c r="D84" s="90"/>
      <c r="E84" s="90"/>
      <c r="F84" s="90"/>
      <c r="G84" s="90"/>
      <c r="H84" s="90"/>
      <c r="I84" s="87"/>
      <c r="J84" s="88"/>
      <c r="K84" s="304">
        <v>0.05</v>
      </c>
      <c r="L84" s="857">
        <f>N78*K84</f>
        <v>5913.4751445441234</v>
      </c>
      <c r="M84" s="858"/>
      <c r="N84" s="51"/>
    </row>
    <row r="85" spans="1:14" ht="15.75" thickBot="1">
      <c r="B85" s="91" t="s">
        <v>974</v>
      </c>
      <c r="C85" s="92"/>
      <c r="D85" s="92"/>
      <c r="E85" s="92"/>
      <c r="F85" s="92"/>
      <c r="G85" s="92"/>
      <c r="H85" s="92"/>
      <c r="I85" s="93"/>
      <c r="J85" s="94"/>
      <c r="K85" s="305">
        <v>0.05</v>
      </c>
      <c r="L85" s="859">
        <f>N78*K85</f>
        <v>5913.4751445441234</v>
      </c>
      <c r="M85" s="860"/>
      <c r="N85" s="51"/>
    </row>
    <row r="86" spans="1:14" ht="15.75" thickBot="1">
      <c r="B86" s="822" t="s">
        <v>953</v>
      </c>
      <c r="C86" s="823"/>
      <c r="D86" s="823"/>
      <c r="E86" s="823"/>
      <c r="F86" s="823"/>
      <c r="G86" s="823"/>
      <c r="H86" s="823"/>
      <c r="I86" s="823"/>
      <c r="J86" s="823"/>
      <c r="K86" s="823"/>
      <c r="L86" s="823"/>
      <c r="M86" s="824"/>
      <c r="N86" s="52">
        <f>L83+L84+L85</f>
        <v>35480.850867264737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153750.35375814719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18</v>
      </c>
      <c r="N36" s="272">
        <f>K36/M36</f>
        <v>3449.6947410837629</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72443.589562759036</v>
      </c>
      <c r="L37" s="270"/>
      <c r="M37" s="271">
        <v>18</v>
      </c>
      <c r="N37" s="272">
        <f>K37/M37</f>
        <v>4024.6438645977241</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164525.69043112264</v>
      </c>
      <c r="L38" s="270"/>
      <c r="M38" s="271">
        <v>18</v>
      </c>
      <c r="N38" s="272">
        <f>K38/M38</f>
        <v>9140.3161350623686</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481232.416381185</v>
      </c>
      <c r="L39" s="876">
        <v>18</v>
      </c>
      <c r="M39" s="877"/>
      <c r="N39" s="272">
        <f>K39/L39</f>
        <v>26735.134243399167</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150022.22993208628</v>
      </c>
      <c r="L40" s="276"/>
      <c r="M40" s="277">
        <v>18</v>
      </c>
      <c r="N40" s="272">
        <f>K40/M40</f>
        <v>8334.5683295603485</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29.963350251000556</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51714.320663954371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406949.768542998</v>
      </c>
      <c r="N49" s="272">
        <f>K49*M49</f>
        <v>62263.31458707869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62263.31458707869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09">
        <f>VLOOKUP(A59,TRANSPORTE!A5:D117,4,FALSE)</f>
        <v>964.04915416407187</v>
      </c>
      <c r="M59" s="910"/>
      <c r="N59" s="287">
        <f>K59*L59</f>
        <v>147.49952058710301</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147.49952058710301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2996.3350251000556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117121.46979672022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23424.293959344046</v>
      </c>
      <c r="M83" s="858"/>
      <c r="N83" s="51"/>
    </row>
    <row r="84" spans="1:14">
      <c r="B84" s="89" t="s">
        <v>973</v>
      </c>
      <c r="C84" s="90"/>
      <c r="D84" s="90"/>
      <c r="E84" s="90"/>
      <c r="F84" s="90"/>
      <c r="G84" s="90"/>
      <c r="H84" s="90"/>
      <c r="I84" s="87"/>
      <c r="J84" s="88"/>
      <c r="K84" s="304">
        <v>0.05</v>
      </c>
      <c r="L84" s="857">
        <f>N78*K84</f>
        <v>5856.0734898360115</v>
      </c>
      <c r="M84" s="858"/>
      <c r="N84" s="51"/>
    </row>
    <row r="85" spans="1:14" ht="15.75" thickBot="1">
      <c r="B85" s="91" t="s">
        <v>974</v>
      </c>
      <c r="C85" s="92"/>
      <c r="D85" s="92"/>
      <c r="E85" s="92"/>
      <c r="F85" s="92"/>
      <c r="G85" s="92"/>
      <c r="H85" s="92"/>
      <c r="I85" s="93"/>
      <c r="J85" s="94"/>
      <c r="K85" s="305">
        <v>0.05</v>
      </c>
      <c r="L85" s="859">
        <f>N78*K85</f>
        <v>5856.0734898360115</v>
      </c>
      <c r="M85" s="860"/>
      <c r="N85" s="51"/>
    </row>
    <row r="86" spans="1:14" ht="15.75" thickBot="1">
      <c r="B86" s="822" t="s">
        <v>953</v>
      </c>
      <c r="C86" s="823"/>
      <c r="D86" s="823"/>
      <c r="E86" s="823"/>
      <c r="F86" s="823"/>
      <c r="G86" s="823"/>
      <c r="H86" s="823"/>
      <c r="I86" s="823"/>
      <c r="J86" s="823"/>
      <c r="K86" s="823"/>
      <c r="L86" s="823"/>
      <c r="M86" s="824"/>
      <c r="N86" s="52">
        <f>L83+L84+L85</f>
        <v>35136.440939016065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152257.91073573628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15</v>
      </c>
      <c r="N36" s="272">
        <f>K36/M36</f>
        <v>4139.6336893005155</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72443.589562759036</v>
      </c>
      <c r="L37" s="270"/>
      <c r="M37" s="271">
        <v>15</v>
      </c>
      <c r="N37" s="272">
        <f>K37/M37</f>
        <v>4829.572637517269</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164525.69043112264</v>
      </c>
      <c r="L38" s="270"/>
      <c r="M38" s="271">
        <v>15</v>
      </c>
      <c r="N38" s="272">
        <f>K38/M38</f>
        <v>10968.379362074842</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481232.416381185</v>
      </c>
      <c r="L39" s="876">
        <v>15</v>
      </c>
      <c r="M39" s="877"/>
      <c r="N39" s="272">
        <f>K39/L39</f>
        <v>32082.161092079001</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150022.22993208628</v>
      </c>
      <c r="L40" s="276"/>
      <c r="M40" s="277">
        <v>15</v>
      </c>
      <c r="N40" s="272">
        <f>K40/M40</f>
        <v>10001.481995472419</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35.956020301200674</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62057.184796745256</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414453.25281856814</v>
      </c>
      <c r="N49" s="272">
        <f>K49*M49</f>
        <v>63411.347681240928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63411.347681240928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09">
        <f>VLOOKUP(A59,TRANSPORTE!A5:D117,4,FALSE)</f>
        <v>964.04915416407187</v>
      </c>
      <c r="M59" s="910"/>
      <c r="N59" s="287">
        <f>K59*L59</f>
        <v>147.49952058710301</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147.49952058710301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3595.602030120067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129211.63402869336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25842.326805738674</v>
      </c>
      <c r="M83" s="858"/>
      <c r="N83" s="51"/>
    </row>
    <row r="84" spans="1:14">
      <c r="B84" s="89" t="s">
        <v>973</v>
      </c>
      <c r="C84" s="90"/>
      <c r="D84" s="90"/>
      <c r="E84" s="90"/>
      <c r="F84" s="90"/>
      <c r="G84" s="90"/>
      <c r="H84" s="90"/>
      <c r="I84" s="87"/>
      <c r="J84" s="88"/>
      <c r="K84" s="304">
        <v>0.05</v>
      </c>
      <c r="L84" s="857">
        <f>N78*K84</f>
        <v>6460.5817014346685</v>
      </c>
      <c r="M84" s="858"/>
      <c r="N84" s="51"/>
    </row>
    <row r="85" spans="1:14" ht="15.75" thickBot="1">
      <c r="B85" s="91" t="s">
        <v>974</v>
      </c>
      <c r="C85" s="92"/>
      <c r="D85" s="92"/>
      <c r="E85" s="92"/>
      <c r="F85" s="92"/>
      <c r="G85" s="92"/>
      <c r="H85" s="92"/>
      <c r="I85" s="93"/>
      <c r="J85" s="94"/>
      <c r="K85" s="305">
        <v>0.05</v>
      </c>
      <c r="L85" s="859">
        <f>N78*K85</f>
        <v>6460.5817014346685</v>
      </c>
      <c r="M85" s="860"/>
      <c r="N85" s="51"/>
    </row>
    <row r="86" spans="1:14" ht="15.75" thickBot="1">
      <c r="B86" s="822" t="s">
        <v>953</v>
      </c>
      <c r="C86" s="823"/>
      <c r="D86" s="823"/>
      <c r="E86" s="823"/>
      <c r="F86" s="823"/>
      <c r="G86" s="823"/>
      <c r="H86" s="823"/>
      <c r="I86" s="823"/>
      <c r="J86" s="823"/>
      <c r="K86" s="823"/>
      <c r="L86" s="823"/>
      <c r="M86" s="824"/>
      <c r="N86" s="52">
        <f>L83+L84+L85</f>
        <v>38763.490208608011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167975.12423730135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271">
        <v>15</v>
      </c>
      <c r="N36" s="272">
        <f>K36/M36</f>
        <v>4139.6336893005155</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72443.589562759036</v>
      </c>
      <c r="L37" s="270"/>
      <c r="M37" s="271">
        <v>15</v>
      </c>
      <c r="N37" s="272">
        <f>K37/M37</f>
        <v>4829.572637517269</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164525.69043112264</v>
      </c>
      <c r="L38" s="270"/>
      <c r="M38" s="271">
        <v>15</v>
      </c>
      <c r="N38" s="272">
        <f>K38/M38</f>
        <v>10968.379362074842</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481232.416381185</v>
      </c>
      <c r="L39" s="876">
        <v>15</v>
      </c>
      <c r="M39" s="877"/>
      <c r="N39" s="272">
        <f>K39/L39</f>
        <v>32082.161092079001</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150022.22993208628</v>
      </c>
      <c r="L40" s="276"/>
      <c r="M40" s="277">
        <v>15</v>
      </c>
      <c r="N40" s="272">
        <f>K40/M40</f>
        <v>10001.481995472419</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35.956020301200674</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62057.184796745256</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406949.768542998</v>
      </c>
      <c r="N49" s="272">
        <f>K49*M49</f>
        <v>62263.31458707869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62263.31458707869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09">
        <f>VLOOKUP(A59,TRANSPORTE!A5:D117,4,FALSE)</f>
        <v>964.04915416407187</v>
      </c>
      <c r="M59" s="910"/>
      <c r="N59" s="287">
        <f>K59*L59</f>
        <v>147.49952058710301</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147.49952058710301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3595.602030120067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128063.60093453112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25612.720186906226</v>
      </c>
      <c r="M83" s="858"/>
      <c r="N83" s="51"/>
    </row>
    <row r="84" spans="1:14">
      <c r="B84" s="89" t="s">
        <v>973</v>
      </c>
      <c r="C84" s="90"/>
      <c r="D84" s="90"/>
      <c r="E84" s="90"/>
      <c r="F84" s="90"/>
      <c r="G84" s="90"/>
      <c r="H84" s="90"/>
      <c r="I84" s="87"/>
      <c r="J84" s="88"/>
      <c r="K84" s="304">
        <v>0.05</v>
      </c>
      <c r="L84" s="857">
        <f>N78*K84</f>
        <v>6403.1800467265566</v>
      </c>
      <c r="M84" s="858"/>
      <c r="N84" s="51"/>
    </row>
    <row r="85" spans="1:14" ht="15.75" thickBot="1">
      <c r="B85" s="91" t="s">
        <v>974</v>
      </c>
      <c r="C85" s="92"/>
      <c r="D85" s="92"/>
      <c r="E85" s="92"/>
      <c r="F85" s="92"/>
      <c r="G85" s="92"/>
      <c r="H85" s="92"/>
      <c r="I85" s="93"/>
      <c r="J85" s="94"/>
      <c r="K85" s="305">
        <v>0.05</v>
      </c>
      <c r="L85" s="859">
        <f>N78*K85</f>
        <v>6403.1800467265566</v>
      </c>
      <c r="M85" s="860"/>
      <c r="N85" s="51"/>
    </row>
    <row r="86" spans="1:14" ht="15.75" thickBot="1">
      <c r="B86" s="822" t="s">
        <v>953</v>
      </c>
      <c r="C86" s="823"/>
      <c r="D86" s="823"/>
      <c r="E86" s="823"/>
      <c r="F86" s="823"/>
      <c r="G86" s="823"/>
      <c r="H86" s="823"/>
      <c r="I86" s="823"/>
      <c r="J86" s="823"/>
      <c r="K86" s="823"/>
      <c r="L86" s="823"/>
      <c r="M86" s="824"/>
      <c r="N86" s="52">
        <f>L83+L84+L85</f>
        <v>38419.08028035934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166482.68121489044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4.3147224361440797</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5044.9072988360203</v>
      </c>
      <c r="N49" s="272">
        <f>K49*M49</f>
        <v>5322.3772002720016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5322.3772002720016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431.472243614408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5758.1641663225537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1151.6328332645107</v>
      </c>
      <c r="M83" s="858"/>
      <c r="N83" s="51"/>
    </row>
    <row r="84" spans="1:14">
      <c r="B84" s="89" t="s">
        <v>973</v>
      </c>
      <c r="C84" s="90"/>
      <c r="D84" s="90"/>
      <c r="E84" s="90"/>
      <c r="F84" s="90"/>
      <c r="G84" s="90"/>
      <c r="H84" s="90"/>
      <c r="I84" s="87"/>
      <c r="J84" s="88"/>
      <c r="K84" s="304">
        <v>0.05</v>
      </c>
      <c r="L84" s="857">
        <f>N78*K84</f>
        <v>287.90820831612768</v>
      </c>
      <c r="M84" s="858"/>
      <c r="N84" s="51"/>
    </row>
    <row r="85" spans="1:14" ht="15.75" thickBot="1">
      <c r="B85" s="91" t="s">
        <v>974</v>
      </c>
      <c r="C85" s="92"/>
      <c r="D85" s="92"/>
      <c r="E85" s="92"/>
      <c r="F85" s="92"/>
      <c r="G85" s="92"/>
      <c r="H85" s="92"/>
      <c r="I85" s="93"/>
      <c r="J85" s="94"/>
      <c r="K85" s="305">
        <v>0.05</v>
      </c>
      <c r="L85" s="859">
        <f>N78*K85</f>
        <v>287.90820831612768</v>
      </c>
      <c r="M85" s="860"/>
      <c r="N85" s="51"/>
    </row>
    <row r="86" spans="1:14" ht="15.75" thickBot="1">
      <c r="B86" s="822" t="s">
        <v>953</v>
      </c>
      <c r="C86" s="823"/>
      <c r="D86" s="823"/>
      <c r="E86" s="823"/>
      <c r="F86" s="823"/>
      <c r="G86" s="823"/>
      <c r="H86" s="823"/>
      <c r="I86" s="823"/>
      <c r="J86" s="823"/>
      <c r="K86" s="823"/>
      <c r="L86" s="823"/>
      <c r="M86" s="824"/>
      <c r="N86" s="52">
        <f>L83+L84+L85</f>
        <v>1727.4492498967661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7485.6134162193193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164</v>
      </c>
      <c r="B36" s="871" t="str">
        <f>VLOOKUP(A36,EQUIPOS!A6:D154,3,FALSE)</f>
        <v>Compactador manual de rodillo</v>
      </c>
      <c r="C36" s="872"/>
      <c r="D36" s="872"/>
      <c r="E36" s="872"/>
      <c r="F36" s="872"/>
      <c r="G36" s="872"/>
      <c r="H36" s="873"/>
      <c r="I36" s="267"/>
      <c r="J36" s="268"/>
      <c r="K36" s="269">
        <f>VLOOKUP(A36,EQUIPOS!A6:D163,4,FALSE)</f>
        <v>17428.892028593185</v>
      </c>
      <c r="L36" s="270"/>
      <c r="M36" s="271">
        <v>2</v>
      </c>
      <c r="N36" s="272">
        <f>K36/M36</f>
        <v>8714.4460142965927</v>
      </c>
    </row>
    <row r="37" spans="1:14">
      <c r="A37" s="113" t="s">
        <v>180</v>
      </c>
      <c r="B37" s="871" t="str">
        <f>VLOOKUP(A37,EQUIPOS!A7:D154,3,FALSE)</f>
        <v>Compresor 120 HP, con martillo.</v>
      </c>
      <c r="C37" s="872"/>
      <c r="D37" s="872"/>
      <c r="E37" s="872"/>
      <c r="F37" s="872"/>
      <c r="G37" s="872"/>
      <c r="H37" s="873"/>
      <c r="I37" s="267"/>
      <c r="J37" s="268"/>
      <c r="K37" s="269">
        <f>VLOOKUP(A37,EQUIPOS!A7:D164,4,FALSE)</f>
        <v>65583.753536095814</v>
      </c>
      <c r="L37" s="270"/>
      <c r="M37" s="271">
        <v>4</v>
      </c>
      <c r="N37" s="272">
        <f>K37/M37</f>
        <v>16395.938384023953</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11103.103251637402</v>
      </c>
      <c r="L38" s="270"/>
      <c r="M38" s="271">
        <v>10</v>
      </c>
      <c r="N38" s="272">
        <f>K38/M38</f>
        <v>1110.3103251637401</v>
      </c>
    </row>
    <row r="39" spans="1:14">
      <c r="A39" t="s">
        <v>303</v>
      </c>
      <c r="B39" s="871" t="str">
        <f>VLOOKUP(A39,EQUIPOS!A9:D154,3,FALSE)</f>
        <v>Retrocargador, pala de 1,1 m3 de capacidad, profundidad de excavación de 4.400 mm y una altura de 5.680 mm</v>
      </c>
      <c r="C39" s="872"/>
      <c r="D39" s="872"/>
      <c r="E39" s="872"/>
      <c r="F39" s="872"/>
      <c r="G39" s="872"/>
      <c r="H39" s="873"/>
      <c r="I39" s="267"/>
      <c r="J39" s="268"/>
      <c r="K39" s="269">
        <f>VLOOKUP(A39,EQUIPOS!A9:D166,4,FALSE)</f>
        <v>116996.39714385582</v>
      </c>
      <c r="L39" s="270"/>
      <c r="M39" s="271">
        <v>10</v>
      </c>
      <c r="N39" s="272">
        <f>K39/M39</f>
        <v>11699.639714385583</v>
      </c>
    </row>
    <row r="40" spans="1:14">
      <c r="A40" t="s">
        <v>129</v>
      </c>
      <c r="B40" s="871" t="str">
        <f>VLOOKUP(A40,EQUIPOS!A10:D154,3,FALSE)</f>
        <v xml:space="preserve">Buldozer, Potencia al volante de 140 HP, motor de 2200 RPM, longitud de hoja 4,80m. </v>
      </c>
      <c r="C40" s="872"/>
      <c r="D40" s="872"/>
      <c r="E40" s="872"/>
      <c r="F40" s="872"/>
      <c r="G40" s="872"/>
      <c r="H40" s="873"/>
      <c r="I40" s="267"/>
      <c r="J40" s="268"/>
      <c r="K40" s="269">
        <f>VLOOKUP(A40,EQUIPOS!A10:D167,4,FALSE)</f>
        <v>160100.33293369744</v>
      </c>
      <c r="L40" s="270"/>
      <c r="M40" s="271">
        <v>100</v>
      </c>
      <c r="N40" s="272">
        <f>K40/M40</f>
        <v>1601.0033293369745</v>
      </c>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1348.350761295025</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40869.688528501872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4345.6381729541336</v>
      </c>
      <c r="N53" s="272">
        <f>K53*M53</f>
        <v>4345.6381729541336</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4345.6381729541336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09">
        <f>VLOOKUP(A63,TRANSPORTE!A5:D117,4,FALSE)</f>
        <v>1002.1531531865068</v>
      </c>
      <c r="M63" s="910"/>
      <c r="N63" s="287">
        <f>K63*L63</f>
        <v>1302.7990991424588</v>
      </c>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1302.7990991424588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127"/>
    </row>
    <row r="80" spans="1:15" ht="15.75" thickBot="1">
      <c r="B80" s="911" t="s">
        <v>953</v>
      </c>
      <c r="C80" s="865"/>
      <c r="D80" s="865"/>
      <c r="E80" s="865"/>
      <c r="F80" s="865"/>
      <c r="G80" s="865"/>
      <c r="H80" s="865"/>
      <c r="I80" s="865"/>
      <c r="J80" s="865"/>
      <c r="K80" s="865"/>
      <c r="L80" s="865"/>
      <c r="M80" s="866"/>
      <c r="N80" s="460">
        <f>SUM(N74:N79)</f>
        <v>13483.507612950249</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60001.633413548712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12000.326682709743</v>
      </c>
      <c r="M87" s="858"/>
      <c r="N87" s="51"/>
    </row>
    <row r="88" spans="1:14">
      <c r="B88" s="89" t="s">
        <v>973</v>
      </c>
      <c r="C88" s="90"/>
      <c r="D88" s="90"/>
      <c r="E88" s="90"/>
      <c r="F88" s="90"/>
      <c r="G88" s="90"/>
      <c r="H88" s="90"/>
      <c r="I88" s="87"/>
      <c r="J88" s="88"/>
      <c r="K88" s="304">
        <v>0.05</v>
      </c>
      <c r="L88" s="857">
        <f>N82*K88</f>
        <v>3000.0816706774358</v>
      </c>
      <c r="M88" s="858"/>
      <c r="N88" s="51"/>
    </row>
    <row r="89" spans="1:14" ht="15.75" thickBot="1">
      <c r="B89" s="91" t="s">
        <v>974</v>
      </c>
      <c r="C89" s="92"/>
      <c r="D89" s="92"/>
      <c r="E89" s="92"/>
      <c r="F89" s="92"/>
      <c r="G89" s="92"/>
      <c r="H89" s="92"/>
      <c r="I89" s="93"/>
      <c r="J89" s="94"/>
      <c r="K89" s="305">
        <v>0.05</v>
      </c>
      <c r="L89" s="859">
        <f>N82*K89</f>
        <v>3000.0816706774358</v>
      </c>
      <c r="M89" s="860"/>
      <c r="N89" s="51"/>
    </row>
    <row r="90" spans="1:14" ht="15.75" thickBot="1">
      <c r="B90" s="822" t="s">
        <v>953</v>
      </c>
      <c r="C90" s="823"/>
      <c r="D90" s="823"/>
      <c r="E90" s="823"/>
      <c r="F90" s="823"/>
      <c r="G90" s="823"/>
      <c r="H90" s="823"/>
      <c r="I90" s="823"/>
      <c r="J90" s="823"/>
      <c r="K90" s="823"/>
      <c r="L90" s="823"/>
      <c r="M90" s="824"/>
      <c r="N90" s="52">
        <f>L87+L88+L89</f>
        <v>18000.490024064613</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78002.123437613322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7029.83938120119</v>
      </c>
      <c r="L36" s="270"/>
      <c r="M36" s="271">
        <v>2</v>
      </c>
      <c r="N36" s="272">
        <f>K36/M36</f>
        <v>3514.919690600595</v>
      </c>
    </row>
    <row r="37" spans="1:14">
      <c r="A37" s="113" t="s">
        <v>303</v>
      </c>
      <c r="B37" s="871" t="str">
        <f>VLOOKUP(A37,EQUIPOS!A7:D154,3,FALSE)</f>
        <v>Retrocargador, pala de 1,1 m3 de capacidad, profundidad de excavación de 4.400 mm y una altura de 5.680 mm</v>
      </c>
      <c r="C37" s="872"/>
      <c r="D37" s="872"/>
      <c r="E37" s="872"/>
      <c r="F37" s="872"/>
      <c r="G37" s="872"/>
      <c r="H37" s="873"/>
      <c r="I37" s="267"/>
      <c r="J37" s="268"/>
      <c r="K37" s="269">
        <f>VLOOKUP(A37,EQUIPOS!A7:D164,4,FALSE)</f>
        <v>116996.39714385582</v>
      </c>
      <c r="L37" s="270"/>
      <c r="M37" s="271">
        <v>10</v>
      </c>
      <c r="N37" s="272">
        <f>K37/M37</f>
        <v>11699.639714385583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267"/>
      <c r="J39" s="268"/>
      <c r="K39" s="269"/>
      <c r="L39" s="270"/>
      <c r="M39" s="271"/>
      <c r="N39" s="272"/>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N80*M46</f>
        <v>269.67015225900496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15484.229557245182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B63" s="46"/>
      <c r="C63" s="317"/>
      <c r="D63" s="317"/>
      <c r="E63" s="317"/>
      <c r="F63" s="317"/>
      <c r="G63" s="31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5393.4030451800991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20877.632602425281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4175.5265204850566</v>
      </c>
      <c r="M87" s="858"/>
      <c r="N87" s="51"/>
    </row>
    <row r="88" spans="1:14">
      <c r="B88" s="89" t="s">
        <v>973</v>
      </c>
      <c r="C88" s="90"/>
      <c r="D88" s="90"/>
      <c r="E88" s="90"/>
      <c r="F88" s="90"/>
      <c r="G88" s="90"/>
      <c r="H88" s="90"/>
      <c r="I88" s="87"/>
      <c r="J88" s="88"/>
      <c r="K88" s="304">
        <v>0.05</v>
      </c>
      <c r="L88" s="857">
        <f>N82*K88</f>
        <v>1043.8816301212642</v>
      </c>
      <c r="M88" s="858"/>
      <c r="N88" s="51"/>
    </row>
    <row r="89" spans="1:14" ht="15.75" thickBot="1">
      <c r="B89" s="91" t="s">
        <v>974</v>
      </c>
      <c r="C89" s="92"/>
      <c r="D89" s="92"/>
      <c r="E89" s="92"/>
      <c r="F89" s="92"/>
      <c r="G89" s="92"/>
      <c r="H89" s="92"/>
      <c r="I89" s="93"/>
      <c r="J89" s="94"/>
      <c r="K89" s="305">
        <v>0.05</v>
      </c>
      <c r="L89" s="859">
        <f>N82*K89</f>
        <v>1043.8816301212642</v>
      </c>
      <c r="M89" s="860"/>
      <c r="N89" s="51"/>
    </row>
    <row r="90" spans="1:14" ht="15.75" thickBot="1">
      <c r="B90" s="822" t="s">
        <v>953</v>
      </c>
      <c r="C90" s="823"/>
      <c r="D90" s="823"/>
      <c r="E90" s="823"/>
      <c r="F90" s="823"/>
      <c r="G90" s="823"/>
      <c r="H90" s="823"/>
      <c r="I90" s="823"/>
      <c r="J90" s="823"/>
      <c r="K90" s="823"/>
      <c r="L90" s="823"/>
      <c r="M90" s="824"/>
      <c r="N90" s="52">
        <f>L87+L88+L89</f>
        <v>6263.2897807275858</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27140.922383152865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1603</v>
      </c>
      <c r="B36" s="871" t="str">
        <f>VLOOKUP(A36,EQUIPOS!A6:D154,3,FALSE)</f>
        <v>Derretidora de asfalto (crafco o similar)</v>
      </c>
      <c r="C36" s="872"/>
      <c r="D36" s="872"/>
      <c r="E36" s="872"/>
      <c r="F36" s="872"/>
      <c r="G36" s="872"/>
      <c r="H36" s="873"/>
      <c r="I36" s="267"/>
      <c r="J36" s="268"/>
      <c r="K36" s="269">
        <f>VLOOKUP(A36,EQUIPOS!A6:D163,4,FALSE)</f>
        <v>3725.6703203704642</v>
      </c>
      <c r="L36" s="270"/>
      <c r="M36" s="271">
        <v>60</v>
      </c>
      <c r="N36" s="272">
        <f>K36/M36</f>
        <v>62.094505339507734</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77513.654893328843</v>
      </c>
      <c r="L37" s="270"/>
      <c r="M37" s="271">
        <v>60</v>
      </c>
      <c r="N37" s="272">
        <f>K37/M37</f>
        <v>1291.8942482221473</v>
      </c>
    </row>
    <row r="38" spans="1:14">
      <c r="A38" t="s">
        <v>138</v>
      </c>
      <c r="B38" s="871" t="str">
        <f>VLOOKUP(A38,EQUIPOS!A8:D154,3,FALSE)</f>
        <v>Camioneta D-300</v>
      </c>
      <c r="C38" s="872"/>
      <c r="D38" s="872"/>
      <c r="E38" s="872"/>
      <c r="F38" s="872"/>
      <c r="G38" s="872"/>
      <c r="H38" s="873"/>
      <c r="I38" s="267"/>
      <c r="J38" s="268"/>
      <c r="K38" s="269">
        <f>VLOOKUP(A38,EQUIPOS!A8:D165,4,FALSE)</f>
        <v>36221.794781379518</v>
      </c>
      <c r="L38" s="270"/>
      <c r="M38" s="271">
        <v>60</v>
      </c>
      <c r="N38" s="272">
        <f>K38/M38</f>
        <v>603.69657968965862</v>
      </c>
    </row>
    <row r="39" spans="1:14">
      <c r="B39" s="871"/>
      <c r="C39" s="872"/>
      <c r="D39" s="872"/>
      <c r="E39" s="872"/>
      <c r="F39" s="872"/>
      <c r="G39" s="872"/>
      <c r="H39" s="873"/>
      <c r="I39" s="267"/>
      <c r="J39" s="268"/>
      <c r="K39" s="269"/>
      <c r="L39" s="270"/>
      <c r="M39" s="271"/>
      <c r="N39" s="272"/>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N80*M46</f>
        <v>22.390442043167496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1980.0757752944812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1219.6738639450648</v>
      </c>
      <c r="N53" s="272">
        <f>K53*M53</f>
        <v>146.36086367340778</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146.36086367340778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B63" s="46"/>
      <c r="C63" s="317"/>
      <c r="D63" s="317"/>
      <c r="E63" s="317"/>
      <c r="F63" s="317"/>
      <c r="G63" s="31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447.80884086334993</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2574.2454798312388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514.84909596624777</v>
      </c>
      <c r="M87" s="858"/>
      <c r="N87" s="51"/>
    </row>
    <row r="88" spans="1:14">
      <c r="B88" s="89" t="s">
        <v>973</v>
      </c>
      <c r="C88" s="90"/>
      <c r="D88" s="90"/>
      <c r="E88" s="90"/>
      <c r="F88" s="90"/>
      <c r="G88" s="90"/>
      <c r="H88" s="90"/>
      <c r="I88" s="87"/>
      <c r="J88" s="88"/>
      <c r="K88" s="304">
        <v>0.05</v>
      </c>
      <c r="L88" s="857">
        <f>N82*K88</f>
        <v>128.71227399156194</v>
      </c>
      <c r="M88" s="858"/>
      <c r="N88" s="51"/>
    </row>
    <row r="89" spans="1:14" ht="15.75" thickBot="1">
      <c r="B89" s="91" t="s">
        <v>974</v>
      </c>
      <c r="C89" s="92"/>
      <c r="D89" s="92"/>
      <c r="E89" s="92"/>
      <c r="F89" s="92"/>
      <c r="G89" s="92"/>
      <c r="H89" s="92"/>
      <c r="I89" s="93"/>
      <c r="J89" s="94"/>
      <c r="K89" s="305">
        <v>0.05</v>
      </c>
      <c r="L89" s="859">
        <f>N82*K89</f>
        <v>128.71227399156194</v>
      </c>
      <c r="M89" s="860"/>
      <c r="N89" s="51"/>
    </row>
    <row r="90" spans="1:14" ht="15.75" thickBot="1">
      <c r="B90" s="822" t="s">
        <v>953</v>
      </c>
      <c r="C90" s="823"/>
      <c r="D90" s="823"/>
      <c r="E90" s="823"/>
      <c r="F90" s="823"/>
      <c r="G90" s="823"/>
      <c r="H90" s="823"/>
      <c r="I90" s="823"/>
      <c r="J90" s="823"/>
      <c r="K90" s="823"/>
      <c r="L90" s="823"/>
      <c r="M90" s="824"/>
      <c r="N90" s="52">
        <f>L87+L88+L89</f>
        <v>772.2736439493716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3346.5191237806102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1603</v>
      </c>
      <c r="B36" s="871" t="str">
        <f>VLOOKUP(A36,EQUIPOS!A6:D154,3,FALSE)</f>
        <v>Derretidora de asfalto (crafco o similar)</v>
      </c>
      <c r="C36" s="872"/>
      <c r="D36" s="872"/>
      <c r="E36" s="872"/>
      <c r="F36" s="872"/>
      <c r="G36" s="872"/>
      <c r="H36" s="873"/>
      <c r="I36" s="267"/>
      <c r="J36" s="268"/>
      <c r="K36" s="269">
        <f>VLOOKUP(A36,EQUIPOS!A6:D163,4,FALSE)</f>
        <v>3725.6703203704642</v>
      </c>
      <c r="L36" s="270"/>
      <c r="M36" s="271">
        <v>60</v>
      </c>
      <c r="N36" s="272">
        <f t="shared" ref="N36:N39" si="0">K36/M36</f>
        <v>62.094505339507734</v>
      </c>
    </row>
    <row r="37" spans="1:14">
      <c r="A37" s="113" t="s">
        <v>324</v>
      </c>
      <c r="B37" s="871" t="str">
        <f>VLOOKUP(A37,EQUIPOS!A7:D154,3,FALSE)</f>
        <v xml:space="preserve">Ruteadora </v>
      </c>
      <c r="C37" s="872"/>
      <c r="D37" s="872"/>
      <c r="E37" s="872"/>
      <c r="F37" s="872"/>
      <c r="G37" s="872"/>
      <c r="H37" s="873"/>
      <c r="I37" s="267"/>
      <c r="J37" s="268"/>
      <c r="K37" s="269">
        <f>VLOOKUP(A37,EQUIPOS!A7:D164,4,FALSE)</f>
        <v>7761.8131674384667</v>
      </c>
      <c r="L37" s="270"/>
      <c r="M37" s="271">
        <v>60</v>
      </c>
      <c r="N37" s="272">
        <f t="shared" si="0"/>
        <v>129.36355279064111</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77513.654893328843</v>
      </c>
      <c r="L38" s="270"/>
      <c r="M38" s="271">
        <v>60</v>
      </c>
      <c r="N38" s="272">
        <f t="shared" si="0"/>
        <v>1291.8942482221473</v>
      </c>
    </row>
    <row r="39" spans="1:14">
      <c r="A39" t="s">
        <v>138</v>
      </c>
      <c r="B39" s="871" t="str">
        <f>VLOOKUP(A39,EQUIPOS!A9:D154,3,FALSE)</f>
        <v>Camioneta D-300</v>
      </c>
      <c r="C39" s="872"/>
      <c r="D39" s="872"/>
      <c r="E39" s="872"/>
      <c r="F39" s="872"/>
      <c r="G39" s="872"/>
      <c r="H39" s="873"/>
      <c r="I39" s="267"/>
      <c r="J39" s="268"/>
      <c r="K39" s="269">
        <f>VLOOKUP(A39,EQUIPOS!A9:D166,4,FALSE)</f>
        <v>36221.794781379518</v>
      </c>
      <c r="L39" s="270"/>
      <c r="M39" s="271">
        <v>60</v>
      </c>
      <c r="N39" s="272">
        <f t="shared" si="0"/>
        <v>603.69657968965862</v>
      </c>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N84*M46</f>
        <v>22.390442043167496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2109.4393280851223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42518.898731901529</v>
      </c>
      <c r="N53" s="272">
        <f t="shared" ref="N53:N54" si="1">K53*M53</f>
        <v>297.63229112331072</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1219.6738639450648</v>
      </c>
      <c r="N54" s="272">
        <f t="shared" si="1"/>
        <v>146.36086367340778</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4"/>
      <c r="C61" s="905"/>
      <c r="D61" s="905"/>
      <c r="E61" s="905"/>
      <c r="F61" s="905"/>
      <c r="G61" s="905"/>
      <c r="H61" s="905"/>
      <c r="I61" s="875"/>
      <c r="J61" s="42"/>
      <c r="K61" s="44"/>
      <c r="L61" s="906"/>
      <c r="M61" s="907"/>
      <c r="N61" s="45"/>
    </row>
    <row r="62" spans="1:14" ht="15.75" thickBot="1">
      <c r="B62" s="822" t="s">
        <v>953</v>
      </c>
      <c r="C62" s="823"/>
      <c r="D62" s="823"/>
      <c r="E62" s="823"/>
      <c r="F62" s="823"/>
      <c r="G62" s="823"/>
      <c r="H62" s="823"/>
      <c r="I62" s="823"/>
      <c r="J62" s="823"/>
      <c r="K62" s="823"/>
      <c r="L62" s="823"/>
      <c r="M62" s="824"/>
      <c r="N62" s="394">
        <f>SUM(N53:N61)</f>
        <v>443.9931547967185</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08" t="s">
        <v>961</v>
      </c>
      <c r="M66" s="887"/>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09">
        <f>VLOOKUP(A67,TRANSPORTE!A6:D120,4,FALSE)</f>
        <v>932.29582164537612</v>
      </c>
      <c r="M67" s="910"/>
      <c r="N67" s="287">
        <f>L67*K67</f>
        <v>6.5260707515176328</v>
      </c>
    </row>
    <row r="68" spans="1:15">
      <c r="B68" s="46"/>
      <c r="C68" s="47"/>
      <c r="D68" s="47"/>
      <c r="E68" s="47"/>
      <c r="F68" s="47"/>
      <c r="G68" s="47"/>
      <c r="H68" s="311"/>
      <c r="I68" s="279"/>
      <c r="J68" s="286"/>
      <c r="K68" s="279"/>
      <c r="L68" s="909"/>
      <c r="M68" s="910"/>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0"/>
      <c r="M72" s="901"/>
      <c r="N72" s="127"/>
    </row>
    <row r="73" spans="1:15" ht="15.75" thickBot="1">
      <c r="B73" s="911" t="s">
        <v>953</v>
      </c>
      <c r="C73" s="865"/>
      <c r="D73" s="865"/>
      <c r="E73" s="865"/>
      <c r="F73" s="865"/>
      <c r="G73" s="865"/>
      <c r="H73" s="865"/>
      <c r="I73" s="865"/>
      <c r="J73" s="865"/>
      <c r="K73" s="865"/>
      <c r="L73" s="865"/>
      <c r="M73" s="866"/>
      <c r="N73" s="104">
        <f>N67+N68+N69+N70+N71</f>
        <v>6.5260707515176328</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1" t="s">
        <v>963</v>
      </c>
      <c r="C77" s="862"/>
      <c r="D77" s="862"/>
      <c r="E77" s="862"/>
      <c r="F77" s="862"/>
      <c r="G77" s="862"/>
      <c r="H77" s="862"/>
      <c r="I77" s="73" t="s">
        <v>964</v>
      </c>
      <c r="J77" s="75" t="s">
        <v>1410</v>
      </c>
      <c r="K77" s="74" t="s">
        <v>966</v>
      </c>
      <c r="L77" s="863" t="s">
        <v>950</v>
      </c>
      <c r="M77" s="864"/>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98"/>
      <c r="C83" s="899"/>
      <c r="D83" s="899"/>
      <c r="E83" s="899"/>
      <c r="F83" s="899"/>
      <c r="G83" s="899"/>
      <c r="H83" s="899"/>
      <c r="I83" s="126"/>
      <c r="J83" s="126"/>
      <c r="K83" s="126"/>
      <c r="L83" s="912"/>
      <c r="M83" s="912"/>
      <c r="N83" s="45"/>
    </row>
    <row r="84" spans="1:14" ht="15.75" thickBot="1">
      <c r="B84" s="911" t="s">
        <v>953</v>
      </c>
      <c r="C84" s="865"/>
      <c r="D84" s="865"/>
      <c r="E84" s="865"/>
      <c r="F84" s="865"/>
      <c r="G84" s="865"/>
      <c r="H84" s="865"/>
      <c r="I84" s="865"/>
      <c r="J84" s="865"/>
      <c r="K84" s="865"/>
      <c r="L84" s="865"/>
      <c r="M84" s="866"/>
      <c r="N84" s="301">
        <f>SUM(N78:N83)</f>
        <v>447.80884086334993</v>
      </c>
    </row>
    <row r="85" spans="1:14" ht="15.75" thickBot="1">
      <c r="B85" s="33"/>
      <c r="C85" s="34"/>
      <c r="D85" s="34"/>
      <c r="E85" s="34"/>
      <c r="F85" s="34"/>
      <c r="G85" s="34"/>
      <c r="H85" s="34"/>
      <c r="I85" s="34"/>
      <c r="J85" s="34"/>
      <c r="K85" s="34"/>
      <c r="L85" s="34"/>
      <c r="M85" s="34"/>
      <c r="N85" s="35"/>
    </row>
    <row r="86" spans="1:14" ht="15.75" thickBot="1">
      <c r="B86" s="822" t="s">
        <v>967</v>
      </c>
      <c r="C86" s="823"/>
      <c r="D86" s="823"/>
      <c r="E86" s="823"/>
      <c r="F86" s="823"/>
      <c r="G86" s="823"/>
      <c r="H86" s="823"/>
      <c r="I86" s="823"/>
      <c r="J86" s="823"/>
      <c r="K86" s="823"/>
      <c r="L86" s="823"/>
      <c r="M86" s="824"/>
      <c r="N86" s="99">
        <f>N48+N62+N73+N84</f>
        <v>3007.7673944967082</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7" t="s">
        <v>969</v>
      </c>
      <c r="C90" s="868"/>
      <c r="D90" s="868"/>
      <c r="E90" s="868"/>
      <c r="F90" s="868"/>
      <c r="G90" s="868"/>
      <c r="H90" s="868"/>
      <c r="I90" s="314"/>
      <c r="J90" s="334"/>
      <c r="K90" s="302" t="s">
        <v>970</v>
      </c>
      <c r="L90" s="869" t="s">
        <v>971</v>
      </c>
      <c r="M90" s="870"/>
      <c r="N90" s="303"/>
    </row>
    <row r="91" spans="1:14">
      <c r="B91" s="855" t="s">
        <v>972</v>
      </c>
      <c r="C91" s="856"/>
      <c r="D91" s="856"/>
      <c r="E91" s="856"/>
      <c r="F91" s="856"/>
      <c r="G91" s="856"/>
      <c r="H91" s="856"/>
      <c r="I91" s="87"/>
      <c r="J91" s="88"/>
      <c r="K91" s="304">
        <v>0.2</v>
      </c>
      <c r="L91" s="857">
        <f>N86*K91</f>
        <v>601.55347889934171</v>
      </c>
      <c r="M91" s="858"/>
      <c r="N91" s="51"/>
    </row>
    <row r="92" spans="1:14">
      <c r="B92" s="89" t="s">
        <v>973</v>
      </c>
      <c r="C92" s="90"/>
      <c r="D92" s="90"/>
      <c r="E92" s="90"/>
      <c r="F92" s="90"/>
      <c r="G92" s="90"/>
      <c r="H92" s="90"/>
      <c r="I92" s="87"/>
      <c r="J92" s="88"/>
      <c r="K92" s="304">
        <v>0.05</v>
      </c>
      <c r="L92" s="857">
        <f>N86*K92</f>
        <v>150.38836972483543</v>
      </c>
      <c r="M92" s="858"/>
      <c r="N92" s="51"/>
    </row>
    <row r="93" spans="1:14" ht="15.75" thickBot="1">
      <c r="B93" s="91" t="s">
        <v>974</v>
      </c>
      <c r="C93" s="92"/>
      <c r="D93" s="92"/>
      <c r="E93" s="92"/>
      <c r="F93" s="92"/>
      <c r="G93" s="92"/>
      <c r="H93" s="92"/>
      <c r="I93" s="93"/>
      <c r="J93" s="94"/>
      <c r="K93" s="305">
        <v>0.05</v>
      </c>
      <c r="L93" s="859">
        <f>N86*K93</f>
        <v>150.38836972483543</v>
      </c>
      <c r="M93" s="860"/>
      <c r="N93" s="51"/>
    </row>
    <row r="94" spans="1:14" ht="15.75" thickBot="1">
      <c r="B94" s="822" t="s">
        <v>953</v>
      </c>
      <c r="C94" s="823"/>
      <c r="D94" s="823"/>
      <c r="E94" s="823"/>
      <c r="F94" s="823"/>
      <c r="G94" s="823"/>
      <c r="H94" s="823"/>
      <c r="I94" s="823"/>
      <c r="J94" s="823"/>
      <c r="K94" s="823"/>
      <c r="L94" s="823"/>
      <c r="M94" s="824"/>
      <c r="N94" s="52">
        <f>L91+L92+L93</f>
        <v>902.33021834901263</v>
      </c>
    </row>
    <row r="95" spans="1:14" ht="15.75" thickBot="1">
      <c r="B95" s="33"/>
      <c r="C95" s="34"/>
      <c r="D95" s="34"/>
      <c r="E95" s="34"/>
      <c r="F95" s="34"/>
      <c r="G95" s="34"/>
      <c r="H95" s="34"/>
      <c r="I95" s="34"/>
      <c r="J95" s="34"/>
      <c r="K95" s="34"/>
      <c r="L95" s="34"/>
      <c r="M95" s="34"/>
      <c r="N95" s="35"/>
    </row>
    <row r="96" spans="1:14" ht="15.75" thickBot="1">
      <c r="A96" t="s">
        <v>2016</v>
      </c>
      <c r="B96" s="822" t="s">
        <v>975</v>
      </c>
      <c r="C96" s="823"/>
      <c r="D96" s="823"/>
      <c r="E96" s="823"/>
      <c r="F96" s="823"/>
      <c r="G96" s="823"/>
      <c r="H96" s="823"/>
      <c r="I96" s="823"/>
      <c r="J96" s="823"/>
      <c r="K96" s="823"/>
      <c r="L96" s="823"/>
      <c r="M96" s="824"/>
      <c r="N96" s="188">
        <f>N86+N94</f>
        <v>3910.097612845721</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5" t="s">
        <v>2218</v>
      </c>
      <c r="C113" s="826"/>
      <c r="D113" s="826"/>
      <c r="E113" s="826"/>
      <c r="F113" s="826"/>
      <c r="G113" s="826"/>
      <c r="H113" s="826"/>
      <c r="I113" s="826"/>
      <c r="J113" s="826"/>
      <c r="K113" s="826"/>
      <c r="L113" s="826"/>
      <c r="M113" s="826"/>
      <c r="N113" s="827"/>
    </row>
    <row r="114" spans="2:14" ht="15" customHeight="1">
      <c r="B114" s="825"/>
      <c r="C114" s="826"/>
      <c r="D114" s="826"/>
      <c r="E114" s="826"/>
      <c r="F114" s="826"/>
      <c r="G114" s="826"/>
      <c r="H114" s="826"/>
      <c r="I114" s="826"/>
      <c r="J114" s="826"/>
      <c r="K114" s="826"/>
      <c r="L114" s="826"/>
      <c r="M114" s="826"/>
      <c r="N114" s="827"/>
    </row>
    <row r="115" spans="2:14" ht="30" customHeight="1">
      <c r="B115" s="828" t="s">
        <v>2219</v>
      </c>
      <c r="C115" s="829"/>
      <c r="D115" s="829"/>
      <c r="E115" s="829"/>
      <c r="F115" s="829"/>
      <c r="G115" s="829"/>
      <c r="H115" s="829"/>
      <c r="I115" s="829"/>
      <c r="J115" s="829"/>
      <c r="K115" s="829"/>
      <c r="L115" s="829"/>
      <c r="M115" s="829"/>
      <c r="N115" s="830"/>
    </row>
    <row r="116" spans="2:14">
      <c r="B116" s="828"/>
      <c r="C116" s="829"/>
      <c r="D116" s="829"/>
      <c r="E116" s="829"/>
      <c r="F116" s="829"/>
      <c r="G116" s="829"/>
      <c r="H116" s="829"/>
      <c r="I116" s="829"/>
      <c r="J116" s="829"/>
      <c r="K116" s="829"/>
      <c r="L116" s="829"/>
      <c r="M116" s="829"/>
      <c r="N116" s="830"/>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88"/>
      <c r="K126" s="888"/>
      <c r="L126" s="888"/>
      <c r="M126" s="888"/>
      <c r="N126" s="889"/>
    </row>
    <row r="127" spans="2:14" ht="15.75" thickBot="1">
      <c r="B127" s="261" t="s">
        <v>2221</v>
      </c>
      <c r="C127" s="393"/>
      <c r="D127" s="393"/>
      <c r="E127" s="57"/>
      <c r="F127" s="57"/>
      <c r="G127" s="57"/>
      <c r="H127" s="57"/>
      <c r="I127" s="57"/>
      <c r="J127" s="890"/>
      <c r="K127" s="890"/>
      <c r="L127" s="890"/>
      <c r="M127" s="890"/>
      <c r="N127" s="891"/>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2972.1187368640008</v>
      </c>
      <c r="L36" s="270"/>
      <c r="M36" s="271">
        <v>6.25</v>
      </c>
      <c r="N36" s="272">
        <f t="shared" ref="N36:N41" si="0">K36/M36</f>
        <v>475.5389978982401</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77513.654893328843</v>
      </c>
      <c r="L37" s="270"/>
      <c r="M37" s="271">
        <v>50</v>
      </c>
      <c r="N37" s="272">
        <f t="shared" si="0"/>
        <v>1550.2730978665768</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11103.103251637402</v>
      </c>
      <c r="L38" s="270"/>
      <c r="M38" s="271">
        <v>3.75</v>
      </c>
      <c r="N38" s="272">
        <f t="shared" si="0"/>
        <v>2960.8275337699738</v>
      </c>
    </row>
    <row r="39" spans="1:14">
      <c r="A39" t="s">
        <v>228</v>
      </c>
      <c r="B39" s="871" t="str">
        <f>VLOOKUP(A39,EQUIPOS!A9:D154,3,FALSE)</f>
        <v xml:space="preserve">Formaleta metálica (concreto hidráulico)
</v>
      </c>
      <c r="C39" s="872"/>
      <c r="D39" s="872"/>
      <c r="E39" s="872"/>
      <c r="F39" s="872"/>
      <c r="G39" s="872"/>
      <c r="H39" s="873"/>
      <c r="I39" s="267"/>
      <c r="J39" s="268"/>
      <c r="K39" s="269">
        <f>VLOOKUP(A39,EQUIPOS!A9:D166,4,FALSE)</f>
        <v>4285.6826118507315</v>
      </c>
      <c r="L39" s="270"/>
      <c r="M39" s="271">
        <v>6.25</v>
      </c>
      <c r="N39" s="272">
        <f t="shared" si="0"/>
        <v>685.70921789611702</v>
      </c>
    </row>
    <row r="40" spans="1:14">
      <c r="A40" t="s">
        <v>301</v>
      </c>
      <c r="B40" s="871" t="str">
        <f>VLOOKUP(A40,EQUIPOS!A10:D154,3,FALSE)</f>
        <v>Regla vibratoria, de longitud de 3 a 5 m, motor de 3600 rpm, potencia 6 HP</v>
      </c>
      <c r="C40" s="872"/>
      <c r="D40" s="872"/>
      <c r="E40" s="872"/>
      <c r="F40" s="872"/>
      <c r="G40" s="872"/>
      <c r="H40" s="873"/>
      <c r="I40" s="267"/>
      <c r="J40" s="268"/>
      <c r="K40" s="269">
        <f>VLOOKUP(A40,EQUIPOS!A10:D167,4,FALSE)</f>
        <v>12936.355279064112</v>
      </c>
      <c r="L40" s="270"/>
      <c r="M40" s="271">
        <v>6.25</v>
      </c>
      <c r="N40" s="272">
        <f t="shared" si="0"/>
        <v>2069.8168446502577</v>
      </c>
    </row>
    <row r="41" spans="1:14">
      <c r="A41" t="s">
        <v>363</v>
      </c>
      <c r="B41" s="871" t="str">
        <f>VLOOKUP(A41,EQUIPOS!A11:D155,3,FALSE)</f>
        <v>Vibrador de concreto, Motor de 3 hp a 18.000 rpm Mangueras de 4 mt</v>
      </c>
      <c r="C41" s="872"/>
      <c r="D41" s="872"/>
      <c r="E41" s="872"/>
      <c r="F41" s="872"/>
      <c r="G41" s="872"/>
      <c r="H41" s="873"/>
      <c r="I41" s="267"/>
      <c r="J41" s="268"/>
      <c r="K41" s="269">
        <f>VLOOKUP(A41,EQUIPOS!A11:D168,4,FALSE)</f>
        <v>8290.4204918840878</v>
      </c>
      <c r="L41" s="270"/>
      <c r="M41" s="271">
        <v>6.25</v>
      </c>
      <c r="N41" s="272">
        <f t="shared" si="0"/>
        <v>1326.467278701454</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N83*M46</f>
        <v>971.20648722881606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10039.839458011435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3985.2656717557143</v>
      </c>
      <c r="N53" s="272">
        <f>K53*M53</f>
        <v>24446.652847575559</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4312.3763877238998</v>
      </c>
      <c r="N54" s="272">
        <f>K54*M54</f>
        <v>1597.1764398977409</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891.33364884956291</v>
      </c>
      <c r="N55" s="272">
        <f>K55*M55</f>
        <v>990.37072094395887</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7312.3453490011134</v>
      </c>
      <c r="N56" s="272">
        <f>K56*M56</f>
        <v>8124.8281655567935</v>
      </c>
    </row>
    <row r="57" spans="1:14">
      <c r="A57" s="144" t="s">
        <v>778</v>
      </c>
      <c r="B57" s="904" t="str">
        <f>VLOOKUP(A57,MATERIALES!A7:D373,3,FALSE)</f>
        <v>Antisol blanco (presentación 20 kg)</v>
      </c>
      <c r="C57" s="905" t="e">
        <f>VLOOKUP(B57,MATERIALES!B7:E373,3,FALSE)</f>
        <v>#N/A</v>
      </c>
      <c r="D57" s="905" t="e">
        <f>VLOOKUP(C57,MATERIALES!C7:F373,3,FALSE)</f>
        <v>#N/A</v>
      </c>
      <c r="E57" s="905" t="e">
        <f>VLOOKUP(D57,MATERIALES!D7:G373,3,FALSE)</f>
        <v>#N/A</v>
      </c>
      <c r="F57" s="905" t="e">
        <f>VLOOKUP(E57,MATERIALES!E7:H373,3,FALSE)</f>
        <v>#N/A</v>
      </c>
      <c r="G57" s="905" t="e">
        <f>VLOOKUP(F57,MATERIALES!F7:I373,3,FALSE)</f>
        <v>#N/A</v>
      </c>
      <c r="H57" s="905" t="e">
        <f>VLOOKUP(G57,MATERIALES!G7:J373,3,FALSE)</f>
        <v>#N/A</v>
      </c>
      <c r="I57" s="905" t="e">
        <f>VLOOKUP(H57,MATERIALES!H7:K373,3,FALSE)</f>
        <v>#N/A</v>
      </c>
      <c r="J57" s="311" t="str">
        <f>VLOOKUP(A57,MATERIALES!A11:D649,2,FALSE)</f>
        <v>kg</v>
      </c>
      <c r="K57" s="44">
        <v>1.1200000000000001</v>
      </c>
      <c r="L57" s="909">
        <f>VLOOKUP(A57,MATERIALES!A4:D373,4,FALSE)</f>
        <v>6112.5599908401246</v>
      </c>
      <c r="M57" s="910"/>
      <c r="N57" s="272">
        <f>K57*L57</f>
        <v>6846.0671897409402</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395673.49280693987</v>
      </c>
      <c r="N58" s="272">
        <f>K58*M58</f>
        <v>399630.22773500928</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2" t="s">
        <v>953</v>
      </c>
      <c r="C61" s="823"/>
      <c r="D61" s="823"/>
      <c r="E61" s="823"/>
      <c r="F61" s="823"/>
      <c r="G61" s="823"/>
      <c r="H61" s="823"/>
      <c r="I61" s="823"/>
      <c r="J61" s="823"/>
      <c r="K61" s="823"/>
      <c r="L61" s="823"/>
      <c r="M61" s="824"/>
      <c r="N61" s="394">
        <f>SUM(N53:N60)</f>
        <v>441635.32309872424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09">
        <f>VLOOKUP(A66,TRANSPORTE!A5:D117,4,FALSE)</f>
        <v>1163.4187809116481</v>
      </c>
      <c r="M66" s="910"/>
      <c r="N66" s="287">
        <f>K66*L66</f>
        <v>1175.0529687207645</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1175.0529687207645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127"/>
    </row>
    <row r="83" spans="1:14" ht="15.75" thickBot="1">
      <c r="B83" s="911" t="s">
        <v>953</v>
      </c>
      <c r="C83" s="865"/>
      <c r="D83" s="865"/>
      <c r="E83" s="865"/>
      <c r="F83" s="865"/>
      <c r="G83" s="865"/>
      <c r="H83" s="865"/>
      <c r="I83" s="865"/>
      <c r="J83" s="865"/>
      <c r="K83" s="865"/>
      <c r="L83" s="865"/>
      <c r="M83" s="866"/>
      <c r="N83" s="460">
        <f>SUM(N77:N82)</f>
        <v>9712.0648722881597</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462562.28039774462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92512.456079548923</v>
      </c>
      <c r="M90" s="858"/>
      <c r="N90" s="51"/>
    </row>
    <row r="91" spans="1:14">
      <c r="B91" s="89" t="s">
        <v>973</v>
      </c>
      <c r="C91" s="90"/>
      <c r="D91" s="90"/>
      <c r="E91" s="90"/>
      <c r="F91" s="90"/>
      <c r="G91" s="90"/>
      <c r="H91" s="90"/>
      <c r="I91" s="87"/>
      <c r="J91" s="88"/>
      <c r="K91" s="304">
        <v>0.05</v>
      </c>
      <c r="L91" s="857">
        <f>N85*K91</f>
        <v>23128.114019887231</v>
      </c>
      <c r="M91" s="858"/>
      <c r="N91" s="51"/>
    </row>
    <row r="92" spans="1:14" ht="15.75" thickBot="1">
      <c r="B92" s="91" t="s">
        <v>974</v>
      </c>
      <c r="C92" s="92"/>
      <c r="D92" s="92"/>
      <c r="E92" s="92"/>
      <c r="F92" s="92"/>
      <c r="G92" s="92"/>
      <c r="H92" s="92"/>
      <c r="I92" s="93"/>
      <c r="J92" s="94"/>
      <c r="K92" s="305">
        <v>0.05</v>
      </c>
      <c r="L92" s="859">
        <f>N85*K92</f>
        <v>23128.114019887231</v>
      </c>
      <c r="M92" s="860"/>
      <c r="N92" s="51"/>
    </row>
    <row r="93" spans="1:14" ht="15.75" thickBot="1">
      <c r="B93" s="822" t="s">
        <v>953</v>
      </c>
      <c r="C93" s="823"/>
      <c r="D93" s="823"/>
      <c r="E93" s="823"/>
      <c r="F93" s="823"/>
      <c r="G93" s="823"/>
      <c r="H93" s="823"/>
      <c r="I93" s="823"/>
      <c r="J93" s="823"/>
      <c r="K93" s="823"/>
      <c r="L93" s="823"/>
      <c r="M93" s="824"/>
      <c r="N93" s="52">
        <f>L90+L91+L92</f>
        <v>138768.68411932338</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601330.964517068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8"/>
      <c r="K125" s="888"/>
      <c r="L125" s="888"/>
      <c r="M125" s="888"/>
      <c r="N125" s="889"/>
    </row>
    <row r="126" spans="2:14" ht="15.75" customHeight="1" thickBot="1">
      <c r="B126" s="261" t="s">
        <v>2221</v>
      </c>
      <c r="C126" s="393"/>
      <c r="D126" s="393"/>
      <c r="E126" s="57"/>
      <c r="F126" s="57"/>
      <c r="G126" s="57"/>
      <c r="H126" s="57"/>
      <c r="I126" s="57"/>
      <c r="J126" s="890"/>
      <c r="K126" s="890"/>
      <c r="L126" s="890"/>
      <c r="M126" s="890"/>
      <c r="N126" s="891"/>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2972.1187368640008</v>
      </c>
      <c r="L36" s="270"/>
      <c r="M36" s="271">
        <v>6.25</v>
      </c>
      <c r="N36" s="272">
        <f t="shared" ref="N36:N41" si="0">K36/M36</f>
        <v>475.5389978982401</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77513.654893328843</v>
      </c>
      <c r="L37" s="270"/>
      <c r="M37" s="271">
        <v>50</v>
      </c>
      <c r="N37" s="272">
        <f t="shared" si="0"/>
        <v>1550.2730978665768</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11103.103251637402</v>
      </c>
      <c r="L38" s="270"/>
      <c r="M38" s="271">
        <v>3.75</v>
      </c>
      <c r="N38" s="272">
        <f t="shared" si="0"/>
        <v>2960.8275337699738</v>
      </c>
    </row>
    <row r="39" spans="1:14">
      <c r="A39" t="s">
        <v>228</v>
      </c>
      <c r="B39" s="871" t="str">
        <f>VLOOKUP(A39,EQUIPOS!A9:D154,3,FALSE)</f>
        <v xml:space="preserve">Formaleta metálica (concreto hidráulico)
</v>
      </c>
      <c r="C39" s="872"/>
      <c r="D39" s="872"/>
      <c r="E39" s="872"/>
      <c r="F39" s="872"/>
      <c r="G39" s="872"/>
      <c r="H39" s="873"/>
      <c r="I39" s="267"/>
      <c r="J39" s="268"/>
      <c r="K39" s="269">
        <f>VLOOKUP(A39,EQUIPOS!A9:D166,4,FALSE)</f>
        <v>4285.6826118507315</v>
      </c>
      <c r="L39" s="270"/>
      <c r="M39" s="271">
        <v>6.25</v>
      </c>
      <c r="N39" s="272">
        <f t="shared" si="0"/>
        <v>685.70921789611702</v>
      </c>
    </row>
    <row r="40" spans="1:14">
      <c r="A40" t="s">
        <v>301</v>
      </c>
      <c r="B40" s="871" t="str">
        <f>VLOOKUP(A40,EQUIPOS!A10:D154,3,FALSE)</f>
        <v>Regla vibratoria, de longitud de 3 a 5 m, motor de 3600 rpm, potencia 6 HP</v>
      </c>
      <c r="C40" s="872"/>
      <c r="D40" s="872"/>
      <c r="E40" s="872"/>
      <c r="F40" s="872"/>
      <c r="G40" s="872"/>
      <c r="H40" s="873"/>
      <c r="I40" s="267"/>
      <c r="J40" s="268"/>
      <c r="K40" s="269">
        <f>VLOOKUP(A40,EQUIPOS!A10:D167,4,FALSE)</f>
        <v>12936.355279064112</v>
      </c>
      <c r="L40" s="270"/>
      <c r="M40" s="271">
        <v>6.25</v>
      </c>
      <c r="N40" s="272">
        <f t="shared" si="0"/>
        <v>2069.8168446502577</v>
      </c>
    </row>
    <row r="41" spans="1:14">
      <c r="A41" t="s">
        <v>363</v>
      </c>
      <c r="B41" s="871" t="str">
        <f>VLOOKUP(A41,EQUIPOS!A11:D155,3,FALSE)</f>
        <v>Vibrador de concreto, Motor de 3 hp a 18.000 rpm Mangueras de 4 mt</v>
      </c>
      <c r="C41" s="872"/>
      <c r="D41" s="872"/>
      <c r="E41" s="872"/>
      <c r="F41" s="872"/>
      <c r="G41" s="872"/>
      <c r="H41" s="873"/>
      <c r="I41" s="267"/>
      <c r="J41" s="268"/>
      <c r="K41" s="269">
        <f>VLOOKUP(A41,EQUIPOS!A11:D168,4,FALSE)</f>
        <v>8290.4204918840878</v>
      </c>
      <c r="L41" s="270"/>
      <c r="M41" s="271">
        <v>6.25</v>
      </c>
      <c r="N41" s="272">
        <f t="shared" si="0"/>
        <v>1326.467278701454</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N83*M46</f>
        <v>971.20648722881606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10039.839458011435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3985.2656717557143</v>
      </c>
      <c r="N53" s="272">
        <f>K53*M53</f>
        <v>24446.652847575559</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13438.74550136888</v>
      </c>
      <c r="N54" s="272">
        <f>K54*M54</f>
        <v>15051.394961533146</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4312.3763877238998</v>
      </c>
      <c r="N55" s="272">
        <f>K55*M55</f>
        <v>1597.1764398977409</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891.33364884956291</v>
      </c>
      <c r="N56" s="272">
        <f>K56*M56</f>
        <v>990.37072094395887</v>
      </c>
    </row>
    <row r="57" spans="1:14">
      <c r="A57" s="144" t="s">
        <v>646</v>
      </c>
      <c r="B57" s="904" t="str">
        <f>VLOOKUP(A57,MATERIALES!A7:D373,3,FALSE)</f>
        <v>Sello de silicona o sellador autonivelante</v>
      </c>
      <c r="C57" s="905" t="e">
        <f>VLOOKUP(B57,MATERIALES!B7:E373,3,FALSE)</f>
        <v>#N/A</v>
      </c>
      <c r="D57" s="905" t="e">
        <f>VLOOKUP(C57,MATERIALES!C7:F373,3,FALSE)</f>
        <v>#N/A</v>
      </c>
      <c r="E57" s="905" t="e">
        <f>VLOOKUP(D57,MATERIALES!D7:G373,3,FALSE)</f>
        <v>#N/A</v>
      </c>
      <c r="F57" s="905" t="e">
        <f>VLOOKUP(E57,MATERIALES!E7:H373,3,FALSE)</f>
        <v>#N/A</v>
      </c>
      <c r="G57" s="905" t="e">
        <f>VLOOKUP(F57,MATERIALES!F7:I373,3,FALSE)</f>
        <v>#N/A</v>
      </c>
      <c r="H57" s="905" t="e">
        <f>VLOOKUP(G57,MATERIALES!G7:J373,3,FALSE)</f>
        <v>#N/A</v>
      </c>
      <c r="I57" s="905" t="e">
        <f>VLOOKUP(H57,MATERIALES!H7:K373,3,FALSE)</f>
        <v>#N/A</v>
      </c>
      <c r="J57" s="311" t="s">
        <v>144</v>
      </c>
      <c r="K57" s="44">
        <v>1.1111111111111112</v>
      </c>
      <c r="L57" s="909">
        <f>VLOOKUP(A57,MATERIALES!A4:D373,4,FALSE)</f>
        <v>7312.3453490011134</v>
      </c>
      <c r="M57" s="910"/>
      <c r="N57" s="272">
        <f>K57*L57</f>
        <v>8124.8281655567935</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6112.5599908401246</v>
      </c>
      <c r="N58" s="272">
        <f>K58*M58</f>
        <v>6846.0671897409402</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395673.49280693987</v>
      </c>
      <c r="N59" s="272">
        <f>K59*M59</f>
        <v>399630.22773500928</v>
      </c>
    </row>
    <row r="60" spans="1:14" ht="15.75" thickBot="1">
      <c r="B60" s="309"/>
      <c r="C60" s="310"/>
      <c r="D60" s="310"/>
      <c r="E60" s="310"/>
      <c r="F60" s="310"/>
      <c r="G60" s="310"/>
      <c r="H60" s="310"/>
      <c r="I60" s="310"/>
      <c r="J60" s="126"/>
      <c r="K60" s="126"/>
      <c r="L60" s="325"/>
      <c r="M60" s="324"/>
      <c r="N60" s="127"/>
    </row>
    <row r="61" spans="1:14" ht="15.75" thickBot="1">
      <c r="B61" s="822" t="s">
        <v>953</v>
      </c>
      <c r="C61" s="823"/>
      <c r="D61" s="823"/>
      <c r="E61" s="823"/>
      <c r="F61" s="823"/>
      <c r="G61" s="823"/>
      <c r="H61" s="823"/>
      <c r="I61" s="823"/>
      <c r="J61" s="823"/>
      <c r="K61" s="823"/>
      <c r="L61" s="823"/>
      <c r="M61" s="824"/>
      <c r="N61" s="394">
        <f>SUM(N53:N60)</f>
        <v>456686.71806025744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09">
        <f>VLOOKUP(A66,TRANSPORTE!A5:D117,4,FALSE)</f>
        <v>1163.4187809116481</v>
      </c>
      <c r="M66" s="910"/>
      <c r="N66" s="287">
        <f>K66*L66</f>
        <v>1175.0529687207645</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1175.0529687207645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45"/>
    </row>
    <row r="83" spans="1:14" ht="15.75" thickBot="1">
      <c r="B83" s="911" t="s">
        <v>953</v>
      </c>
      <c r="C83" s="865"/>
      <c r="D83" s="865"/>
      <c r="E83" s="865"/>
      <c r="F83" s="865"/>
      <c r="G83" s="865"/>
      <c r="H83" s="865"/>
      <c r="I83" s="865"/>
      <c r="J83" s="865"/>
      <c r="K83" s="865"/>
      <c r="L83" s="865"/>
      <c r="M83" s="866"/>
      <c r="N83" s="301">
        <f>SUM(N77:N82)</f>
        <v>9712.0648722881597</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477613.67535927781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95522.735071855568</v>
      </c>
      <c r="M90" s="858"/>
      <c r="N90" s="51"/>
    </row>
    <row r="91" spans="1:14">
      <c r="B91" s="89" t="s">
        <v>973</v>
      </c>
      <c r="C91" s="90"/>
      <c r="D91" s="90"/>
      <c r="E91" s="90"/>
      <c r="F91" s="90"/>
      <c r="G91" s="90"/>
      <c r="H91" s="90"/>
      <c r="I91" s="87"/>
      <c r="J91" s="88"/>
      <c r="K91" s="304">
        <v>0.05</v>
      </c>
      <c r="L91" s="857">
        <f>N85*K91</f>
        <v>23880.683767963892</v>
      </c>
      <c r="M91" s="858"/>
      <c r="N91" s="51"/>
    </row>
    <row r="92" spans="1:14" ht="15.75" thickBot="1">
      <c r="B92" s="91" t="s">
        <v>974</v>
      </c>
      <c r="C92" s="92"/>
      <c r="D92" s="92"/>
      <c r="E92" s="92"/>
      <c r="F92" s="92"/>
      <c r="G92" s="92"/>
      <c r="H92" s="92"/>
      <c r="I92" s="93"/>
      <c r="J92" s="94"/>
      <c r="K92" s="305">
        <v>0.05</v>
      </c>
      <c r="L92" s="859">
        <f>N85*K92</f>
        <v>23880.683767963892</v>
      </c>
      <c r="M92" s="860"/>
      <c r="N92" s="51"/>
    </row>
    <row r="93" spans="1:14" ht="15.75" thickBot="1">
      <c r="B93" s="822" t="s">
        <v>953</v>
      </c>
      <c r="C93" s="823"/>
      <c r="D93" s="823"/>
      <c r="E93" s="823"/>
      <c r="F93" s="823"/>
      <c r="G93" s="823"/>
      <c r="H93" s="823"/>
      <c r="I93" s="823"/>
      <c r="J93" s="823"/>
      <c r="K93" s="823"/>
      <c r="L93" s="823"/>
      <c r="M93" s="824"/>
      <c r="N93" s="52">
        <f>L90+L91+L92</f>
        <v>143284.10260778337</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620897.77796706115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8"/>
      <c r="K125" s="888"/>
      <c r="L125" s="888"/>
      <c r="M125" s="888"/>
      <c r="N125" s="889"/>
    </row>
    <row r="126" spans="2:14" ht="15.75" customHeight="1" thickBot="1">
      <c r="B126" s="261" t="s">
        <v>2221</v>
      </c>
      <c r="C126" s="393"/>
      <c r="D126" s="393"/>
      <c r="E126" s="57"/>
      <c r="F126" s="57"/>
      <c r="G126" s="57"/>
      <c r="H126" s="57"/>
      <c r="I126" s="57"/>
      <c r="J126" s="890"/>
      <c r="K126" s="890"/>
      <c r="L126" s="890"/>
      <c r="M126" s="890"/>
      <c r="N126" s="891"/>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9.25" customHeight="1" thickBot="1">
      <c r="A31" s="157" t="s">
        <v>1845</v>
      </c>
      <c r="B31" s="80" t="s">
        <v>1093</v>
      </c>
      <c r="C31" s="964" t="s">
        <v>1625</v>
      </c>
      <c r="D31" s="965"/>
      <c r="E31" s="965"/>
      <c r="F31" s="965"/>
      <c r="G31" s="965"/>
      <c r="H31" s="965"/>
      <c r="I31" s="965"/>
      <c r="J31" s="965"/>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788.77205867457792</v>
      </c>
      <c r="N49" s="272">
        <f>K49*M49</f>
        <v>788.77205867457792</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788.77205867457792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788.77205867457792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157.75441173491561</v>
      </c>
      <c r="M83" s="858"/>
      <c r="N83" s="51"/>
    </row>
    <row r="84" spans="1:14">
      <c r="B84" s="89" t="s">
        <v>973</v>
      </c>
      <c r="C84" s="90"/>
      <c r="D84" s="90"/>
      <c r="E84" s="90"/>
      <c r="F84" s="90"/>
      <c r="G84" s="90"/>
      <c r="H84" s="90"/>
      <c r="I84" s="87"/>
      <c r="J84" s="88"/>
      <c r="K84" s="304">
        <v>0.05</v>
      </c>
      <c r="L84" s="857">
        <f>N78*K84</f>
        <v>39.438602933728902</v>
      </c>
      <c r="M84" s="858"/>
      <c r="N84" s="51"/>
    </row>
    <row r="85" spans="1:14" ht="15.75" thickBot="1">
      <c r="B85" s="91" t="s">
        <v>974</v>
      </c>
      <c r="C85" s="92"/>
      <c r="D85" s="92"/>
      <c r="E85" s="92"/>
      <c r="F85" s="92"/>
      <c r="G85" s="92"/>
      <c r="H85" s="92"/>
      <c r="I85" s="93"/>
      <c r="J85" s="94"/>
      <c r="K85" s="305">
        <v>0.05</v>
      </c>
      <c r="L85" s="859">
        <f>N78*K85</f>
        <v>39.438602933728902</v>
      </c>
      <c r="M85" s="860"/>
      <c r="N85" s="51"/>
    </row>
    <row r="86" spans="1:14" ht="15.75" thickBot="1">
      <c r="B86" s="822" t="s">
        <v>953</v>
      </c>
      <c r="C86" s="823"/>
      <c r="D86" s="823"/>
      <c r="E86" s="823"/>
      <c r="F86" s="823"/>
      <c r="G86" s="823"/>
      <c r="H86" s="823"/>
      <c r="I86" s="823"/>
      <c r="J86" s="823"/>
      <c r="K86" s="823"/>
      <c r="L86" s="823"/>
      <c r="M86" s="824"/>
      <c r="N86" s="52">
        <f>L83+L84+L85</f>
        <v>236.63161760237341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1025.4036762769513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9.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1626</v>
      </c>
      <c r="C31" s="964" t="s">
        <v>2040</v>
      </c>
      <c r="D31" s="965"/>
      <c r="E31" s="965"/>
      <c r="F31" s="965"/>
      <c r="G31" s="965"/>
      <c r="H31" s="965"/>
      <c r="I31" s="965"/>
      <c r="J31" s="965"/>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828.02074334227996</v>
      </c>
      <c r="N49" s="272">
        <f>K49*M49</f>
        <v>828.02074334227996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828.02074334227996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828.02074334227996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165.60414866845599</v>
      </c>
      <c r="M83" s="858"/>
      <c r="N83" s="51"/>
    </row>
    <row r="84" spans="1:14">
      <c r="B84" s="89" t="s">
        <v>973</v>
      </c>
      <c r="C84" s="90"/>
      <c r="D84" s="90"/>
      <c r="E84" s="90"/>
      <c r="F84" s="90"/>
      <c r="G84" s="90"/>
      <c r="H84" s="90"/>
      <c r="I84" s="87"/>
      <c r="J84" s="88"/>
      <c r="K84" s="304">
        <v>0.05</v>
      </c>
      <c r="L84" s="857">
        <f>N78*K84</f>
        <v>41.401037167113998</v>
      </c>
      <c r="M84" s="858"/>
      <c r="N84" s="51"/>
    </row>
    <row r="85" spans="1:14" ht="15.75" thickBot="1">
      <c r="B85" s="91" t="s">
        <v>974</v>
      </c>
      <c r="C85" s="92"/>
      <c r="D85" s="92"/>
      <c r="E85" s="92"/>
      <c r="F85" s="92"/>
      <c r="G85" s="92"/>
      <c r="H85" s="92"/>
      <c r="I85" s="93"/>
      <c r="J85" s="94"/>
      <c r="K85" s="305">
        <v>0.05</v>
      </c>
      <c r="L85" s="859">
        <f>N78*K85</f>
        <v>41.401037167113998</v>
      </c>
      <c r="M85" s="860"/>
      <c r="N85" s="51"/>
    </row>
    <row r="86" spans="1:14" ht="15.75" thickBot="1">
      <c r="B86" s="822" t="s">
        <v>953</v>
      </c>
      <c r="C86" s="823"/>
      <c r="D86" s="823"/>
      <c r="E86" s="823"/>
      <c r="F86" s="823"/>
      <c r="G86" s="823"/>
      <c r="H86" s="823"/>
      <c r="I86" s="823"/>
      <c r="J86" s="823"/>
      <c r="K86" s="823"/>
      <c r="L86" s="823"/>
      <c r="M86" s="824"/>
      <c r="N86" s="52">
        <f>L83+L84+L85</f>
        <v>248.40622300268399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1076.4269663449641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41.25" customHeight="1" thickBot="1">
      <c r="A31" t="s">
        <v>1845</v>
      </c>
      <c r="B31" s="80" t="s">
        <v>1627</v>
      </c>
      <c r="C31" s="964" t="s">
        <v>2041</v>
      </c>
      <c r="D31" s="965"/>
      <c r="E31" s="965"/>
      <c r="F31" s="965"/>
      <c r="G31" s="965"/>
      <c r="H31" s="965"/>
      <c r="I31" s="965"/>
      <c r="J31" s="965"/>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491.79680281873505</v>
      </c>
      <c r="N49" s="272">
        <f>K49*M49</f>
        <v>491.79680281873505</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491.79680281873505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491.79680281873505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98.359360563747018</v>
      </c>
      <c r="M83" s="858"/>
      <c r="N83" s="51"/>
    </row>
    <row r="84" spans="1:14">
      <c r="B84" s="89" t="s">
        <v>973</v>
      </c>
      <c r="C84" s="90"/>
      <c r="D84" s="90"/>
      <c r="E84" s="90"/>
      <c r="F84" s="90"/>
      <c r="G84" s="90"/>
      <c r="H84" s="90"/>
      <c r="I84" s="87"/>
      <c r="J84" s="88"/>
      <c r="K84" s="304">
        <v>0.05</v>
      </c>
      <c r="L84" s="857">
        <f>N78*K84</f>
        <v>24.589840140936754</v>
      </c>
      <c r="M84" s="858"/>
      <c r="N84" s="51"/>
    </row>
    <row r="85" spans="1:14" ht="15.75" thickBot="1">
      <c r="B85" s="91" t="s">
        <v>974</v>
      </c>
      <c r="C85" s="92"/>
      <c r="D85" s="92"/>
      <c r="E85" s="92"/>
      <c r="F85" s="92"/>
      <c r="G85" s="92"/>
      <c r="H85" s="92"/>
      <c r="I85" s="93"/>
      <c r="J85" s="94"/>
      <c r="K85" s="305">
        <v>0.05</v>
      </c>
      <c r="L85" s="859">
        <f>N78*K85</f>
        <v>24.589840140936754</v>
      </c>
      <c r="M85" s="860"/>
      <c r="N85" s="51"/>
    </row>
    <row r="86" spans="1:14" ht="15.75" thickBot="1">
      <c r="B86" s="822" t="s">
        <v>953</v>
      </c>
      <c r="C86" s="823"/>
      <c r="D86" s="823"/>
      <c r="E86" s="823"/>
      <c r="F86" s="823"/>
      <c r="G86" s="823"/>
      <c r="H86" s="823"/>
      <c r="I86" s="823"/>
      <c r="J86" s="823"/>
      <c r="K86" s="823"/>
      <c r="L86" s="823"/>
      <c r="M86" s="824"/>
      <c r="N86" s="52">
        <f>L83+L84+L85</f>
        <v>147.53904084562052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639.33584366435559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43" zoomScale="78" zoomScaleNormal="78" workbookViewId="0">
      <selection activeCell="L57" sqref="L57:M57"/>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2972.1187368640008</v>
      </c>
      <c r="L36" s="270"/>
      <c r="M36" s="271">
        <v>30</v>
      </c>
      <c r="N36" s="272">
        <f>K36/M36</f>
        <v>99.070624562133361</v>
      </c>
    </row>
    <row r="37" spans="1:14">
      <c r="A37" t="s">
        <v>363</v>
      </c>
      <c r="B37" s="871" t="str">
        <f>VLOOKUP(A37,EQUIPOS!A7:D154,3,FALSE)</f>
        <v>Vibrador de concreto, Motor de 3 hp a 18.000 rpm Mangueras de 4 mt</v>
      </c>
      <c r="C37" s="872"/>
      <c r="D37" s="872"/>
      <c r="E37" s="872"/>
      <c r="F37" s="872"/>
      <c r="G37" s="872"/>
      <c r="H37" s="873"/>
      <c r="I37" s="267"/>
      <c r="J37" s="268"/>
      <c r="K37" s="269">
        <f>VLOOKUP(A37,EQUIPOS!A7:D164,4,FALSE)</f>
        <v>8290.4204918840878</v>
      </c>
      <c r="L37" s="270"/>
      <c r="M37" s="271">
        <v>30</v>
      </c>
      <c r="N37" s="272">
        <f>K37/M37</f>
        <v>276.34734972946961</v>
      </c>
    </row>
    <row r="38" spans="1:14">
      <c r="A38" t="s">
        <v>228</v>
      </c>
      <c r="B38" s="871" t="str">
        <f>VLOOKUP(A38,EQUIPOS!A8:D154,3,FALSE)</f>
        <v xml:space="preserve">Formaleta metálica (concreto hidráulico)
</v>
      </c>
      <c r="C38" s="872"/>
      <c r="D38" s="872"/>
      <c r="E38" s="872"/>
      <c r="F38" s="872"/>
      <c r="G38" s="872"/>
      <c r="H38" s="873"/>
      <c r="I38" s="874"/>
      <c r="J38" s="875"/>
      <c r="K38" s="269">
        <f>VLOOKUP(A38,EQUIPOS!A8:D165,4,FALSE)</f>
        <v>4285.6826118507315</v>
      </c>
      <c r="L38" s="876">
        <v>0.33329999999999999</v>
      </c>
      <c r="M38" s="877"/>
      <c r="N38" s="272">
        <f>K38/L38</f>
        <v>12858.333668919087</v>
      </c>
    </row>
    <row r="39" spans="1:14">
      <c r="B39" s="871"/>
      <c r="C39" s="872"/>
      <c r="D39" s="872"/>
      <c r="E39" s="872"/>
      <c r="F39" s="872"/>
      <c r="G39" s="872"/>
      <c r="H39" s="873"/>
      <c r="I39" s="36"/>
      <c r="J39" s="37"/>
      <c r="K39" s="269"/>
      <c r="L39" s="276"/>
      <c r="M39" s="277"/>
      <c r="N39" s="272"/>
    </row>
    <row r="40" spans="1:14">
      <c r="B40" s="320"/>
      <c r="C40" s="321"/>
      <c r="D40" s="321"/>
      <c r="E40" s="323"/>
      <c r="F40" s="323"/>
      <c r="G40" s="323"/>
      <c r="H40" s="125"/>
      <c r="I40" s="36"/>
      <c r="J40" s="37"/>
      <c r="K40" s="274"/>
      <c r="L40" s="276"/>
      <c r="M40" s="277"/>
      <c r="N40" s="278"/>
    </row>
    <row r="41" spans="1:14">
      <c r="B41" s="879" t="s">
        <v>952</v>
      </c>
      <c r="C41" s="880"/>
      <c r="D41" s="880"/>
      <c r="E41" s="38"/>
      <c r="F41" s="39"/>
      <c r="G41" s="39"/>
      <c r="H41" s="40"/>
      <c r="I41" s="36"/>
      <c r="J41" s="37"/>
      <c r="K41" s="279"/>
      <c r="L41" s="276"/>
      <c r="M41" s="401">
        <v>0.1</v>
      </c>
      <c r="N41" s="344">
        <f>N72*M41</f>
        <v>224.88926817266997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13458.64091138336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395673.49280693987</v>
      </c>
      <c r="N48" s="272">
        <f>K48*M48</f>
        <v>399630.22773500928</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4"/>
      <c r="C51" s="905"/>
      <c r="D51" s="905"/>
      <c r="E51" s="905"/>
      <c r="F51" s="905"/>
      <c r="G51" s="905"/>
      <c r="H51" s="905"/>
      <c r="I51" s="875"/>
      <c r="J51" s="42"/>
      <c r="K51" s="44"/>
      <c r="L51" s="906"/>
      <c r="M51" s="907"/>
      <c r="N51" s="45"/>
    </row>
    <row r="52" spans="1:14" ht="15.75" thickBot="1">
      <c r="B52" s="822" t="s">
        <v>953</v>
      </c>
      <c r="C52" s="823"/>
      <c r="D52" s="823"/>
      <c r="E52" s="823"/>
      <c r="F52" s="823"/>
      <c r="G52" s="823"/>
      <c r="H52" s="823"/>
      <c r="I52" s="823"/>
      <c r="J52" s="823"/>
      <c r="K52" s="823"/>
      <c r="L52" s="823"/>
      <c r="M52" s="824"/>
      <c r="N52" s="394">
        <f>SUM(N48:N51)</f>
        <v>399630.22773500928</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08" t="s">
        <v>961</v>
      </c>
      <c r="M56" s="887"/>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09">
        <f>VLOOKUP(A57,TRANSPORTE!A5:D117,4,FALSE)</f>
        <v>1163.4187809116481</v>
      </c>
      <c r="M57" s="910"/>
      <c r="N57" s="287">
        <f>K57*L57</f>
        <v>1175.0529687207645</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0"/>
      <c r="M61" s="901"/>
      <c r="N61" s="127"/>
    </row>
    <row r="62" spans="1:14" ht="15.75" thickBot="1">
      <c r="B62" s="911" t="s">
        <v>953</v>
      </c>
      <c r="C62" s="865"/>
      <c r="D62" s="865"/>
      <c r="E62" s="865"/>
      <c r="F62" s="865"/>
      <c r="G62" s="865"/>
      <c r="H62" s="865"/>
      <c r="I62" s="865"/>
      <c r="J62" s="865"/>
      <c r="K62" s="865"/>
      <c r="L62" s="865"/>
      <c r="M62" s="866"/>
      <c r="N62" s="104">
        <f>SUM(N57:N61)</f>
        <v>1175.0529687207645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1" t="s">
        <v>963</v>
      </c>
      <c r="C66" s="862"/>
      <c r="D66" s="862"/>
      <c r="E66" s="862"/>
      <c r="F66" s="862"/>
      <c r="G66" s="862"/>
      <c r="H66" s="862"/>
      <c r="I66" s="73" t="s">
        <v>964</v>
      </c>
      <c r="J66" s="75" t="s">
        <v>1410</v>
      </c>
      <c r="K66" s="74" t="s">
        <v>966</v>
      </c>
      <c r="L66" s="863" t="s">
        <v>950</v>
      </c>
      <c r="M66" s="864"/>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8"/>
      <c r="C71" s="899"/>
      <c r="D71" s="899"/>
      <c r="E71" s="899"/>
      <c r="F71" s="899"/>
      <c r="G71" s="899"/>
      <c r="H71" s="899"/>
      <c r="I71" s="126"/>
      <c r="J71" s="126"/>
      <c r="K71" s="126"/>
      <c r="L71" s="912"/>
      <c r="M71" s="912"/>
      <c r="N71" s="45"/>
    </row>
    <row r="72" spans="1:15" ht="15.75" thickBot="1">
      <c r="B72" s="911" t="s">
        <v>953</v>
      </c>
      <c r="C72" s="865"/>
      <c r="D72" s="865"/>
      <c r="E72" s="865"/>
      <c r="F72" s="865"/>
      <c r="G72" s="865"/>
      <c r="H72" s="865"/>
      <c r="I72" s="865"/>
      <c r="J72" s="865"/>
      <c r="K72" s="865"/>
      <c r="L72" s="865"/>
      <c r="M72" s="866"/>
      <c r="N72" s="301">
        <f>SUM(N67:N71)</f>
        <v>2248.8926817266997</v>
      </c>
    </row>
    <row r="73" spans="1:15" ht="15.75" thickBot="1">
      <c r="B73" s="33"/>
      <c r="C73" s="34"/>
      <c r="D73" s="34"/>
      <c r="E73" s="34"/>
      <c r="F73" s="34"/>
      <c r="G73" s="34"/>
      <c r="H73" s="34"/>
      <c r="I73" s="34"/>
      <c r="J73" s="34"/>
      <c r="K73" s="34"/>
      <c r="L73" s="34"/>
      <c r="M73" s="34"/>
      <c r="N73" s="35"/>
    </row>
    <row r="74" spans="1:15" ht="15.75" thickBot="1">
      <c r="B74" s="822" t="s">
        <v>967</v>
      </c>
      <c r="C74" s="823"/>
      <c r="D74" s="823"/>
      <c r="E74" s="823"/>
      <c r="F74" s="823"/>
      <c r="G74" s="823"/>
      <c r="H74" s="823"/>
      <c r="I74" s="823"/>
      <c r="J74" s="823"/>
      <c r="K74" s="823"/>
      <c r="L74" s="823"/>
      <c r="M74" s="824"/>
      <c r="N74" s="99">
        <f>N43+N52+N62+N72</f>
        <v>416512.81429684017</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7" t="s">
        <v>969</v>
      </c>
      <c r="C78" s="868"/>
      <c r="D78" s="868"/>
      <c r="E78" s="868"/>
      <c r="F78" s="868"/>
      <c r="G78" s="868"/>
      <c r="H78" s="868"/>
      <c r="I78" s="314"/>
      <c r="J78" s="334"/>
      <c r="K78" s="302" t="s">
        <v>970</v>
      </c>
      <c r="L78" s="869" t="s">
        <v>971</v>
      </c>
      <c r="M78" s="870"/>
      <c r="N78" s="303"/>
    </row>
    <row r="79" spans="1:15">
      <c r="B79" s="855" t="s">
        <v>972</v>
      </c>
      <c r="C79" s="856"/>
      <c r="D79" s="856"/>
      <c r="E79" s="856"/>
      <c r="F79" s="856"/>
      <c r="G79" s="856"/>
      <c r="H79" s="856"/>
      <c r="I79" s="87"/>
      <c r="J79" s="88"/>
      <c r="K79" s="304">
        <v>0.2</v>
      </c>
      <c r="L79" s="857">
        <f>N74*K79</f>
        <v>83302.562859368045</v>
      </c>
      <c r="M79" s="858"/>
      <c r="N79" s="51"/>
    </row>
    <row r="80" spans="1:15">
      <c r="B80" s="89" t="s">
        <v>973</v>
      </c>
      <c r="C80" s="90"/>
      <c r="D80" s="90"/>
      <c r="E80" s="90"/>
      <c r="F80" s="90"/>
      <c r="G80" s="90"/>
      <c r="H80" s="90"/>
      <c r="I80" s="87"/>
      <c r="J80" s="88"/>
      <c r="K80" s="304">
        <v>0.05</v>
      </c>
      <c r="L80" s="857">
        <f>N74*K80</f>
        <v>20825.640714842011</v>
      </c>
      <c r="M80" s="858"/>
      <c r="N80" s="51"/>
    </row>
    <row r="81" spans="1:14" ht="15.75" thickBot="1">
      <c r="B81" s="91" t="s">
        <v>974</v>
      </c>
      <c r="C81" s="92"/>
      <c r="D81" s="92"/>
      <c r="E81" s="92"/>
      <c r="F81" s="92"/>
      <c r="G81" s="92"/>
      <c r="H81" s="92"/>
      <c r="I81" s="93"/>
      <c r="J81" s="94"/>
      <c r="K81" s="305">
        <v>0.05</v>
      </c>
      <c r="L81" s="859">
        <f>N74*K81</f>
        <v>20825.640714842011</v>
      </c>
      <c r="M81" s="860"/>
      <c r="N81" s="51"/>
    </row>
    <row r="82" spans="1:14" ht="15.75" thickBot="1">
      <c r="B82" s="822" t="s">
        <v>953</v>
      </c>
      <c r="C82" s="823"/>
      <c r="D82" s="823"/>
      <c r="E82" s="823"/>
      <c r="F82" s="823"/>
      <c r="G82" s="823"/>
      <c r="H82" s="823"/>
      <c r="I82" s="823"/>
      <c r="J82" s="823"/>
      <c r="K82" s="823"/>
      <c r="L82" s="823"/>
      <c r="M82" s="824"/>
      <c r="N82" s="52">
        <f>L79+L80+L81</f>
        <v>124953.84428905207</v>
      </c>
    </row>
    <row r="83" spans="1:14" ht="15.75" thickBot="1">
      <c r="B83" s="33"/>
      <c r="C83" s="34"/>
      <c r="D83" s="34"/>
      <c r="E83" s="34"/>
      <c r="F83" s="34"/>
      <c r="G83" s="34"/>
      <c r="H83" s="34"/>
      <c r="I83" s="34"/>
      <c r="J83" s="34"/>
      <c r="K83" s="34"/>
      <c r="L83" s="34"/>
      <c r="M83" s="34"/>
      <c r="N83" s="35"/>
    </row>
    <row r="84" spans="1:14" ht="15.75" thickBot="1">
      <c r="A84" t="s">
        <v>2016</v>
      </c>
      <c r="B84" s="822" t="s">
        <v>975</v>
      </c>
      <c r="C84" s="823"/>
      <c r="D84" s="823"/>
      <c r="E84" s="823"/>
      <c r="F84" s="823"/>
      <c r="G84" s="823"/>
      <c r="H84" s="823"/>
      <c r="I84" s="823"/>
      <c r="J84" s="823"/>
      <c r="K84" s="823"/>
      <c r="L84" s="823"/>
      <c r="M84" s="824"/>
      <c r="N84" s="188">
        <f>N74+N82</f>
        <v>541466.65858589229</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7029.83938120119</v>
      </c>
      <c r="L36" s="270"/>
      <c r="M36" s="271">
        <v>37.5</v>
      </c>
      <c r="N36" s="272">
        <f>K36/M36</f>
        <v>187.46238349869839</v>
      </c>
    </row>
    <row r="37" spans="1:14">
      <c r="B37" s="871"/>
      <c r="C37" s="872"/>
      <c r="D37" s="872"/>
      <c r="E37" s="878"/>
      <c r="F37" s="872"/>
      <c r="G37" s="872"/>
      <c r="H37" s="873"/>
      <c r="I37" s="36"/>
      <c r="J37" s="37"/>
      <c r="K37" s="274"/>
      <c r="L37" s="276"/>
      <c r="M37" s="277"/>
      <c r="N37" s="278"/>
    </row>
    <row r="38" spans="1:14">
      <c r="B38" s="879" t="s">
        <v>952</v>
      </c>
      <c r="C38" s="880"/>
      <c r="D38" s="880"/>
      <c r="E38" s="38"/>
      <c r="F38" s="39"/>
      <c r="G38" s="39"/>
      <c r="H38" s="40"/>
      <c r="I38" s="36"/>
      <c r="J38" s="37"/>
      <c r="K38" s="279"/>
      <c r="L38" s="276"/>
      <c r="M38" s="469">
        <v>0.1</v>
      </c>
      <c r="N38" s="344">
        <f>N72*M38</f>
        <v>1079.468487228816</v>
      </c>
    </row>
    <row r="39" spans="1:14" ht="15.75" thickBot="1">
      <c r="B39" s="871"/>
      <c r="C39" s="872"/>
      <c r="D39" s="872"/>
      <c r="E39" s="872"/>
      <c r="F39" s="872"/>
      <c r="G39" s="872"/>
      <c r="H39" s="873"/>
      <c r="I39" s="881"/>
      <c r="J39" s="882"/>
      <c r="K39" s="41"/>
      <c r="L39" s="883"/>
      <c r="M39" s="884"/>
      <c r="N39" s="105"/>
    </row>
    <row r="40" spans="1:14" ht="15.75" thickBot="1">
      <c r="B40" s="822" t="s">
        <v>953</v>
      </c>
      <c r="C40" s="823"/>
      <c r="D40" s="823"/>
      <c r="E40" s="823"/>
      <c r="F40" s="823"/>
      <c r="G40" s="823"/>
      <c r="H40" s="823"/>
      <c r="I40" s="823"/>
      <c r="J40" s="823"/>
      <c r="K40" s="823"/>
      <c r="L40" s="823"/>
      <c r="M40" s="824"/>
      <c r="N40" s="394">
        <f>SUM(N36:N39)</f>
        <v>1266.9308707275145</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7" t="s">
        <v>944</v>
      </c>
      <c r="C44" s="868"/>
      <c r="D44" s="868"/>
      <c r="E44" s="868"/>
      <c r="F44" s="868"/>
      <c r="G44" s="868"/>
      <c r="H44" s="868"/>
      <c r="I44" s="902"/>
      <c r="J44" s="315" t="s">
        <v>945</v>
      </c>
      <c r="K44" s="85" t="s">
        <v>946</v>
      </c>
      <c r="L44" s="903" t="s">
        <v>955</v>
      </c>
      <c r="M44" s="902"/>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53529.193495619649</v>
      </c>
      <c r="N45" s="272">
        <f>K45*M45</f>
        <v>55135.069300488241</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50703.197212299841</v>
      </c>
      <c r="N46" s="272">
        <f>K46*M46</f>
        <v>507.03197212299841</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41343.708578425474</v>
      </c>
      <c r="N47" s="272">
        <f>K47*M47</f>
        <v>2067.1854289212738</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354462.06674873107</v>
      </c>
      <c r="N48" s="272">
        <f>K48*M48</f>
        <v>3544.6206674873106</v>
      </c>
    </row>
    <row r="49" spans="1:14" ht="15.75" thickBot="1">
      <c r="B49" s="309"/>
      <c r="C49" s="310"/>
      <c r="D49" s="310"/>
      <c r="E49" s="310"/>
      <c r="F49" s="310"/>
      <c r="G49" s="310"/>
      <c r="H49" s="310"/>
      <c r="I49" s="310"/>
      <c r="J49" s="126"/>
      <c r="K49" s="126"/>
      <c r="L49" s="325"/>
      <c r="M49" s="324"/>
      <c r="N49" s="127"/>
    </row>
    <row r="50" spans="1:14" ht="15.75" thickBot="1">
      <c r="B50" s="822" t="s">
        <v>953</v>
      </c>
      <c r="C50" s="823"/>
      <c r="D50" s="823"/>
      <c r="E50" s="823"/>
      <c r="F50" s="823"/>
      <c r="G50" s="823"/>
      <c r="H50" s="823"/>
      <c r="I50" s="823"/>
      <c r="J50" s="823"/>
      <c r="K50" s="823"/>
      <c r="L50" s="823"/>
      <c r="M50" s="824"/>
      <c r="N50" s="394">
        <f>SUM(N45:N49)</f>
        <v>61253.90736901982</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08" t="s">
        <v>961</v>
      </c>
      <c r="M54" s="887"/>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09">
        <f>VLOOKUP(A55,TRANSPORTE!A5:D117,4,FALSE)</f>
        <v>1059.7470192032361</v>
      </c>
      <c r="M55" s="910"/>
      <c r="N55" s="287">
        <f>K55*L55</f>
        <v>974.96725766697716</v>
      </c>
    </row>
    <row r="56" spans="1:14">
      <c r="A56" t="s">
        <v>1227</v>
      </c>
      <c r="B56" s="46" t="str">
        <f>VLOOKUP(A56,TRANSPORTE!A6:D117,3,FALSE)</f>
        <v>Transporte de Arena</v>
      </c>
      <c r="C56" s="47"/>
      <c r="D56" s="47"/>
      <c r="E56" s="47"/>
      <c r="F56" s="47"/>
      <c r="G56" s="47"/>
      <c r="H56" s="311" t="s">
        <v>1468</v>
      </c>
      <c r="I56" s="279">
        <v>0.01</v>
      </c>
      <c r="J56" s="286">
        <v>1</v>
      </c>
      <c r="K56" s="279">
        <f>I56*J56</f>
        <v>0.01</v>
      </c>
      <c r="L56" s="909">
        <f>VLOOKUP(A56,TRANSPORTE!A6:D117,4,FALSE)</f>
        <v>932.29582164537612</v>
      </c>
      <c r="M56" s="910"/>
      <c r="N56" s="287">
        <f>K56*L56</f>
        <v>9.3229582164537614</v>
      </c>
    </row>
    <row r="57" spans="1:14">
      <c r="A57" t="s">
        <v>1227</v>
      </c>
      <c r="B57" s="46" t="str">
        <f>VLOOKUP(A57,TRANSPORTE!A6:D117,3,FALSE)</f>
        <v>Transporte de Arena</v>
      </c>
      <c r="C57" s="47"/>
      <c r="D57" s="47"/>
      <c r="E57" s="47"/>
      <c r="F57" s="47"/>
      <c r="G57" s="47"/>
      <c r="H57" s="311" t="s">
        <v>1468</v>
      </c>
      <c r="I57" s="279">
        <v>0.05</v>
      </c>
      <c r="J57" s="286">
        <v>1</v>
      </c>
      <c r="K57" s="279">
        <f>I57*J57</f>
        <v>0.05</v>
      </c>
      <c r="L57" s="909">
        <f>VLOOKUP(A57,TRANSPORTE!A6:D118,4,FALSE)</f>
        <v>932.29582164537612</v>
      </c>
      <c r="M57" s="910"/>
      <c r="N57" s="287">
        <f>K57*L57</f>
        <v>46.614791082268809</v>
      </c>
    </row>
    <row r="58" spans="1:14">
      <c r="B58" s="46"/>
      <c r="C58" s="47"/>
      <c r="D58" s="47"/>
      <c r="E58" s="47"/>
      <c r="F58" s="47"/>
      <c r="G58" s="47"/>
      <c r="H58" s="311"/>
      <c r="I58" s="279"/>
      <c r="J58" s="286"/>
      <c r="K58" s="279"/>
      <c r="L58" s="909"/>
      <c r="M58" s="910"/>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0"/>
      <c r="M60" s="901"/>
      <c r="N60" s="127"/>
    </row>
    <row r="61" spans="1:14" ht="15.75" thickBot="1">
      <c r="B61" s="911" t="s">
        <v>953</v>
      </c>
      <c r="C61" s="865"/>
      <c r="D61" s="865"/>
      <c r="E61" s="865"/>
      <c r="F61" s="865"/>
      <c r="G61" s="865"/>
      <c r="H61" s="865"/>
      <c r="I61" s="865"/>
      <c r="J61" s="865"/>
      <c r="K61" s="865"/>
      <c r="L61" s="865"/>
      <c r="M61" s="866"/>
      <c r="N61" s="104">
        <f>N55+N56+N57+N58+N59</f>
        <v>1030.9050069656998</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1" t="s">
        <v>963</v>
      </c>
      <c r="C65" s="862"/>
      <c r="D65" s="862"/>
      <c r="E65" s="862"/>
      <c r="F65" s="862"/>
      <c r="G65" s="862"/>
      <c r="H65" s="862"/>
      <c r="I65" s="73" t="s">
        <v>964</v>
      </c>
      <c r="J65" s="75" t="s">
        <v>1410</v>
      </c>
      <c r="K65" s="74" t="s">
        <v>966</v>
      </c>
      <c r="L65" s="863" t="s">
        <v>950</v>
      </c>
      <c r="M65" s="864"/>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8"/>
      <c r="C71" s="899"/>
      <c r="D71" s="899"/>
      <c r="E71" s="899"/>
      <c r="F71" s="899"/>
      <c r="G71" s="899"/>
      <c r="H71" s="899"/>
      <c r="I71" s="126"/>
      <c r="J71" s="126"/>
      <c r="K71" s="126"/>
      <c r="L71" s="912"/>
      <c r="M71" s="912"/>
      <c r="N71" s="45"/>
    </row>
    <row r="72" spans="1:15" ht="15.75" thickBot="1">
      <c r="B72" s="911" t="s">
        <v>953</v>
      </c>
      <c r="C72" s="865"/>
      <c r="D72" s="865"/>
      <c r="E72" s="865"/>
      <c r="F72" s="865"/>
      <c r="G72" s="865"/>
      <c r="H72" s="865"/>
      <c r="I72" s="865"/>
      <c r="J72" s="865"/>
      <c r="K72" s="865"/>
      <c r="L72" s="865"/>
      <c r="M72" s="866"/>
      <c r="N72" s="301">
        <f>SUM(N66:N71)</f>
        <v>10794.684872288159</v>
      </c>
    </row>
    <row r="73" spans="1:15" ht="15.75" thickBot="1">
      <c r="B73" s="33"/>
      <c r="C73" s="34"/>
      <c r="D73" s="34"/>
      <c r="E73" s="34"/>
      <c r="F73" s="34"/>
      <c r="G73" s="34"/>
      <c r="H73" s="34"/>
      <c r="I73" s="34"/>
      <c r="J73" s="34"/>
      <c r="K73" s="34"/>
      <c r="L73" s="34"/>
      <c r="M73" s="34"/>
      <c r="N73" s="35"/>
    </row>
    <row r="74" spans="1:15" ht="15.75" thickBot="1">
      <c r="B74" s="822" t="s">
        <v>967</v>
      </c>
      <c r="C74" s="823"/>
      <c r="D74" s="823"/>
      <c r="E74" s="823"/>
      <c r="F74" s="823"/>
      <c r="G74" s="823"/>
      <c r="H74" s="823"/>
      <c r="I74" s="823"/>
      <c r="J74" s="823"/>
      <c r="K74" s="823"/>
      <c r="L74" s="823"/>
      <c r="M74" s="824"/>
      <c r="N74" s="99">
        <f>N40+N50+N61+N72</f>
        <v>74346.428119001197</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7" t="s">
        <v>969</v>
      </c>
      <c r="C78" s="868"/>
      <c r="D78" s="868"/>
      <c r="E78" s="868"/>
      <c r="F78" s="868"/>
      <c r="G78" s="868"/>
      <c r="H78" s="868"/>
      <c r="I78" s="314"/>
      <c r="J78" s="334"/>
      <c r="K78" s="302" t="s">
        <v>970</v>
      </c>
      <c r="L78" s="869" t="s">
        <v>971</v>
      </c>
      <c r="M78" s="870"/>
      <c r="N78" s="303"/>
    </row>
    <row r="79" spans="1:15">
      <c r="B79" s="855" t="s">
        <v>972</v>
      </c>
      <c r="C79" s="856"/>
      <c r="D79" s="856"/>
      <c r="E79" s="856"/>
      <c r="F79" s="856"/>
      <c r="G79" s="856"/>
      <c r="H79" s="856"/>
      <c r="I79" s="87"/>
      <c r="J79" s="88"/>
      <c r="K79" s="304">
        <v>0.2</v>
      </c>
      <c r="L79" s="857">
        <f>N74*K79</f>
        <v>14869.285623800241</v>
      </c>
      <c r="M79" s="858"/>
      <c r="N79" s="51"/>
    </row>
    <row r="80" spans="1:15">
      <c r="B80" s="89" t="s">
        <v>973</v>
      </c>
      <c r="C80" s="90"/>
      <c r="D80" s="90"/>
      <c r="E80" s="90"/>
      <c r="F80" s="90"/>
      <c r="G80" s="90"/>
      <c r="H80" s="90"/>
      <c r="I80" s="87"/>
      <c r="J80" s="88"/>
      <c r="K80" s="304">
        <v>0.05</v>
      </c>
      <c r="L80" s="857">
        <f>N74*K80</f>
        <v>3717.3214059500601</v>
      </c>
      <c r="M80" s="858"/>
      <c r="N80" s="51"/>
    </row>
    <row r="81" spans="1:14" ht="15.75" thickBot="1">
      <c r="B81" s="91" t="s">
        <v>974</v>
      </c>
      <c r="C81" s="92"/>
      <c r="D81" s="92"/>
      <c r="E81" s="92"/>
      <c r="F81" s="92"/>
      <c r="G81" s="92"/>
      <c r="H81" s="92"/>
      <c r="I81" s="93"/>
      <c r="J81" s="94"/>
      <c r="K81" s="305">
        <v>0.05</v>
      </c>
      <c r="L81" s="859">
        <f>N74*K81</f>
        <v>3717.3214059500601</v>
      </c>
      <c r="M81" s="860"/>
      <c r="N81" s="51"/>
    </row>
    <row r="82" spans="1:14" ht="15.75" thickBot="1">
      <c r="B82" s="822" t="s">
        <v>953</v>
      </c>
      <c r="C82" s="823"/>
      <c r="D82" s="823"/>
      <c r="E82" s="823"/>
      <c r="F82" s="823"/>
      <c r="G82" s="823"/>
      <c r="H82" s="823"/>
      <c r="I82" s="823"/>
      <c r="J82" s="823"/>
      <c r="K82" s="823"/>
      <c r="L82" s="823"/>
      <c r="M82" s="824"/>
      <c r="N82" s="52">
        <f>L79+L80+L81</f>
        <v>22303.92843570036</v>
      </c>
    </row>
    <row r="83" spans="1:14" ht="15.75" thickBot="1">
      <c r="B83" s="33"/>
      <c r="C83" s="34"/>
      <c r="D83" s="34"/>
      <c r="E83" s="34"/>
      <c r="F83" s="34"/>
      <c r="G83" s="34"/>
      <c r="H83" s="34"/>
      <c r="I83" s="34"/>
      <c r="J83" s="34"/>
      <c r="K83" s="34"/>
      <c r="L83" s="34"/>
      <c r="M83" s="34"/>
      <c r="N83" s="35"/>
    </row>
    <row r="84" spans="1:14" ht="15.75" thickBot="1">
      <c r="A84" t="s">
        <v>2016</v>
      </c>
      <c r="B84" s="822" t="s">
        <v>975</v>
      </c>
      <c r="C84" s="823"/>
      <c r="D84" s="823"/>
      <c r="E84" s="823"/>
      <c r="F84" s="823"/>
      <c r="G84" s="823"/>
      <c r="H84" s="823"/>
      <c r="I84" s="823"/>
      <c r="J84" s="823"/>
      <c r="K84" s="823"/>
      <c r="L84" s="823"/>
      <c r="M84" s="824"/>
      <c r="N84" s="188">
        <f>N74+N82</f>
        <v>96650.356554701561</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65583.753536095814</v>
      </c>
      <c r="L36" s="270"/>
      <c r="M36" s="271">
        <v>35</v>
      </c>
      <c r="N36" s="272">
        <f>K36/M36</f>
        <v>1873.8215296027374</v>
      </c>
    </row>
    <row r="37" spans="1:14">
      <c r="A37" s="113" t="s">
        <v>312</v>
      </c>
      <c r="B37" s="871" t="str">
        <f>VLOOKUP(A37,EQUIPOS!A7:D154,3,FALSE)</f>
        <v>Retroexcavadora sobre oruga, potencia 138 HP, balde de 1,5 m3.</v>
      </c>
      <c r="C37" s="872"/>
      <c r="D37" s="872"/>
      <c r="E37" s="872"/>
      <c r="F37" s="872"/>
      <c r="G37" s="872"/>
      <c r="H37" s="873"/>
      <c r="I37" s="421"/>
      <c r="J37" s="422"/>
      <c r="K37" s="269">
        <f>VLOOKUP(A37,EQUIPOS!A7:D164,4,FALSE)</f>
        <v>196632.60024177449</v>
      </c>
      <c r="L37" s="335"/>
      <c r="M37" s="336">
        <v>35</v>
      </c>
      <c r="N37" s="272">
        <f>K37/M37</f>
        <v>5618.0742926221283</v>
      </c>
    </row>
    <row r="38" spans="1:14">
      <c r="A38" s="113"/>
      <c r="B38" s="320"/>
      <c r="C38" s="321"/>
      <c r="D38" s="321"/>
      <c r="E38" s="323"/>
      <c r="F38" s="321"/>
      <c r="G38" s="321"/>
      <c r="H38" s="322"/>
      <c r="I38" s="328"/>
      <c r="J38" s="330"/>
      <c r="K38" s="269"/>
      <c r="L38" s="423"/>
      <c r="M38" s="424"/>
      <c r="N38" s="272"/>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0.01</v>
      </c>
      <c r="N40" s="344">
        <f>N73*M40</f>
        <v>7.6767229862288557</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7499.5725452110946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4345.6381729541336</v>
      </c>
      <c r="N47" s="272">
        <f>K47*M47</f>
        <v>5649.329624840374</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2" t="s">
        <v>953</v>
      </c>
      <c r="C51" s="823"/>
      <c r="D51" s="823"/>
      <c r="E51" s="823"/>
      <c r="F51" s="823"/>
      <c r="G51" s="823"/>
      <c r="H51" s="823"/>
      <c r="I51" s="823"/>
      <c r="J51" s="823"/>
      <c r="K51" s="823"/>
      <c r="L51" s="823"/>
      <c r="M51" s="824"/>
      <c r="N51" s="394">
        <f>SUM(N47:N50)</f>
        <v>5649.329624840374</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08" t="s">
        <v>961</v>
      </c>
      <c r="M55" s="887"/>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09">
        <f>VLOOKUP(A56,TRANSPORTE!A5:D117,4,FALSE)</f>
        <v>1002.1531531865068</v>
      </c>
      <c r="M56" s="910"/>
      <c r="N56" s="287">
        <f>K56*L56</f>
        <v>1302.7990991424588</v>
      </c>
    </row>
    <row r="57" spans="1:14">
      <c r="B57" s="46"/>
      <c r="C57" s="47"/>
      <c r="D57" s="47"/>
      <c r="E57" s="47"/>
      <c r="F57" s="47"/>
      <c r="G57" s="47"/>
      <c r="H57" s="311"/>
      <c r="I57" s="279"/>
      <c r="J57" s="286"/>
      <c r="K57" s="279"/>
      <c r="L57" s="909"/>
      <c r="M57" s="910"/>
      <c r="N57" s="287"/>
    </row>
    <row r="58" spans="1:14">
      <c r="B58" s="46"/>
      <c r="C58" s="47"/>
      <c r="D58" s="47"/>
      <c r="E58" s="47"/>
      <c r="F58" s="47"/>
      <c r="G58" s="4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0"/>
      <c r="M61" s="901"/>
      <c r="N61" s="127"/>
    </row>
    <row r="62" spans="1:14" ht="15.75" thickBot="1">
      <c r="B62" s="911" t="s">
        <v>953</v>
      </c>
      <c r="C62" s="865"/>
      <c r="D62" s="865"/>
      <c r="E62" s="865"/>
      <c r="F62" s="865"/>
      <c r="G62" s="865"/>
      <c r="H62" s="865"/>
      <c r="I62" s="865"/>
      <c r="J62" s="865"/>
      <c r="K62" s="865"/>
      <c r="L62" s="865"/>
      <c r="M62" s="866"/>
      <c r="N62" s="104">
        <f>N56+N57+N58+N59+N60</f>
        <v>1302.7990991424588</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1" t="s">
        <v>963</v>
      </c>
      <c r="C66" s="862"/>
      <c r="D66" s="862"/>
      <c r="E66" s="862"/>
      <c r="F66" s="862"/>
      <c r="G66" s="862"/>
      <c r="H66" s="862"/>
      <c r="I66" s="73" t="s">
        <v>964</v>
      </c>
      <c r="J66" s="75" t="s">
        <v>1410</v>
      </c>
      <c r="K66" s="74" t="s">
        <v>966</v>
      </c>
      <c r="L66" s="863" t="s">
        <v>950</v>
      </c>
      <c r="M66" s="864"/>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98"/>
      <c r="C72" s="899"/>
      <c r="D72" s="899"/>
      <c r="E72" s="899"/>
      <c r="F72" s="899"/>
      <c r="G72" s="899"/>
      <c r="H72" s="899"/>
      <c r="I72" s="126"/>
      <c r="J72" s="126"/>
      <c r="K72" s="126"/>
      <c r="L72" s="912"/>
      <c r="M72" s="912"/>
      <c r="N72" s="45"/>
    </row>
    <row r="73" spans="1:15" ht="15.75" thickBot="1">
      <c r="B73" s="911" t="s">
        <v>953</v>
      </c>
      <c r="C73" s="865"/>
      <c r="D73" s="865"/>
      <c r="E73" s="865"/>
      <c r="F73" s="865"/>
      <c r="G73" s="865"/>
      <c r="H73" s="865"/>
      <c r="I73" s="865"/>
      <c r="J73" s="865"/>
      <c r="K73" s="865"/>
      <c r="L73" s="865"/>
      <c r="M73" s="866"/>
      <c r="N73" s="301">
        <f>SUM(N67:N72)</f>
        <v>767.67229862288559</v>
      </c>
    </row>
    <row r="74" spans="1:15" ht="15.75" thickBot="1">
      <c r="B74" s="33"/>
      <c r="C74" s="34"/>
      <c r="D74" s="34"/>
      <c r="E74" s="34"/>
      <c r="F74" s="34"/>
      <c r="G74" s="34"/>
      <c r="H74" s="34"/>
      <c r="I74" s="34"/>
      <c r="J74" s="34"/>
      <c r="K74" s="34"/>
      <c r="L74" s="34"/>
      <c r="M74" s="34"/>
      <c r="N74" s="35"/>
    </row>
    <row r="75" spans="1:15" ht="15.75" thickBot="1">
      <c r="B75" s="822" t="s">
        <v>967</v>
      </c>
      <c r="C75" s="823"/>
      <c r="D75" s="823"/>
      <c r="E75" s="823"/>
      <c r="F75" s="823"/>
      <c r="G75" s="823"/>
      <c r="H75" s="823"/>
      <c r="I75" s="823"/>
      <c r="J75" s="823"/>
      <c r="K75" s="823"/>
      <c r="L75" s="823"/>
      <c r="M75" s="824"/>
      <c r="N75" s="99">
        <f>N42+N51+N62+N73</f>
        <v>15219.373567816812</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7" t="s">
        <v>969</v>
      </c>
      <c r="C79" s="868"/>
      <c r="D79" s="868"/>
      <c r="E79" s="868"/>
      <c r="F79" s="868"/>
      <c r="G79" s="868"/>
      <c r="H79" s="868"/>
      <c r="I79" s="314"/>
      <c r="J79" s="334"/>
      <c r="K79" s="302" t="s">
        <v>970</v>
      </c>
      <c r="L79" s="869" t="s">
        <v>971</v>
      </c>
      <c r="M79" s="870"/>
      <c r="N79" s="303"/>
    </row>
    <row r="80" spans="1:15">
      <c r="B80" s="855" t="s">
        <v>972</v>
      </c>
      <c r="C80" s="856"/>
      <c r="D80" s="856"/>
      <c r="E80" s="856"/>
      <c r="F80" s="856"/>
      <c r="G80" s="856"/>
      <c r="H80" s="856"/>
      <c r="I80" s="87"/>
      <c r="J80" s="88"/>
      <c r="K80" s="304">
        <v>0.2</v>
      </c>
      <c r="L80" s="857">
        <f>N75*K80</f>
        <v>3043.8747135633625</v>
      </c>
      <c r="M80" s="858"/>
      <c r="N80" s="51"/>
    </row>
    <row r="81" spans="1:14">
      <c r="B81" s="89" t="s">
        <v>973</v>
      </c>
      <c r="C81" s="90"/>
      <c r="D81" s="90"/>
      <c r="E81" s="90"/>
      <c r="F81" s="90"/>
      <c r="G81" s="90"/>
      <c r="H81" s="90"/>
      <c r="I81" s="87"/>
      <c r="J81" s="88"/>
      <c r="K81" s="304">
        <v>0.05</v>
      </c>
      <c r="L81" s="857">
        <f>N75*K81</f>
        <v>760.96867839084064</v>
      </c>
      <c r="M81" s="858"/>
      <c r="N81" s="51"/>
    </row>
    <row r="82" spans="1:14" ht="15.75" thickBot="1">
      <c r="B82" s="91" t="s">
        <v>974</v>
      </c>
      <c r="C82" s="92"/>
      <c r="D82" s="92"/>
      <c r="E82" s="92"/>
      <c r="F82" s="92"/>
      <c r="G82" s="92"/>
      <c r="H82" s="92"/>
      <c r="I82" s="93"/>
      <c r="J82" s="94"/>
      <c r="K82" s="305">
        <v>0.05</v>
      </c>
      <c r="L82" s="859">
        <f>N75*K82</f>
        <v>760.96867839084064</v>
      </c>
      <c r="M82" s="860"/>
      <c r="N82" s="51"/>
    </row>
    <row r="83" spans="1:14" ht="15.75" thickBot="1">
      <c r="B83" s="822" t="s">
        <v>953</v>
      </c>
      <c r="C83" s="823"/>
      <c r="D83" s="823"/>
      <c r="E83" s="823"/>
      <c r="F83" s="823"/>
      <c r="G83" s="823"/>
      <c r="H83" s="823"/>
      <c r="I83" s="823"/>
      <c r="J83" s="823"/>
      <c r="K83" s="823"/>
      <c r="L83" s="823"/>
      <c r="M83" s="824"/>
      <c r="N83" s="52">
        <f>L80+L81+L82</f>
        <v>4565.812070345044</v>
      </c>
    </row>
    <row r="84" spans="1:14" ht="15.75" thickBot="1">
      <c r="B84" s="33"/>
      <c r="C84" s="34"/>
      <c r="D84" s="34"/>
      <c r="E84" s="34"/>
      <c r="F84" s="34"/>
      <c r="G84" s="34"/>
      <c r="H84" s="34"/>
      <c r="I84" s="34"/>
      <c r="J84" s="34"/>
      <c r="K84" s="34"/>
      <c r="L84" s="34"/>
      <c r="M84" s="34"/>
      <c r="N84" s="35"/>
    </row>
    <row r="85" spans="1:14" ht="15.75" thickBot="1">
      <c r="A85" t="s">
        <v>2016</v>
      </c>
      <c r="B85" s="822" t="s">
        <v>975</v>
      </c>
      <c r="C85" s="823"/>
      <c r="D85" s="823"/>
      <c r="E85" s="823"/>
      <c r="F85" s="823"/>
      <c r="G85" s="823"/>
      <c r="H85" s="823"/>
      <c r="I85" s="823"/>
      <c r="J85" s="823"/>
      <c r="K85" s="823"/>
      <c r="L85" s="823"/>
      <c r="M85" s="824"/>
      <c r="N85" s="188">
        <f>N75+N83</f>
        <v>19785.185638161856</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6" t="s">
        <v>2218</v>
      </c>
      <c r="C102" s="967"/>
      <c r="D102" s="967"/>
      <c r="E102" s="967"/>
      <c r="F102" s="967"/>
      <c r="G102" s="967"/>
      <c r="H102" s="967"/>
      <c r="I102" s="967"/>
      <c r="J102" s="967"/>
      <c r="K102" s="967"/>
      <c r="L102" s="967"/>
      <c r="M102" s="967"/>
      <c r="N102" s="968"/>
    </row>
    <row r="103" spans="2:14" ht="15" customHeight="1">
      <c r="B103" s="966"/>
      <c r="C103" s="967"/>
      <c r="D103" s="967"/>
      <c r="E103" s="967"/>
      <c r="F103" s="967"/>
      <c r="G103" s="967"/>
      <c r="H103" s="967"/>
      <c r="I103" s="967"/>
      <c r="J103" s="967"/>
      <c r="K103" s="967"/>
      <c r="L103" s="967"/>
      <c r="M103" s="967"/>
      <c r="N103" s="968"/>
    </row>
    <row r="104" spans="2:14" ht="30" customHeight="1">
      <c r="B104" s="969" t="s">
        <v>2219</v>
      </c>
      <c r="C104" s="970"/>
      <c r="D104" s="970"/>
      <c r="E104" s="970"/>
      <c r="F104" s="970"/>
      <c r="G104" s="970"/>
      <c r="H104" s="970"/>
      <c r="I104" s="970"/>
      <c r="J104" s="970"/>
      <c r="K104" s="970"/>
      <c r="L104" s="970"/>
      <c r="M104" s="970"/>
      <c r="N104" s="971"/>
    </row>
    <row r="105" spans="2:14">
      <c r="B105" s="969"/>
      <c r="C105" s="970"/>
      <c r="D105" s="970"/>
      <c r="E105" s="970"/>
      <c r="F105" s="970"/>
      <c r="G105" s="970"/>
      <c r="H105" s="970"/>
      <c r="I105" s="970"/>
      <c r="J105" s="970"/>
      <c r="K105" s="970"/>
      <c r="L105" s="970"/>
      <c r="M105" s="970"/>
      <c r="N105" s="97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2"/>
      <c r="K115" s="972"/>
      <c r="L115" s="972"/>
      <c r="M115" s="972"/>
      <c r="N115" s="973"/>
    </row>
    <row r="116" spans="2:14" ht="15.75" thickBot="1">
      <c r="B116" s="419" t="s">
        <v>2221</v>
      </c>
      <c r="C116" s="420"/>
      <c r="D116" s="420"/>
      <c r="E116" s="259"/>
      <c r="F116" s="259"/>
      <c r="G116" s="259"/>
      <c r="H116" s="259"/>
      <c r="I116" s="259"/>
      <c r="J116" s="974"/>
      <c r="K116" s="974"/>
      <c r="L116" s="974"/>
      <c r="M116" s="974"/>
      <c r="N116" s="975"/>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topLeftCell="A49" zoomScale="77" zoomScaleNormal="77" workbookViewId="0">
      <selection activeCell="M51" sqref="M51"/>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65583.753536095814</v>
      </c>
      <c r="L36" s="270"/>
      <c r="M36" s="271">
        <v>2.5</v>
      </c>
      <c r="N36" s="272">
        <f>K36/M36</f>
        <v>26233.501414438324</v>
      </c>
    </row>
    <row r="37" spans="1:14">
      <c r="A37" s="113" t="s">
        <v>129</v>
      </c>
      <c r="B37" s="871" t="str">
        <f>VLOOKUP(A37,EQUIPOS!A7:D154,3,FALSE)</f>
        <v xml:space="preserve">Buldozer, Potencia al volante de 140 HP, motor de 2200 RPM, longitud de hoja 4,80m. </v>
      </c>
      <c r="C37" s="872"/>
      <c r="D37" s="872"/>
      <c r="E37" s="872"/>
      <c r="F37" s="872"/>
      <c r="G37" s="872"/>
      <c r="H37" s="873"/>
      <c r="I37" s="421"/>
      <c r="J37" s="422"/>
      <c r="K37" s="269">
        <f>VLOOKUP(A37,EQUIPOS!A7:D164,4,FALSE)</f>
        <v>160100.33293369744</v>
      </c>
      <c r="L37" s="335"/>
      <c r="M37" s="336">
        <v>100</v>
      </c>
      <c r="N37" s="272">
        <f>K37/M37</f>
        <v>1601.0033293369745</v>
      </c>
    </row>
    <row r="38" spans="1:14">
      <c r="A38" s="113" t="s">
        <v>312</v>
      </c>
      <c r="B38" s="871" t="str">
        <f>VLOOKUP(A38,EQUIPOS!A8:D154,3,FALSE)</f>
        <v>Retroexcavadora sobre oruga, potencia 138 HP, balde de 1,5 m3.</v>
      </c>
      <c r="C38" s="872"/>
      <c r="D38" s="872"/>
      <c r="E38" s="872"/>
      <c r="F38" s="872"/>
      <c r="G38" s="872"/>
      <c r="H38" s="873"/>
      <c r="I38" s="328"/>
      <c r="J38" s="330"/>
      <c r="K38" s="269">
        <f>VLOOKUP(A38,EQUIPOS!A8:D165,4,FALSE)</f>
        <v>196632.60024177449</v>
      </c>
      <c r="L38" s="423"/>
      <c r="M38" s="424">
        <v>16</v>
      </c>
      <c r="N38" s="272">
        <f>K38/M38</f>
        <v>12289.537515110906</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0.01</v>
      </c>
      <c r="N40" s="344">
        <f>N76*M40</f>
        <v>25.250800282375621</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40149.29305916858</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5042.8253186513148</v>
      </c>
      <c r="N47" s="272">
        <f>K47*M47</f>
        <v>1512.8475955953943</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91540.303673121132</v>
      </c>
      <c r="N48" s="272">
        <f t="shared" ref="N48:N53" si="0">K48*M48</f>
        <v>274620.91101936338</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9881.8013073031798</v>
      </c>
      <c r="N49" s="272">
        <f t="shared" si="0"/>
        <v>2470.4503268257949</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1168.1754030341053</v>
      </c>
      <c r="N50" s="272">
        <f t="shared" si="0"/>
        <v>1168.1754030341053</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1399.2083470333396</v>
      </c>
      <c r="N51" s="272">
        <f t="shared" si="0"/>
        <v>1399.2083470333396</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3879.7503610844888</v>
      </c>
      <c r="N52" s="272">
        <f t="shared" si="0"/>
        <v>1776.9256653766959</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4345.6381729541336</v>
      </c>
      <c r="N53" s="272">
        <f t="shared" si="0"/>
        <v>5649.329624840374</v>
      </c>
    </row>
    <row r="54" spans="1:14" ht="15.75" thickBot="1">
      <c r="B54" s="822" t="s">
        <v>953</v>
      </c>
      <c r="C54" s="823"/>
      <c r="D54" s="823"/>
      <c r="E54" s="823"/>
      <c r="F54" s="823"/>
      <c r="G54" s="823"/>
      <c r="H54" s="823"/>
      <c r="I54" s="823"/>
      <c r="J54" s="823"/>
      <c r="K54" s="823"/>
      <c r="L54" s="823"/>
      <c r="M54" s="824"/>
      <c r="N54" s="394">
        <f>SUM(N47:N53)</f>
        <v>288597.84798206907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09">
        <f>VLOOKUP(A59,TRANSPORTE!A5:D117,4,FALSE)</f>
        <v>1002.1531531865068</v>
      </c>
      <c r="M59" s="910"/>
      <c r="N59" s="287">
        <f>K59*L59</f>
        <v>1302.7990991424588</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1302.7990991424588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2525.0800282375621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332575.0201686176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66515.004033723526</v>
      </c>
      <c r="M83" s="858"/>
      <c r="N83" s="51"/>
    </row>
    <row r="84" spans="1:14">
      <c r="B84" s="89" t="s">
        <v>973</v>
      </c>
      <c r="C84" s="90"/>
      <c r="D84" s="90"/>
      <c r="E84" s="90"/>
      <c r="F84" s="90"/>
      <c r="G84" s="90"/>
      <c r="H84" s="90"/>
      <c r="I84" s="87"/>
      <c r="J84" s="88"/>
      <c r="K84" s="304">
        <v>0.05</v>
      </c>
      <c r="L84" s="857">
        <f>N78*K84</f>
        <v>16628.751008430881</v>
      </c>
      <c r="M84" s="858"/>
      <c r="N84" s="51"/>
    </row>
    <row r="85" spans="1:14" ht="15.75" thickBot="1">
      <c r="B85" s="91" t="s">
        <v>974</v>
      </c>
      <c r="C85" s="92"/>
      <c r="D85" s="92"/>
      <c r="E85" s="92"/>
      <c r="F85" s="92"/>
      <c r="G85" s="92"/>
      <c r="H85" s="92"/>
      <c r="I85" s="93"/>
      <c r="J85" s="94"/>
      <c r="K85" s="305">
        <v>0.05</v>
      </c>
      <c r="L85" s="859">
        <f>N78*K85</f>
        <v>16628.751008430881</v>
      </c>
      <c r="M85" s="860"/>
      <c r="N85" s="51"/>
    </row>
    <row r="86" spans="1:14" ht="15.75" thickBot="1">
      <c r="B86" s="822" t="s">
        <v>953</v>
      </c>
      <c r="C86" s="823"/>
      <c r="D86" s="823"/>
      <c r="E86" s="823"/>
      <c r="F86" s="823"/>
      <c r="G86" s="823"/>
      <c r="H86" s="823"/>
      <c r="I86" s="823"/>
      <c r="J86" s="823"/>
      <c r="K86" s="823"/>
      <c r="L86" s="823"/>
      <c r="M86" s="824"/>
      <c r="N86" s="52">
        <f>L83+L84+L85</f>
        <v>99772.506050585274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432347.5262192029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topLeftCell="A52"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65583.753536095814</v>
      </c>
      <c r="L36" s="270"/>
      <c r="M36" s="336">
        <v>2.5</v>
      </c>
      <c r="N36" s="272">
        <f>K36/M36</f>
        <v>26233.501414438324</v>
      </c>
    </row>
    <row r="37" spans="1:14">
      <c r="A37" s="113" t="s">
        <v>129</v>
      </c>
      <c r="B37" s="871" t="str">
        <f>VLOOKUP(A37,EQUIPOS!A7:D154,3,FALSE)</f>
        <v xml:space="preserve">Buldozer, Potencia al volante de 140 HP, motor de 2200 RPM, longitud de hoja 4,80m. </v>
      </c>
      <c r="C37" s="872"/>
      <c r="D37" s="872"/>
      <c r="E37" s="872"/>
      <c r="F37" s="872"/>
      <c r="G37" s="872"/>
      <c r="H37" s="873"/>
      <c r="I37" s="421"/>
      <c r="J37" s="422"/>
      <c r="K37" s="269">
        <f>VLOOKUP(A37,EQUIPOS!A7:D164,4,FALSE)</f>
        <v>160100.33293369744</v>
      </c>
      <c r="L37" s="335"/>
      <c r="M37" s="336">
        <v>100</v>
      </c>
      <c r="N37" s="272">
        <f>K37/M37</f>
        <v>1601.0033293369745</v>
      </c>
    </row>
    <row r="38" spans="1:14">
      <c r="A38" s="113" t="s">
        <v>261</v>
      </c>
      <c r="B38" s="871" t="str">
        <f>VLOOKUP(A38,EQUIPOS!A8:D154,3,FALSE)</f>
        <v xml:space="preserve">Motobomba 3 PULGADAS (incluye operario)
</v>
      </c>
      <c r="C38" s="872"/>
      <c r="D38" s="872"/>
      <c r="E38" s="872"/>
      <c r="F38" s="872"/>
      <c r="G38" s="872"/>
      <c r="H38" s="873"/>
      <c r="I38" s="328"/>
      <c r="J38" s="330"/>
      <c r="K38" s="269">
        <f>VLOOKUP(A38,EQUIPOS!A8:D165,4,FALSE)</f>
        <v>7611.7349387823815</v>
      </c>
      <c r="L38" s="423"/>
      <c r="M38" s="424">
        <v>8</v>
      </c>
      <c r="N38" s="272">
        <f>K38/M38</f>
        <v>951.46686734779769</v>
      </c>
    </row>
    <row r="39" spans="1:14">
      <c r="A39" t="s">
        <v>312</v>
      </c>
      <c r="B39" s="871" t="str">
        <f>VLOOKUP(A39,EQUIPOS!A9:D154,3,FALSE)</f>
        <v>Retroexcavadora sobre oruga, potencia 138 HP, balde de 1,5 m3.</v>
      </c>
      <c r="C39" s="872"/>
      <c r="D39" s="872"/>
      <c r="E39" s="872"/>
      <c r="F39" s="872"/>
      <c r="G39" s="872"/>
      <c r="H39" s="873"/>
      <c r="I39" s="36"/>
      <c r="J39" s="37"/>
      <c r="K39" s="269">
        <f>VLOOKUP(A39,EQUIPOS!A9:D166,4,FALSE)</f>
        <v>196632.60024177449</v>
      </c>
      <c r="L39" s="276"/>
      <c r="M39" s="336">
        <v>8</v>
      </c>
      <c r="N39" s="272">
        <f>K39/M39</f>
        <v>24579.075030221811</v>
      </c>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N78*M41</f>
        <v>215.73612180720397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53580.782763152107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5042.8253186513148</v>
      </c>
      <c r="N48" s="272">
        <f>K48*M48</f>
        <v>1512.8475955953943</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91540.303673121132</v>
      </c>
      <c r="N49" s="272">
        <f t="shared" ref="N49:N54" si="0">K49*M49</f>
        <v>274620.91101936338</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9881.8013073031798</v>
      </c>
      <c r="N50" s="272">
        <f t="shared" si="0"/>
        <v>2470.4503268257949</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1168.1754030341053</v>
      </c>
      <c r="N51" s="272">
        <f t="shared" si="0"/>
        <v>1168.1754030341053</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1399.2083470333396</v>
      </c>
      <c r="N52" s="272">
        <f t="shared" si="0"/>
        <v>1399.2083470333396</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3879.7503610844888</v>
      </c>
      <c r="N53" s="272">
        <f>K53*M53</f>
        <v>1776.9256653766959</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4345.6381729541336</v>
      </c>
      <c r="N54" s="272">
        <f t="shared" si="0"/>
        <v>5649.329624840374</v>
      </c>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288597.84798206907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09">
        <f>VLOOKUP(A61,TRANSPORTE!A5:D117,4,FALSE)</f>
        <v>1002.1531531865068</v>
      </c>
      <c r="M61" s="910"/>
      <c r="N61" s="287">
        <f>K61*L61</f>
        <v>1302.7990991424588</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1302.7990991424588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21573.612180720396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365055.04202508397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73011.008405016793</v>
      </c>
      <c r="M85" s="858"/>
      <c r="N85" s="51"/>
    </row>
    <row r="86" spans="1:14">
      <c r="B86" s="89" t="s">
        <v>973</v>
      </c>
      <c r="C86" s="90"/>
      <c r="D86" s="90"/>
      <c r="E86" s="90"/>
      <c r="F86" s="90"/>
      <c r="G86" s="90"/>
      <c r="H86" s="90"/>
      <c r="I86" s="87"/>
      <c r="J86" s="88"/>
      <c r="K86" s="304">
        <v>0.05</v>
      </c>
      <c r="L86" s="857">
        <f>N80*K86</f>
        <v>18252.752101254198</v>
      </c>
      <c r="M86" s="858"/>
      <c r="N86" s="51"/>
    </row>
    <row r="87" spans="1:14" ht="15.75" thickBot="1">
      <c r="B87" s="91" t="s">
        <v>974</v>
      </c>
      <c r="C87" s="92"/>
      <c r="D87" s="92"/>
      <c r="E87" s="92"/>
      <c r="F87" s="92"/>
      <c r="G87" s="92"/>
      <c r="H87" s="92"/>
      <c r="I87" s="93"/>
      <c r="J87" s="94"/>
      <c r="K87" s="305">
        <v>0.05</v>
      </c>
      <c r="L87" s="859">
        <f>N80*K87</f>
        <v>18252.752101254198</v>
      </c>
      <c r="M87" s="860"/>
      <c r="N87" s="51"/>
    </row>
    <row r="88" spans="1:14" ht="15.75" thickBot="1">
      <c r="B88" s="822" t="s">
        <v>953</v>
      </c>
      <c r="C88" s="823"/>
      <c r="D88" s="823"/>
      <c r="E88" s="823"/>
      <c r="F88" s="823"/>
      <c r="G88" s="823"/>
      <c r="H88" s="823"/>
      <c r="I88" s="823"/>
      <c r="J88" s="823"/>
      <c r="K88" s="823"/>
      <c r="L88" s="823"/>
      <c r="M88" s="824"/>
      <c r="N88" s="52">
        <f>L85+L86+L87</f>
        <v>109516.51260752519</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474571.55463260913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2.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160100.33293369744</v>
      </c>
      <c r="L36" s="270"/>
      <c r="M36" s="336">
        <v>100</v>
      </c>
      <c r="N36" s="272">
        <f>K36/M36</f>
        <v>1601.0033293369745</v>
      </c>
    </row>
    <row r="37" spans="1:14">
      <c r="A37" s="113" t="s">
        <v>312</v>
      </c>
      <c r="B37" s="871" t="str">
        <f>VLOOKUP(A37,EQUIPOS!A7:D154,3,FALSE)</f>
        <v>Retroexcavadora sobre oruga, potencia 138 HP, balde de 1,5 m3.</v>
      </c>
      <c r="C37" s="872"/>
      <c r="D37" s="872"/>
      <c r="E37" s="872"/>
      <c r="F37" s="872"/>
      <c r="G37" s="872"/>
      <c r="H37" s="873"/>
      <c r="I37" s="421"/>
      <c r="J37" s="422"/>
      <c r="K37" s="269">
        <f>VLOOKUP(A37,EQUIPOS!A7:D164,4,FALSE)</f>
        <v>196632.60024177449</v>
      </c>
      <c r="L37" s="335"/>
      <c r="M37" s="336">
        <v>35</v>
      </c>
      <c r="N37" s="272">
        <f>K37/M37</f>
        <v>5618.0742926221283</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7.6767229862288557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7226.7543449453315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4345.6381729541336</v>
      </c>
      <c r="N48" s="272">
        <f>K48*M48</f>
        <v>5649.329624840374</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2" t="s">
        <v>953</v>
      </c>
      <c r="C55" s="823"/>
      <c r="D55" s="823"/>
      <c r="E55" s="823"/>
      <c r="F55" s="823"/>
      <c r="G55" s="823"/>
      <c r="H55" s="823"/>
      <c r="I55" s="823"/>
      <c r="J55" s="823"/>
      <c r="K55" s="823"/>
      <c r="L55" s="823"/>
      <c r="M55" s="824"/>
      <c r="N55" s="394">
        <f>SUM(N48:N54)</f>
        <v>5649.329624840374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09">
        <f>VLOOKUP(A60,TRANSPORTE!A5:D117,4,FALSE)</f>
        <v>1002.1531531865068</v>
      </c>
      <c r="M60" s="910"/>
      <c r="N60" s="287">
        <f>K60*L60</f>
        <v>1302.7990991424588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1302.7990991424588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767.67229862288559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14946.555367551049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2989.31107351021</v>
      </c>
      <c r="M84" s="858"/>
      <c r="N84" s="51"/>
    </row>
    <row r="85" spans="1:14">
      <c r="B85" s="89" t="s">
        <v>973</v>
      </c>
      <c r="C85" s="90"/>
      <c r="D85" s="90"/>
      <c r="E85" s="90"/>
      <c r="F85" s="90"/>
      <c r="G85" s="90"/>
      <c r="H85" s="90"/>
      <c r="I85" s="87"/>
      <c r="J85" s="88"/>
      <c r="K85" s="304">
        <v>0.05</v>
      </c>
      <c r="L85" s="857">
        <f>N79*K85</f>
        <v>747.3277683775525</v>
      </c>
      <c r="M85" s="858"/>
      <c r="N85" s="51"/>
    </row>
    <row r="86" spans="1:14" ht="15.75" thickBot="1">
      <c r="B86" s="91" t="s">
        <v>974</v>
      </c>
      <c r="C86" s="92"/>
      <c r="D86" s="92"/>
      <c r="E86" s="92"/>
      <c r="F86" s="92"/>
      <c r="G86" s="92"/>
      <c r="H86" s="92"/>
      <c r="I86" s="93"/>
      <c r="J86" s="94"/>
      <c r="K86" s="305">
        <v>0.05</v>
      </c>
      <c r="L86" s="859">
        <f>N79*K86</f>
        <v>747.3277683775525</v>
      </c>
      <c r="M86" s="860"/>
      <c r="N86" s="51"/>
    </row>
    <row r="87" spans="1:14" ht="15.75" thickBot="1">
      <c r="B87" s="822" t="s">
        <v>953</v>
      </c>
      <c r="C87" s="823"/>
      <c r="D87" s="823"/>
      <c r="E87" s="823"/>
      <c r="F87" s="823"/>
      <c r="G87" s="823"/>
      <c r="H87" s="823"/>
      <c r="I87" s="823"/>
      <c r="J87" s="823"/>
      <c r="K87" s="823"/>
      <c r="L87" s="823"/>
      <c r="M87" s="824"/>
      <c r="N87" s="52">
        <f>L84+L85+L86</f>
        <v>4483.9666102653146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19430.521977816363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7.75" customHeight="1" thickBot="1">
      <c r="B29" s="71" t="s">
        <v>943</v>
      </c>
      <c r="C29" s="801" t="s">
        <v>944</v>
      </c>
      <c r="D29" s="802"/>
      <c r="E29" s="802"/>
      <c r="F29" s="802"/>
      <c r="G29" s="802"/>
      <c r="H29" s="802"/>
      <c r="I29" s="802"/>
      <c r="J29" s="72"/>
      <c r="K29" s="342" t="s">
        <v>2215</v>
      </c>
      <c r="L29" s="798" t="s">
        <v>945</v>
      </c>
      <c r="M29" s="799"/>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2" t="s">
        <v>944</v>
      </c>
      <c r="C34" s="893"/>
      <c r="D34" s="893"/>
      <c r="E34" s="893"/>
      <c r="F34" s="893"/>
      <c r="G34" s="893"/>
      <c r="H34" s="894"/>
      <c r="I34" s="895" t="s">
        <v>948</v>
      </c>
      <c r="J34" s="896"/>
      <c r="K34" s="69" t="s">
        <v>949</v>
      </c>
      <c r="L34" s="897" t="s">
        <v>950</v>
      </c>
      <c r="M34" s="894"/>
      <c r="N34" s="70" t="s">
        <v>951</v>
      </c>
    </row>
    <row r="35" spans="1:14">
      <c r="A35" s="113" t="s">
        <v>263</v>
      </c>
      <c r="B35" s="871" t="str">
        <f>VLOOKUP(A35,EQUIPOS!A6:D154,3,FALSE)</f>
        <v xml:space="preserve">Motobomba 4 pulgadas
</v>
      </c>
      <c r="C35" s="872"/>
      <c r="D35" s="872"/>
      <c r="E35" s="872"/>
      <c r="F35" s="872"/>
      <c r="G35" s="872"/>
      <c r="H35" s="873"/>
      <c r="I35" s="267"/>
      <c r="J35" s="268"/>
      <c r="K35" s="269">
        <f>VLOOKUP(A35,EQUIPOS!A6:D163,4,FALSE)</f>
        <v>7600.4365660727653</v>
      </c>
      <c r="L35" s="270"/>
      <c r="M35" s="336">
        <v>21</v>
      </c>
      <c r="N35" s="272">
        <f>K35/M35</f>
        <v>361.92555076536979</v>
      </c>
    </row>
    <row r="36" spans="1:14">
      <c r="A36" s="113" t="s">
        <v>129</v>
      </c>
      <c r="B36" s="871" t="str">
        <f>VLOOKUP(A36,EQUIPOS!A7:D154,3,FALSE)</f>
        <v xml:space="preserve">Buldozer, Potencia al volante de 140 HP, motor de 2200 RPM, longitud de hoja 4,80m. </v>
      </c>
      <c r="C36" s="872"/>
      <c r="D36" s="872"/>
      <c r="E36" s="872"/>
      <c r="F36" s="872"/>
      <c r="G36" s="872"/>
      <c r="H36" s="873"/>
      <c r="I36" s="421"/>
      <c r="J36" s="422"/>
      <c r="K36" s="269">
        <f>VLOOKUP(A36,EQUIPOS!A7:D164,4,FALSE)</f>
        <v>160100.33293369744</v>
      </c>
      <c r="L36" s="335"/>
      <c r="M36" s="336">
        <v>100</v>
      </c>
      <c r="N36" s="272">
        <f>K36/M36</f>
        <v>1601.0033293369745</v>
      </c>
    </row>
    <row r="37" spans="1:14">
      <c r="A37" s="113" t="s">
        <v>312</v>
      </c>
      <c r="B37" s="871" t="str">
        <f>VLOOKUP(A37,EQUIPOS!A8:D154,3,FALSE)</f>
        <v>Retroexcavadora sobre oruga, potencia 138 HP, balde de 1,5 m3.</v>
      </c>
      <c r="C37" s="872"/>
      <c r="D37" s="872"/>
      <c r="E37" s="872"/>
      <c r="F37" s="872"/>
      <c r="G37" s="872"/>
      <c r="H37" s="873"/>
      <c r="I37" s="328"/>
      <c r="J37" s="330"/>
      <c r="K37" s="269">
        <f>VLOOKUP(A37,EQUIPOS!A8:D165,4,FALSE)</f>
        <v>196632.60024177449</v>
      </c>
      <c r="L37" s="423"/>
      <c r="M37" s="424">
        <v>21</v>
      </c>
      <c r="N37" s="272">
        <f>K37/M37</f>
        <v>9363.4571543702132</v>
      </c>
    </row>
    <row r="38" spans="1:14">
      <c r="B38" s="871"/>
      <c r="C38" s="872"/>
      <c r="D38" s="872"/>
      <c r="E38" s="872"/>
      <c r="F38" s="872"/>
      <c r="G38" s="872"/>
      <c r="H38" s="873"/>
      <c r="I38" s="36"/>
      <c r="J38" s="37"/>
      <c r="K38" s="269"/>
      <c r="L38" s="276"/>
      <c r="M38" s="336"/>
      <c r="N38" s="272"/>
    </row>
    <row r="39" spans="1:14">
      <c r="B39" s="320"/>
      <c r="C39" s="321"/>
      <c r="D39" s="321"/>
      <c r="E39" s="321"/>
      <c r="F39" s="323"/>
      <c r="G39" s="323"/>
      <c r="H39" s="125"/>
      <c r="I39" s="36"/>
      <c r="J39" s="37"/>
      <c r="K39" s="269"/>
      <c r="L39" s="276"/>
      <c r="M39" s="277"/>
      <c r="N39" s="273"/>
    </row>
    <row r="40" spans="1:14">
      <c r="B40" s="879" t="s">
        <v>952</v>
      </c>
      <c r="C40" s="880"/>
      <c r="D40" s="880"/>
      <c r="E40" s="38"/>
      <c r="F40" s="39"/>
      <c r="G40" s="39"/>
      <c r="H40" s="40"/>
      <c r="I40" s="36"/>
      <c r="J40" s="37"/>
      <c r="K40" s="279"/>
      <c r="L40" s="276"/>
      <c r="M40" s="401">
        <v>0.01</v>
      </c>
      <c r="N40" s="344">
        <f>N76*M40</f>
        <v>12.794538310381427</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SUM(N35:N41)</f>
        <v>11339.18057278294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4345.6381729541336</v>
      </c>
      <c r="N47" s="272">
        <f>K47*M47</f>
        <v>5649.329624840374</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5649.329624840374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09">
        <f>VLOOKUP(A59,TRANSPORTE!A5:D117,4,FALSE)</f>
        <v>1002.1531531865068</v>
      </c>
      <c r="M59" s="910"/>
      <c r="N59" s="287">
        <f>K59*L59</f>
        <v>1302.7990991424588</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1302.7990991424588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1279.4538310381427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19570.763127803915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3914.1526255607832</v>
      </c>
      <c r="M83" s="858"/>
      <c r="N83" s="51"/>
    </row>
    <row r="84" spans="1:14">
      <c r="B84" s="89" t="s">
        <v>973</v>
      </c>
      <c r="C84" s="90"/>
      <c r="D84" s="90"/>
      <c r="E84" s="90"/>
      <c r="F84" s="90"/>
      <c r="G84" s="90"/>
      <c r="H84" s="90"/>
      <c r="I84" s="87"/>
      <c r="J84" s="88"/>
      <c r="K84" s="304">
        <v>0.05</v>
      </c>
      <c r="L84" s="857">
        <f>N78*K84</f>
        <v>978.53815639019581</v>
      </c>
      <c r="M84" s="858"/>
      <c r="N84" s="51"/>
    </row>
    <row r="85" spans="1:14" ht="15.75" thickBot="1">
      <c r="B85" s="91" t="s">
        <v>974</v>
      </c>
      <c r="C85" s="92"/>
      <c r="D85" s="92"/>
      <c r="E85" s="92"/>
      <c r="F85" s="92"/>
      <c r="G85" s="92"/>
      <c r="H85" s="92"/>
      <c r="I85" s="93"/>
      <c r="J85" s="94"/>
      <c r="K85" s="305">
        <v>0.05</v>
      </c>
      <c r="L85" s="859">
        <f>N78*K85</f>
        <v>978.53815639019581</v>
      </c>
      <c r="M85" s="860"/>
      <c r="N85" s="51"/>
    </row>
    <row r="86" spans="1:14" ht="15.75" thickBot="1">
      <c r="B86" s="822" t="s">
        <v>953</v>
      </c>
      <c r="C86" s="823"/>
      <c r="D86" s="823"/>
      <c r="E86" s="823"/>
      <c r="F86" s="823"/>
      <c r="G86" s="823"/>
      <c r="H86" s="823"/>
      <c r="I86" s="823"/>
      <c r="J86" s="823"/>
      <c r="K86" s="823"/>
      <c r="L86" s="823"/>
      <c r="M86" s="824"/>
      <c r="N86" s="52">
        <f>L83+L84+L85</f>
        <v>5871.2289383411744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25441.992066145089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11451.840122147394</v>
      </c>
      <c r="L36" s="270"/>
      <c r="M36" s="336">
        <v>2.5</v>
      </c>
      <c r="N36" s="272">
        <f>K36/M36</f>
        <v>4580.7360488589575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4986.7185488589575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24763.008984521501</v>
      </c>
      <c r="N48" s="272">
        <f>K48*M48</f>
        <v>32191.911679877951</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55.771494290648405</v>
      </c>
      <c r="N49" s="272">
        <f>K49*M49</f>
        <v>1673.1448287194521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33865.056508597401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932.29582164537612</v>
      </c>
      <c r="M60" s="910"/>
      <c r="N60" s="287">
        <f>K60*L60</f>
        <v>1211.9845681389891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1211.9845681389891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48183.409625595355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9636.6819251190718</v>
      </c>
      <c r="M84" s="858"/>
      <c r="N84" s="51"/>
    </row>
    <row r="85" spans="1:14">
      <c r="B85" s="89" t="s">
        <v>973</v>
      </c>
      <c r="C85" s="90"/>
      <c r="D85" s="90"/>
      <c r="E85" s="90"/>
      <c r="F85" s="90"/>
      <c r="G85" s="90"/>
      <c r="H85" s="90"/>
      <c r="I85" s="87"/>
      <c r="J85" s="88"/>
      <c r="K85" s="304">
        <v>0.05</v>
      </c>
      <c r="L85" s="857">
        <f>N79*K85</f>
        <v>2409.170481279768</v>
      </c>
      <c r="M85" s="858"/>
      <c r="N85" s="51"/>
    </row>
    <row r="86" spans="1:14" ht="15.75" thickBot="1">
      <c r="B86" s="91" t="s">
        <v>974</v>
      </c>
      <c r="C86" s="92"/>
      <c r="D86" s="92"/>
      <c r="E86" s="92"/>
      <c r="F86" s="92"/>
      <c r="G86" s="92"/>
      <c r="H86" s="92"/>
      <c r="I86" s="93"/>
      <c r="J86" s="94"/>
      <c r="K86" s="305">
        <v>0.05</v>
      </c>
      <c r="L86" s="859">
        <f>N79*K86</f>
        <v>2409.170481279768</v>
      </c>
      <c r="M86" s="860"/>
      <c r="N86" s="51"/>
    </row>
    <row r="87" spans="1:14" ht="15.75" thickBot="1">
      <c r="B87" s="822" t="s">
        <v>953</v>
      </c>
      <c r="C87" s="823"/>
      <c r="D87" s="823"/>
      <c r="E87" s="823"/>
      <c r="F87" s="823"/>
      <c r="G87" s="823"/>
      <c r="H87" s="823"/>
      <c r="I87" s="823"/>
      <c r="J87" s="823"/>
      <c r="K87" s="823"/>
      <c r="L87" s="823"/>
      <c r="M87" s="824"/>
      <c r="N87" s="52">
        <f>L84+L85+L86</f>
        <v>14455.02288767861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62638.432513273961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11451.840122147394</v>
      </c>
      <c r="L36" s="270"/>
      <c r="M36" s="336">
        <v>2.5</v>
      </c>
      <c r="N36" s="272">
        <f>K36/M36</f>
        <v>4580.7360488589575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4986.7185488589575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27030.273568224668</v>
      </c>
      <c r="N48" s="272">
        <f>K48*M48</f>
        <v>35139.355638692068</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55.771494290648405</v>
      </c>
      <c r="N49" s="272">
        <f>K49*M49</f>
        <v>1673.1448287194521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36812.500467411519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932.29582164537612</v>
      </c>
      <c r="M60" s="910"/>
      <c r="N60" s="287">
        <f>K60*L60</f>
        <v>1211.9845681389891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45"/>
    </row>
    <row r="66" spans="1:15" ht="15.75" thickBot="1">
      <c r="B66" s="911" t="s">
        <v>953</v>
      </c>
      <c r="C66" s="865"/>
      <c r="D66" s="865"/>
      <c r="E66" s="865"/>
      <c r="F66" s="865"/>
      <c r="G66" s="865"/>
      <c r="H66" s="865"/>
      <c r="I66" s="865"/>
      <c r="J66" s="865"/>
      <c r="K66" s="865"/>
      <c r="L66" s="865"/>
      <c r="M66" s="866"/>
      <c r="N66" s="104">
        <f>N60+N61+N62+N63+N64</f>
        <v>1211.9845681389891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51130.853584409473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10226.170716881896</v>
      </c>
      <c r="M84" s="858"/>
      <c r="N84" s="51"/>
    </row>
    <row r="85" spans="1:14">
      <c r="B85" s="89" t="s">
        <v>973</v>
      </c>
      <c r="C85" s="90"/>
      <c r="D85" s="90"/>
      <c r="E85" s="90"/>
      <c r="F85" s="90"/>
      <c r="G85" s="90"/>
      <c r="H85" s="90"/>
      <c r="I85" s="87"/>
      <c r="J85" s="88"/>
      <c r="K85" s="304">
        <v>0.05</v>
      </c>
      <c r="L85" s="857">
        <f>N79*K85</f>
        <v>2556.5426792204739</v>
      </c>
      <c r="M85" s="858"/>
      <c r="N85" s="51"/>
    </row>
    <row r="86" spans="1:14" ht="15.75" thickBot="1">
      <c r="B86" s="91" t="s">
        <v>974</v>
      </c>
      <c r="C86" s="92"/>
      <c r="D86" s="92"/>
      <c r="E86" s="92"/>
      <c r="F86" s="92"/>
      <c r="G86" s="92"/>
      <c r="H86" s="92"/>
      <c r="I86" s="93"/>
      <c r="J86" s="94"/>
      <c r="K86" s="305">
        <v>0.05</v>
      </c>
      <c r="L86" s="859">
        <f>N79*K86</f>
        <v>2556.5426792204739</v>
      </c>
      <c r="M86" s="860"/>
      <c r="N86" s="51"/>
    </row>
    <row r="87" spans="1:14" ht="15.75" thickBot="1">
      <c r="B87" s="822" t="s">
        <v>953</v>
      </c>
      <c r="C87" s="823"/>
      <c r="D87" s="823"/>
      <c r="E87" s="823"/>
      <c r="F87" s="823"/>
      <c r="G87" s="823"/>
      <c r="H87" s="823"/>
      <c r="I87" s="823"/>
      <c r="J87" s="823"/>
      <c r="K87" s="823"/>
      <c r="L87" s="823"/>
      <c r="M87" s="824"/>
      <c r="N87" s="52">
        <f>L84+L85+L86</f>
        <v>15339.256075322844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66470.109659732319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11451.840122147394</v>
      </c>
      <c r="L36" s="270"/>
      <c r="M36" s="336">
        <v>2.5</v>
      </c>
      <c r="N36" s="272">
        <f>K36/M36</f>
        <v>4580.7360488589575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4986.7185488589575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33546.668296059739</v>
      </c>
      <c r="N48" s="272">
        <f>K48*M48</f>
        <v>43610.668784877664</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55.771494290648405</v>
      </c>
      <c r="N49" s="272">
        <f>K49*M49</f>
        <v>1673.1448287194521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45283.813613597114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932.29582164537612</v>
      </c>
      <c r="M60" s="910"/>
      <c r="N60" s="287">
        <f>K60*L60</f>
        <v>1211.9845681389891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1211.9845681389891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59602.166730595069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11920.433346119014</v>
      </c>
      <c r="M84" s="858"/>
      <c r="N84" s="51"/>
    </row>
    <row r="85" spans="1:14">
      <c r="B85" s="89" t="s">
        <v>973</v>
      </c>
      <c r="C85" s="90"/>
      <c r="D85" s="90"/>
      <c r="E85" s="90"/>
      <c r="F85" s="90"/>
      <c r="G85" s="90"/>
      <c r="H85" s="90"/>
      <c r="I85" s="87"/>
      <c r="J85" s="88"/>
      <c r="K85" s="304">
        <v>0.05</v>
      </c>
      <c r="L85" s="857">
        <f>N79*K85</f>
        <v>2980.1083365297536</v>
      </c>
      <c r="M85" s="858"/>
      <c r="N85" s="51"/>
    </row>
    <row r="86" spans="1:14" ht="15.75" thickBot="1">
      <c r="B86" s="91" t="s">
        <v>974</v>
      </c>
      <c r="C86" s="92"/>
      <c r="D86" s="92"/>
      <c r="E86" s="92"/>
      <c r="F86" s="92"/>
      <c r="G86" s="92"/>
      <c r="H86" s="92"/>
      <c r="I86" s="93"/>
      <c r="J86" s="94"/>
      <c r="K86" s="305">
        <v>0.05</v>
      </c>
      <c r="L86" s="859">
        <f>N79*K86</f>
        <v>2980.1083365297536</v>
      </c>
      <c r="M86" s="860"/>
      <c r="N86" s="51"/>
    </row>
    <row r="87" spans="1:14" ht="15.75" thickBot="1">
      <c r="B87" s="822" t="s">
        <v>953</v>
      </c>
      <c r="C87" s="823"/>
      <c r="D87" s="823"/>
      <c r="E87" s="823"/>
      <c r="F87" s="823"/>
      <c r="G87" s="823"/>
      <c r="H87" s="823"/>
      <c r="I87" s="823"/>
      <c r="J87" s="823"/>
      <c r="K87" s="823"/>
      <c r="L87" s="823"/>
      <c r="M87" s="824"/>
      <c r="N87" s="52">
        <f>L84+L85+L86</f>
        <v>17880.65001917852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77482.816749773585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11451.840122147394</v>
      </c>
      <c r="L36" s="270"/>
      <c r="M36" s="336">
        <v>2.5</v>
      </c>
      <c r="N36" s="272">
        <f>K36/M36</f>
        <v>4580.7360488589575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4986.7185488589575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37469.192820588134</v>
      </c>
      <c r="N48" s="272">
        <f>K48*M48</f>
        <v>48709.950666764576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55.771494290648405</v>
      </c>
      <c r="N49" s="272">
        <f>K49*M49</f>
        <v>1673.1448287194521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50383.095495484027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932.29582164537612</v>
      </c>
      <c r="M60" s="910"/>
      <c r="N60" s="287">
        <f>K60*L60</f>
        <v>1211.9845681389891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1211.9845681389891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64701.448612481981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12940.289722496396</v>
      </c>
      <c r="M84" s="858"/>
      <c r="N84" s="51"/>
    </row>
    <row r="85" spans="1:14">
      <c r="B85" s="89" t="s">
        <v>973</v>
      </c>
      <c r="C85" s="90"/>
      <c r="D85" s="90"/>
      <c r="E85" s="90"/>
      <c r="F85" s="90"/>
      <c r="G85" s="90"/>
      <c r="H85" s="90"/>
      <c r="I85" s="87"/>
      <c r="J85" s="88"/>
      <c r="K85" s="304">
        <v>0.05</v>
      </c>
      <c r="L85" s="857">
        <f>N79*K85</f>
        <v>3235.0724306240991</v>
      </c>
      <c r="M85" s="858"/>
      <c r="N85" s="51"/>
    </row>
    <row r="86" spans="1:14" ht="15.75" thickBot="1">
      <c r="B86" s="91" t="s">
        <v>974</v>
      </c>
      <c r="C86" s="92"/>
      <c r="D86" s="92"/>
      <c r="E86" s="92"/>
      <c r="F86" s="92"/>
      <c r="G86" s="92"/>
      <c r="H86" s="92"/>
      <c r="I86" s="93"/>
      <c r="J86" s="94"/>
      <c r="K86" s="305">
        <v>0.05</v>
      </c>
      <c r="L86" s="859">
        <f>N79*K86</f>
        <v>3235.0724306240991</v>
      </c>
      <c r="M86" s="860"/>
      <c r="N86" s="51"/>
    </row>
    <row r="87" spans="1:14" ht="15.75" thickBot="1">
      <c r="B87" s="822" t="s">
        <v>953</v>
      </c>
      <c r="C87" s="823"/>
      <c r="D87" s="823"/>
      <c r="E87" s="823"/>
      <c r="F87" s="823"/>
      <c r="G87" s="823"/>
      <c r="H87" s="823"/>
      <c r="I87" s="823"/>
      <c r="J87" s="823"/>
      <c r="K87" s="823"/>
      <c r="L87" s="823"/>
      <c r="M87" s="824"/>
      <c r="N87" s="52">
        <f>L84+L85+L86</f>
        <v>19410.434583744594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84111.883196226583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405.98250000000002</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38274.936088906819</v>
      </c>
      <c r="N48" s="272">
        <f>K48*M48</f>
        <v>49757.41691557887</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49757.41691557887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932.29582164537612</v>
      </c>
      <c r="M60" s="910"/>
      <c r="N60" s="287">
        <f>K60*L60</f>
        <v>1211.9845681389891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1211.9845681389891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59495.033983717862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11899.006796743573</v>
      </c>
      <c r="M84" s="858"/>
      <c r="N84" s="51"/>
    </row>
    <row r="85" spans="1:14">
      <c r="B85" s="89" t="s">
        <v>973</v>
      </c>
      <c r="C85" s="90"/>
      <c r="D85" s="90"/>
      <c r="E85" s="90"/>
      <c r="F85" s="90"/>
      <c r="G85" s="90"/>
      <c r="H85" s="90"/>
      <c r="I85" s="87"/>
      <c r="J85" s="88"/>
      <c r="K85" s="304">
        <v>0.05</v>
      </c>
      <c r="L85" s="857">
        <f>N79*K85</f>
        <v>2974.7516991858934</v>
      </c>
      <c r="M85" s="858"/>
      <c r="N85" s="51"/>
    </row>
    <row r="86" spans="1:14" ht="15.75" thickBot="1">
      <c r="B86" s="91" t="s">
        <v>974</v>
      </c>
      <c r="C86" s="92"/>
      <c r="D86" s="92"/>
      <c r="E86" s="92"/>
      <c r="F86" s="92"/>
      <c r="G86" s="92"/>
      <c r="H86" s="92"/>
      <c r="I86" s="93"/>
      <c r="J86" s="94"/>
      <c r="K86" s="305">
        <v>0.05</v>
      </c>
      <c r="L86" s="859">
        <f>N79*K86</f>
        <v>2974.7516991858934</v>
      </c>
      <c r="M86" s="860"/>
      <c r="N86" s="51"/>
    </row>
    <row r="87" spans="1:14" ht="15.75" thickBot="1">
      <c r="B87" s="822" t="s">
        <v>953</v>
      </c>
      <c r="C87" s="823"/>
      <c r="D87" s="823"/>
      <c r="E87" s="823"/>
      <c r="F87" s="823"/>
      <c r="G87" s="823"/>
      <c r="H87" s="823"/>
      <c r="I87" s="823"/>
      <c r="J87" s="823"/>
      <c r="K87" s="823"/>
      <c r="L87" s="823"/>
      <c r="M87" s="824"/>
      <c r="N87" s="52">
        <f>L84+L85+L86</f>
        <v>17848.510195115359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77343.544178833225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405.98250000000002</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44206.947327037095</v>
      </c>
      <c r="N48" s="272">
        <f>K48*M48</f>
        <v>57469.031525148224</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57469.031525148224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932.29582164537612</v>
      </c>
      <c r="M60" s="910"/>
      <c r="N60" s="287">
        <f>K60*L60</f>
        <v>1211.9845681389891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1211.9845681389891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67206.648593287216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13441.329718657444</v>
      </c>
      <c r="M84" s="858"/>
      <c r="N84" s="51"/>
    </row>
    <row r="85" spans="1:14">
      <c r="B85" s="89" t="s">
        <v>973</v>
      </c>
      <c r="C85" s="90"/>
      <c r="D85" s="90"/>
      <c r="E85" s="90"/>
      <c r="F85" s="90"/>
      <c r="G85" s="90"/>
      <c r="H85" s="90"/>
      <c r="I85" s="87"/>
      <c r="J85" s="88"/>
      <c r="K85" s="304">
        <v>0.05</v>
      </c>
      <c r="L85" s="857">
        <f>N79*K85</f>
        <v>3360.3324296643609</v>
      </c>
      <c r="M85" s="858"/>
      <c r="N85" s="51"/>
    </row>
    <row r="86" spans="1:14" ht="15.75" thickBot="1">
      <c r="B86" s="91" t="s">
        <v>974</v>
      </c>
      <c r="C86" s="92"/>
      <c r="D86" s="92"/>
      <c r="E86" s="92"/>
      <c r="F86" s="92"/>
      <c r="G86" s="92"/>
      <c r="H86" s="92"/>
      <c r="I86" s="93"/>
      <c r="J86" s="94"/>
      <c r="K86" s="305">
        <v>0.05</v>
      </c>
      <c r="L86" s="859">
        <f>N79*K86</f>
        <v>3360.3324296643609</v>
      </c>
      <c r="M86" s="860"/>
      <c r="N86" s="51"/>
    </row>
    <row r="87" spans="1:14" ht="15.75" thickBot="1">
      <c r="B87" s="822" t="s">
        <v>953</v>
      </c>
      <c r="C87" s="823"/>
      <c r="D87" s="823"/>
      <c r="E87" s="823"/>
      <c r="F87" s="823"/>
      <c r="G87" s="823"/>
      <c r="H87" s="823"/>
      <c r="I87" s="823"/>
      <c r="J87" s="823"/>
      <c r="K87" s="823"/>
      <c r="L87" s="823"/>
      <c r="M87" s="824"/>
      <c r="N87" s="52">
        <f>L84+L85+L86</f>
        <v>20161.994577986166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87368.643171273376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270.65500000000003</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44654.570529463308</v>
      </c>
      <c r="N48" s="272">
        <f>K48*M48</f>
        <v>58050.9416883023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58050.9416883023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932.29582164537612</v>
      </c>
      <c r="M60" s="910"/>
      <c r="N60" s="287">
        <f>K60*L60</f>
        <v>1211.9845681389891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1211.9845681389891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5413.1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64946.68125644129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12989.33625128826</v>
      </c>
      <c r="M84" s="858"/>
      <c r="N84" s="51"/>
    </row>
    <row r="85" spans="1:14">
      <c r="B85" s="89" t="s">
        <v>973</v>
      </c>
      <c r="C85" s="90"/>
      <c r="D85" s="90"/>
      <c r="E85" s="90"/>
      <c r="F85" s="90"/>
      <c r="G85" s="90"/>
      <c r="H85" s="90"/>
      <c r="I85" s="87"/>
      <c r="J85" s="88"/>
      <c r="K85" s="304">
        <v>0.05</v>
      </c>
      <c r="L85" s="857">
        <f>N79*K85</f>
        <v>3247.3340628220649</v>
      </c>
      <c r="M85" s="858"/>
      <c r="N85" s="51"/>
    </row>
    <row r="86" spans="1:14" ht="15.75" thickBot="1">
      <c r="B86" s="91" t="s">
        <v>974</v>
      </c>
      <c r="C86" s="92"/>
      <c r="D86" s="92"/>
      <c r="E86" s="92"/>
      <c r="F86" s="92"/>
      <c r="G86" s="92"/>
      <c r="H86" s="92"/>
      <c r="I86" s="93"/>
      <c r="J86" s="94"/>
      <c r="K86" s="305">
        <v>0.05</v>
      </c>
      <c r="L86" s="859">
        <f>N79*K86</f>
        <v>3247.3340628220649</v>
      </c>
      <c r="M86" s="860"/>
      <c r="N86" s="51"/>
    </row>
    <row r="87" spans="1:14" ht="15.75" thickBot="1">
      <c r="B87" s="822" t="s">
        <v>953</v>
      </c>
      <c r="C87" s="823"/>
      <c r="D87" s="823"/>
      <c r="E87" s="823"/>
      <c r="F87" s="823"/>
      <c r="G87" s="823"/>
      <c r="H87" s="823"/>
      <c r="I87" s="823"/>
      <c r="J87" s="823"/>
      <c r="K87" s="823"/>
      <c r="L87" s="823"/>
      <c r="M87" s="824"/>
      <c r="N87" s="52">
        <f>L84+L85+L86</f>
        <v>19484.004376932389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84430.68563337368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228</v>
      </c>
      <c r="B36" s="871" t="str">
        <f>VLOOKUP(A36,EQUIPOS!A6:D154,3,FALSE)</f>
        <v xml:space="preserve">Formaleta metálica (concreto hidráulico)
</v>
      </c>
      <c r="C36" s="872"/>
      <c r="D36" s="872"/>
      <c r="E36" s="872"/>
      <c r="F36" s="872"/>
      <c r="G36" s="872"/>
      <c r="H36" s="873"/>
      <c r="I36" s="267"/>
      <c r="J36" s="268"/>
      <c r="K36" s="269">
        <f>VLOOKUP(A36,EQUIPOS!A6:D163,4,FALSE)</f>
        <v>4285.6826118507315</v>
      </c>
      <c r="L36" s="270"/>
      <c r="M36" s="271">
        <v>2</v>
      </c>
      <c r="N36" s="272">
        <f>K36/M36</f>
        <v>2142.8413059253658</v>
      </c>
    </row>
    <row r="37" spans="1:14">
      <c r="A37" s="113" t="s">
        <v>282</v>
      </c>
      <c r="B37" s="871" t="str">
        <f>VLOOKUP(A37,EQUIPOS!A7:D154,3,FALSE)</f>
        <v>Piloteadora potencia 250KW, RPM 1800, fuerza elevadora 200KN</v>
      </c>
      <c r="C37" s="872"/>
      <c r="D37" s="872"/>
      <c r="E37" s="872"/>
      <c r="F37" s="872"/>
      <c r="G37" s="872"/>
      <c r="H37" s="873"/>
      <c r="I37" s="421"/>
      <c r="J37" s="422"/>
      <c r="K37" s="269">
        <f>VLOOKUP(A37,EQUIPOS!A7:D164,4,FALSE)</f>
        <v>584723.25861369795</v>
      </c>
      <c r="L37" s="335"/>
      <c r="M37" s="336">
        <v>4</v>
      </c>
      <c r="N37" s="272">
        <f>K37/M37</f>
        <v>146180.81465342449</v>
      </c>
    </row>
    <row r="38" spans="1:14">
      <c r="A38" s="113" t="s">
        <v>363</v>
      </c>
      <c r="B38" s="871" t="str">
        <f>VLOOKUP(A38,EQUIPOS!A8:D154,3,FALSE)</f>
        <v>Vibrador de concreto, Motor de 3 hp a 18.000 rpm Mangueras de 4 mt</v>
      </c>
      <c r="C38" s="872"/>
      <c r="D38" s="872"/>
      <c r="E38" s="872"/>
      <c r="F38" s="872"/>
      <c r="G38" s="872"/>
      <c r="H38" s="873"/>
      <c r="I38" s="328"/>
      <c r="J38" s="330"/>
      <c r="K38" s="269">
        <f>VLOOKUP(A38,EQUIPOS!A8:D165,4,FALSE)</f>
        <v>8290.4204918840878</v>
      </c>
      <c r="L38" s="423"/>
      <c r="M38" s="424">
        <v>2</v>
      </c>
      <c r="N38" s="272">
        <f>K38/M38</f>
        <v>4145.2102459420439</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0.1</v>
      </c>
      <c r="N40" s="344">
        <f>N76*M40</f>
        <v>1240.0887785492826</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153708.95498384119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3061.3222584967407</v>
      </c>
      <c r="N47" s="272">
        <f>K47*M47</f>
        <v>36353.876016392955</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5593.6580530575629</v>
      </c>
      <c r="N48" s="272">
        <f>K48*M48</f>
        <v>2796.8290265287815</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4467.1430542241824</v>
      </c>
      <c r="N49" s="272">
        <f>K49*M49</f>
        <v>2233.5715271120912</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371937.91370141535</v>
      </c>
      <c r="N50" s="272">
        <f>K50*M50</f>
        <v>49076.051525587005</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90460.328095620833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09">
        <f>VLOOKUP(A59,TRANSPORTE!A5:D117,4,FALSE)</f>
        <v>82237.147127803386</v>
      </c>
      <c r="M59" s="910"/>
      <c r="N59" s="287">
        <f>K59*L59</f>
        <v>4111.8573563901691</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4111.8573563901691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12400.887785492825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260682.02822134498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52136.405644268998</v>
      </c>
      <c r="M83" s="858"/>
      <c r="N83" s="51"/>
    </row>
    <row r="84" spans="1:14">
      <c r="B84" s="89" t="s">
        <v>973</v>
      </c>
      <c r="C84" s="90"/>
      <c r="D84" s="90"/>
      <c r="E84" s="90"/>
      <c r="F84" s="90"/>
      <c r="G84" s="90"/>
      <c r="H84" s="90"/>
      <c r="I84" s="87"/>
      <c r="J84" s="88"/>
      <c r="K84" s="304">
        <v>0.05</v>
      </c>
      <c r="L84" s="857">
        <f>N78*K84</f>
        <v>13034.10141106725</v>
      </c>
      <c r="M84" s="858"/>
      <c r="N84" s="51"/>
    </row>
    <row r="85" spans="1:14" ht="15.75" thickBot="1">
      <c r="B85" s="91" t="s">
        <v>974</v>
      </c>
      <c r="C85" s="92"/>
      <c r="D85" s="92"/>
      <c r="E85" s="92"/>
      <c r="F85" s="92"/>
      <c r="G85" s="92"/>
      <c r="H85" s="92"/>
      <c r="I85" s="93"/>
      <c r="J85" s="94"/>
      <c r="K85" s="305">
        <v>0.05</v>
      </c>
      <c r="L85" s="859">
        <f>N78*K85</f>
        <v>13034.10141106725</v>
      </c>
      <c r="M85" s="860"/>
      <c r="N85" s="51"/>
    </row>
    <row r="86" spans="1:14" ht="15.75" thickBot="1">
      <c r="B86" s="822" t="s">
        <v>953</v>
      </c>
      <c r="C86" s="823"/>
      <c r="D86" s="823"/>
      <c r="E86" s="823"/>
      <c r="F86" s="823"/>
      <c r="G86" s="823"/>
      <c r="H86" s="823"/>
      <c r="I86" s="823"/>
      <c r="J86" s="823"/>
      <c r="K86" s="823"/>
      <c r="L86" s="823"/>
      <c r="M86" s="824"/>
      <c r="N86" s="52">
        <f>L83+L84+L85</f>
        <v>78204.608466403501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338886.63668774848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15" customHeight="1">
      <c r="B107" s="969" t="s">
        <v>2219</v>
      </c>
      <c r="C107" s="970"/>
      <c r="D107" s="970"/>
      <c r="E107" s="970"/>
      <c r="F107" s="970"/>
      <c r="G107" s="970"/>
      <c r="H107" s="970"/>
      <c r="I107" s="970"/>
      <c r="J107" s="970"/>
      <c r="K107" s="970"/>
      <c r="L107" s="970"/>
      <c r="M107" s="970"/>
      <c r="N107" s="971"/>
    </row>
    <row r="108" spans="2:14" ht="30.75" customHeight="1">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228</v>
      </c>
      <c r="B36" s="871" t="str">
        <f>VLOOKUP(A36,EQUIPOS!A6:D154,3,FALSE)</f>
        <v xml:space="preserve">Formaleta metálica (concreto hidráulico)
</v>
      </c>
      <c r="C36" s="872"/>
      <c r="D36" s="872"/>
      <c r="E36" s="872"/>
      <c r="F36" s="872"/>
      <c r="G36" s="872"/>
      <c r="H36" s="873"/>
      <c r="I36" s="267"/>
      <c r="J36" s="268"/>
      <c r="K36" s="269">
        <f>VLOOKUP(A36,EQUIPOS!A6:D163,4,FALSE)</f>
        <v>4285.6826118507315</v>
      </c>
      <c r="L36" s="270"/>
      <c r="M36" s="271">
        <v>2</v>
      </c>
      <c r="N36" s="272">
        <f>K36/M36</f>
        <v>2142.8413059253658</v>
      </c>
    </row>
    <row r="37" spans="1:14">
      <c r="A37" s="113" t="s">
        <v>282</v>
      </c>
      <c r="B37" s="871" t="str">
        <f>VLOOKUP(A37,EQUIPOS!A7:D154,3,FALSE)</f>
        <v>Piloteadora potencia 250KW, RPM 1800, fuerza elevadora 200KN</v>
      </c>
      <c r="C37" s="872"/>
      <c r="D37" s="872"/>
      <c r="E37" s="872"/>
      <c r="F37" s="872"/>
      <c r="G37" s="872"/>
      <c r="H37" s="873"/>
      <c r="I37" s="421"/>
      <c r="J37" s="422"/>
      <c r="K37" s="269">
        <f>VLOOKUP(A37,EQUIPOS!A7:D164,4,FALSE)</f>
        <v>584723.25861369795</v>
      </c>
      <c r="L37" s="335"/>
      <c r="M37" s="336">
        <v>4</v>
      </c>
      <c r="N37" s="272">
        <f>K37/M37</f>
        <v>146180.81465342449</v>
      </c>
    </row>
    <row r="38" spans="1:14">
      <c r="A38" s="113" t="s">
        <v>363</v>
      </c>
      <c r="B38" s="871" t="str">
        <f>VLOOKUP(A38,EQUIPOS!A8:D154,3,FALSE)</f>
        <v>Vibrador de concreto, Motor de 3 hp a 18.000 rpm Mangueras de 4 mt</v>
      </c>
      <c r="C38" s="872"/>
      <c r="D38" s="872"/>
      <c r="E38" s="872"/>
      <c r="F38" s="872"/>
      <c r="G38" s="872"/>
      <c r="H38" s="873"/>
      <c r="I38" s="328"/>
      <c r="J38" s="330"/>
      <c r="K38" s="269">
        <f>VLOOKUP(A38,EQUIPOS!A8:D165,4,FALSE)</f>
        <v>8290.4204918840878</v>
      </c>
      <c r="L38" s="423"/>
      <c r="M38" s="424">
        <v>2</v>
      </c>
      <c r="N38" s="272">
        <f>K38/M38</f>
        <v>4145.2102459420439</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0.1</v>
      </c>
      <c r="N40" s="344">
        <f>N76*M40</f>
        <v>1240.0887785492826</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153708.95498384119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3061.3222584967407</v>
      </c>
      <c r="N47" s="272">
        <f>K47*M47</f>
        <v>36353.876016392955</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5593.6580530575629</v>
      </c>
      <c r="N48" s="272">
        <f>K48*M48</f>
        <v>2796.8290265287815</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4467.1430542241824</v>
      </c>
      <c r="N49" s="272">
        <f>K49*M49</f>
        <v>2233.5715271120912</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371937.91370141535</v>
      </c>
      <c r="N50" s="272">
        <f>K50*M50</f>
        <v>49076.051525587005</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90460.328095620833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09">
        <f>VLOOKUP(A59,TRANSPORTE!A5:D117,4,FALSE)</f>
        <v>82237.147127803386</v>
      </c>
      <c r="M59" s="910"/>
      <c r="N59" s="287">
        <f>K59*L59</f>
        <v>4111.8573563901691</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4111.8573563901691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12400.887785492825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260682.02822134498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52136.405644268998</v>
      </c>
      <c r="M83" s="858"/>
      <c r="N83" s="51"/>
    </row>
    <row r="84" spans="1:14">
      <c r="B84" s="89" t="s">
        <v>973</v>
      </c>
      <c r="C84" s="90"/>
      <c r="D84" s="90"/>
      <c r="E84" s="90"/>
      <c r="F84" s="90"/>
      <c r="G84" s="90"/>
      <c r="H84" s="90"/>
      <c r="I84" s="87"/>
      <c r="J84" s="88"/>
      <c r="K84" s="304">
        <v>0.05</v>
      </c>
      <c r="L84" s="857">
        <f>N78*K84</f>
        <v>13034.10141106725</v>
      </c>
      <c r="M84" s="858"/>
      <c r="N84" s="51"/>
    </row>
    <row r="85" spans="1:14" ht="15.75" thickBot="1">
      <c r="B85" s="91" t="s">
        <v>974</v>
      </c>
      <c r="C85" s="92"/>
      <c r="D85" s="92"/>
      <c r="E85" s="92"/>
      <c r="F85" s="92"/>
      <c r="G85" s="92"/>
      <c r="H85" s="92"/>
      <c r="I85" s="93"/>
      <c r="J85" s="94"/>
      <c r="K85" s="305">
        <v>0.05</v>
      </c>
      <c r="L85" s="859">
        <f>N78*K85</f>
        <v>13034.10141106725</v>
      </c>
      <c r="M85" s="860"/>
      <c r="N85" s="51"/>
    </row>
    <row r="86" spans="1:14" ht="15.75" thickBot="1">
      <c r="B86" s="822" t="s">
        <v>953</v>
      </c>
      <c r="C86" s="823"/>
      <c r="D86" s="823"/>
      <c r="E86" s="823"/>
      <c r="F86" s="823"/>
      <c r="G86" s="823"/>
      <c r="H86" s="823"/>
      <c r="I86" s="823"/>
      <c r="J86" s="823"/>
      <c r="K86" s="823"/>
      <c r="L86" s="823"/>
      <c r="M86" s="824"/>
      <c r="N86" s="52">
        <f>L83+L84+L85</f>
        <v>78204.608466403501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338886.63668774848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6" zoomScale="77" zoomScaleNormal="77" workbookViewId="0">
      <selection activeCell="A79" sqref="A79"/>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243</v>
      </c>
      <c r="B36" s="871" t="str">
        <f>VLOOKUP(A36,EQUIPOS!A6:D154,3,FALSE)</f>
        <v>Grúa 10 ton</v>
      </c>
      <c r="C36" s="872"/>
      <c r="D36" s="872"/>
      <c r="E36" s="872"/>
      <c r="F36" s="872"/>
      <c r="G36" s="872"/>
      <c r="H36" s="873"/>
      <c r="I36" s="267"/>
      <c r="J36" s="268"/>
      <c r="K36" s="269">
        <f>VLOOKUP(A36,EQUIPOS!A6:D163,4,FALSE)</f>
        <v>134671.04087543336</v>
      </c>
      <c r="L36" s="270"/>
      <c r="M36" s="271">
        <v>0.158</v>
      </c>
      <c r="N36" s="272">
        <f t="shared" ref="N36:N44" si="0">K36/M36</f>
        <v>852348.3599710972</v>
      </c>
    </row>
    <row r="37" spans="1:14">
      <c r="A37" s="113" t="s">
        <v>121</v>
      </c>
      <c r="B37" s="871" t="str">
        <f>VLOOKUP(A37,EQUIPOS!A7:D154,3,FALSE)</f>
        <v>Bomba eléctrica para accionar la celda</v>
      </c>
      <c r="C37" s="872"/>
      <c r="D37" s="872"/>
      <c r="E37" s="872"/>
      <c r="F37" s="872"/>
      <c r="G37" s="872"/>
      <c r="H37" s="873"/>
      <c r="I37" s="421"/>
      <c r="J37" s="422"/>
      <c r="K37" s="269">
        <f>VLOOKUP(A37,EQUIPOS!A7:D164,4,FALSE)</f>
        <v>72961.043773921585</v>
      </c>
      <c r="L37" s="335"/>
      <c r="M37" s="336">
        <v>0.158</v>
      </c>
      <c r="N37" s="272">
        <f t="shared" si="0"/>
        <v>461778.75806279486</v>
      </c>
    </row>
    <row r="38" spans="1:14">
      <c r="A38" s="113" t="s">
        <v>217</v>
      </c>
      <c r="B38" s="871" t="str">
        <f>VLOOKUP(A38,EQUIPOS!A8:D154,3,FALSE)</f>
        <v>Equipo de soldadura y de acetileno (incluye soldadura)</v>
      </c>
      <c r="C38" s="872"/>
      <c r="D38" s="872"/>
      <c r="E38" s="872"/>
      <c r="F38" s="872"/>
      <c r="G38" s="872"/>
      <c r="H38" s="873"/>
      <c r="I38" s="421"/>
      <c r="J38" s="422"/>
      <c r="K38" s="438">
        <f>VLOOKUP(A38,EQUIPOS!A8:D165,4,FALSE)</f>
        <v>46796.210074187176</v>
      </c>
      <c r="L38" s="335"/>
      <c r="M38" s="336">
        <v>0.158</v>
      </c>
      <c r="N38" s="272">
        <f t="shared" si="0"/>
        <v>296178.54477333656</v>
      </c>
    </row>
    <row r="39" spans="1:14">
      <c r="A39" s="113" t="s">
        <v>255</v>
      </c>
      <c r="B39" s="871" t="str">
        <f>VLOOKUP(A39,EQUIPOS!A9:D154,3,FALSE)</f>
        <v>Manómetro cable de acero para bajar la celda</v>
      </c>
      <c r="C39" s="872"/>
      <c r="D39" s="872"/>
      <c r="E39" s="872"/>
      <c r="F39" s="872"/>
      <c r="G39" s="872"/>
      <c r="H39" s="873"/>
      <c r="I39" s="421"/>
      <c r="J39" s="422"/>
      <c r="K39" s="438">
        <f>VLOOKUP(A39,EQUIPOS!A9:D166,4,FALSE)</f>
        <v>1163989.7713513826</v>
      </c>
      <c r="L39" s="335"/>
      <c r="M39" s="336">
        <v>0.158</v>
      </c>
      <c r="N39" s="272">
        <f t="shared" si="0"/>
        <v>7367023.8693125481</v>
      </c>
    </row>
    <row r="40" spans="1:14">
      <c r="A40" s="113" t="s">
        <v>1648</v>
      </c>
      <c r="B40" s="871" t="str">
        <f>VLOOKUP(A40,EQUIPOS!A10:D154,3,FALSE)</f>
        <v xml:space="preserve">Retroexcavadora sobre llantas 
</v>
      </c>
      <c r="C40" s="872"/>
      <c r="D40" s="872"/>
      <c r="E40" s="872"/>
      <c r="F40" s="872"/>
      <c r="G40" s="872"/>
      <c r="H40" s="873"/>
      <c r="I40" s="421"/>
      <c r="J40" s="422"/>
      <c r="K40" s="438">
        <f>VLOOKUP(A40,EQUIPOS!A10:D167,4,FALSE)</f>
        <v>122036.40116057919</v>
      </c>
      <c r="L40" s="335"/>
      <c r="M40" s="336">
        <v>0.158</v>
      </c>
      <c r="N40" s="272">
        <f t="shared" si="0"/>
        <v>772382.28582645056</v>
      </c>
    </row>
    <row r="41" spans="1:14">
      <c r="A41" s="113" t="s">
        <v>115</v>
      </c>
      <c r="B41" s="871" t="str">
        <f>VLOOKUP(A41,EQUIPOS!A6:D154,3,FALSE)</f>
        <v>Andamiaje para Aplicar la Carga (Equipos Sustituto de la Tara)</v>
      </c>
      <c r="C41" s="872"/>
      <c r="D41" s="872"/>
      <c r="E41" s="872"/>
      <c r="F41" s="872"/>
      <c r="G41" s="872"/>
      <c r="H41" s="873"/>
      <c r="I41" s="421"/>
      <c r="J41" s="422"/>
      <c r="K41" s="438">
        <f>VLOOKUP(A41,EQUIPOS!A6:D154,4,FALSE)</f>
        <v>69338.901640023352</v>
      </c>
      <c r="L41" s="335"/>
      <c r="M41" s="336">
        <v>0.158</v>
      </c>
      <c r="N41" s="272">
        <f t="shared" si="0"/>
        <v>438853.80784824904</v>
      </c>
    </row>
    <row r="42" spans="1:14">
      <c r="A42" s="113" t="s">
        <v>224</v>
      </c>
      <c r="B42" s="871" t="str">
        <f>VLOOKUP(A42,EQUIPOS!A12:D156,3,FALSE)</f>
        <v>Equipo de Medición (Deformimetros Eléctricos, Mecánicos, Celdas de Carga,  Etc.)</v>
      </c>
      <c r="C42" s="872"/>
      <c r="D42" s="872"/>
      <c r="E42" s="872"/>
      <c r="F42" s="872"/>
      <c r="G42" s="872"/>
      <c r="H42" s="873"/>
      <c r="I42" s="328"/>
      <c r="J42" s="330"/>
      <c r="K42" s="438">
        <f>VLOOKUP(A42,EQUIPOS!A12:D169,4,FALSE)</f>
        <v>155915.54499231721</v>
      </c>
      <c r="L42" s="423"/>
      <c r="M42" s="424">
        <v>0.158</v>
      </c>
      <c r="N42" s="272">
        <f t="shared" si="0"/>
        <v>986807.24678681779</v>
      </c>
    </row>
    <row r="43" spans="1:14">
      <c r="A43" t="s">
        <v>335</v>
      </c>
      <c r="B43" s="871" t="str">
        <f>VLOOKUP(A43,EQUIPOS!A13:D157,3,FALSE)</f>
        <v>Tara (Recebo, Agua, Etc.)</v>
      </c>
      <c r="C43" s="872"/>
      <c r="D43" s="872"/>
      <c r="E43" s="872"/>
      <c r="F43" s="872"/>
      <c r="G43" s="872"/>
      <c r="H43" s="873"/>
      <c r="I43" s="36"/>
      <c r="J43" s="37"/>
      <c r="K43" s="438">
        <f>VLOOKUP(A43,EQUIPOS!A13:D170,4,FALSE)</f>
        <v>231980.60895789319</v>
      </c>
      <c r="L43" s="276"/>
      <c r="M43" s="277">
        <v>2.8000000000000001E-2</v>
      </c>
      <c r="N43" s="272">
        <f t="shared" si="0"/>
        <v>8285021.7484961851</v>
      </c>
    </row>
    <row r="44" spans="1:14">
      <c r="A44" t="s">
        <v>216</v>
      </c>
      <c r="B44" s="871" t="str">
        <f>VLOOKUP(A44,EQUIPOS!A14:D158,3,FALSE)</f>
        <v xml:space="preserve">Equipo de topografía Teodolito electrónico con abertura de anteojo de 42 mm. Aumento del anteojo: 30x.Distancia mínima de enfoque: 1.0 m. Precisión: 5´´. Compensador con rango de trabajo ±3´. </v>
      </c>
      <c r="C44" s="872"/>
      <c r="D44" s="872"/>
      <c r="E44" s="872"/>
      <c r="F44" s="872"/>
      <c r="G44" s="872"/>
      <c r="H44" s="873"/>
      <c r="I44" s="36"/>
      <c r="J44" s="37"/>
      <c r="K44" s="438">
        <f>VLOOKUP(A44,EQUIPOS!A14:D171,4,FALSE)</f>
        <v>15523.626334876933</v>
      </c>
      <c r="L44" s="276"/>
      <c r="M44" s="277">
        <v>0.158</v>
      </c>
      <c r="N44" s="273">
        <f t="shared" si="0"/>
        <v>98250.799587828689</v>
      </c>
    </row>
    <row r="45" spans="1:14">
      <c r="B45" s="879" t="s">
        <v>952</v>
      </c>
      <c r="C45" s="880"/>
      <c r="D45" s="880"/>
      <c r="E45" s="38"/>
      <c r="F45" s="39"/>
      <c r="G45" s="39"/>
      <c r="H45" s="40"/>
      <c r="I45" s="36"/>
      <c r="J45" s="37"/>
      <c r="K45" s="279"/>
      <c r="L45" s="276"/>
      <c r="M45" s="401">
        <v>0.02</v>
      </c>
      <c r="N45" s="344">
        <f>N79*M45</f>
        <v>7707.987993879492</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19566353.408659186</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13329755.62734933</v>
      </c>
      <c r="N52" s="272">
        <f t="shared" ref="N52:N58" si="1">K52*M52</f>
        <v>13329755.62734933</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136885.93441720901</v>
      </c>
      <c r="N53" s="272">
        <f t="shared" si="1"/>
        <v>4106578.0325162699</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83914.900974539007</v>
      </c>
      <c r="N54" s="272">
        <f t="shared" si="1"/>
        <v>5034894.05847234</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19656.182625826281</v>
      </c>
      <c r="N55" s="272">
        <f t="shared" si="1"/>
        <v>235874.19150991537</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1452703.3289529267</v>
      </c>
      <c r="N56" s="272">
        <f t="shared" si="1"/>
        <v>2905406.6579058534</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1138364.3758725722</v>
      </c>
      <c r="N57" s="272">
        <f t="shared" si="1"/>
        <v>5691821.8793628607</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24763.008984521501</v>
      </c>
      <c r="N58" s="272">
        <f t="shared" si="1"/>
        <v>1733410.628916505</v>
      </c>
    </row>
    <row r="59" spans="1:14" ht="15.75" thickBot="1">
      <c r="B59" s="822" t="s">
        <v>953</v>
      </c>
      <c r="C59" s="823"/>
      <c r="D59" s="823"/>
      <c r="E59" s="823"/>
      <c r="F59" s="823"/>
      <c r="G59" s="823"/>
      <c r="H59" s="823"/>
      <c r="I59" s="823"/>
      <c r="J59" s="823"/>
      <c r="K59" s="823"/>
      <c r="L59" s="823"/>
      <c r="M59" s="824"/>
      <c r="N59" s="394">
        <f>SUM(N52:N58)</f>
        <v>33037741.076033074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09">
        <f>VLOOKUP(A64,TRANSPORTE!A5:D117,4,FALSE)</f>
        <v>1541.9465086463131</v>
      </c>
      <c r="M64" s="910"/>
      <c r="N64" s="287">
        <f>K64*L64</f>
        <v>77.097325432315657</v>
      </c>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77.097325432315657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98"/>
      <c r="C78" s="899"/>
      <c r="D78" s="899"/>
      <c r="E78" s="899"/>
      <c r="F78" s="899"/>
      <c r="G78" s="899"/>
      <c r="H78" s="899"/>
      <c r="I78" s="126"/>
      <c r="J78" s="126"/>
      <c r="K78" s="126"/>
      <c r="L78" s="912"/>
      <c r="M78" s="912"/>
      <c r="N78" s="45"/>
    </row>
    <row r="79" spans="1:15" ht="15.75" thickBot="1">
      <c r="B79" s="911" t="s">
        <v>953</v>
      </c>
      <c r="C79" s="865"/>
      <c r="D79" s="865"/>
      <c r="E79" s="865"/>
      <c r="F79" s="865"/>
      <c r="G79" s="865"/>
      <c r="H79" s="865"/>
      <c r="I79" s="865"/>
      <c r="J79" s="865"/>
      <c r="K79" s="865"/>
      <c r="L79" s="865"/>
      <c r="M79" s="866"/>
      <c r="N79" s="301">
        <f>SUM(N75:N78)</f>
        <v>385399.39969397458</v>
      </c>
    </row>
    <row r="80" spans="1:15" ht="15.75" thickBot="1">
      <c r="B80" s="33"/>
      <c r="C80" s="34"/>
      <c r="D80" s="34"/>
      <c r="E80" s="34"/>
      <c r="F80" s="34"/>
      <c r="G80" s="34"/>
      <c r="H80" s="34"/>
      <c r="I80" s="34"/>
      <c r="J80" s="34"/>
      <c r="K80" s="34"/>
      <c r="L80" s="34"/>
      <c r="M80" s="34"/>
      <c r="N80" s="35"/>
    </row>
    <row r="81" spans="1:14" ht="15.75" thickBot="1">
      <c r="B81" s="822" t="s">
        <v>967</v>
      </c>
      <c r="C81" s="823"/>
      <c r="D81" s="823"/>
      <c r="E81" s="823"/>
      <c r="F81" s="823"/>
      <c r="G81" s="823"/>
      <c r="H81" s="823"/>
      <c r="I81" s="823"/>
      <c r="J81" s="823"/>
      <c r="K81" s="823"/>
      <c r="L81" s="823"/>
      <c r="M81" s="824"/>
      <c r="N81" s="99">
        <f>N47+N59+N70+N79</f>
        <v>52989570.981711663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7" t="s">
        <v>969</v>
      </c>
      <c r="C85" s="868"/>
      <c r="D85" s="868"/>
      <c r="E85" s="868"/>
      <c r="F85" s="868"/>
      <c r="G85" s="868"/>
      <c r="H85" s="868"/>
      <c r="I85" s="314"/>
      <c r="J85" s="334"/>
      <c r="K85" s="302" t="s">
        <v>970</v>
      </c>
      <c r="L85" s="869" t="s">
        <v>971</v>
      </c>
      <c r="M85" s="870"/>
      <c r="N85" s="303"/>
    </row>
    <row r="86" spans="1:14">
      <c r="B86" s="855" t="s">
        <v>972</v>
      </c>
      <c r="C86" s="856"/>
      <c r="D86" s="856"/>
      <c r="E86" s="856"/>
      <c r="F86" s="856"/>
      <c r="G86" s="856"/>
      <c r="H86" s="856"/>
      <c r="I86" s="87"/>
      <c r="J86" s="88"/>
      <c r="K86" s="304">
        <v>0.2</v>
      </c>
      <c r="L86" s="857">
        <f>N81*K86</f>
        <v>10597914.196342334</v>
      </c>
      <c r="M86" s="858"/>
      <c r="N86" s="51"/>
    </row>
    <row r="87" spans="1:14">
      <c r="B87" s="89" t="s">
        <v>973</v>
      </c>
      <c r="C87" s="90"/>
      <c r="D87" s="90"/>
      <c r="E87" s="90"/>
      <c r="F87" s="90"/>
      <c r="G87" s="90"/>
      <c r="H87" s="90"/>
      <c r="I87" s="87"/>
      <c r="J87" s="88"/>
      <c r="K87" s="304">
        <v>0.05</v>
      </c>
      <c r="L87" s="857">
        <f>N81*K87</f>
        <v>2649478.5490855835</v>
      </c>
      <c r="M87" s="858"/>
      <c r="N87" s="51"/>
    </row>
    <row r="88" spans="1:14" ht="15.75" thickBot="1">
      <c r="B88" s="91" t="s">
        <v>974</v>
      </c>
      <c r="C88" s="92"/>
      <c r="D88" s="92"/>
      <c r="E88" s="92"/>
      <c r="F88" s="92"/>
      <c r="G88" s="92"/>
      <c r="H88" s="92"/>
      <c r="I88" s="93"/>
      <c r="J88" s="94"/>
      <c r="K88" s="305">
        <v>0.05</v>
      </c>
      <c r="L88" s="859">
        <f>N81*K88</f>
        <v>2649478.5490855835</v>
      </c>
      <c r="M88" s="860"/>
      <c r="N88" s="51"/>
    </row>
    <row r="89" spans="1:14" ht="15.75" thickBot="1">
      <c r="B89" s="822" t="s">
        <v>953</v>
      </c>
      <c r="C89" s="823"/>
      <c r="D89" s="823"/>
      <c r="E89" s="823"/>
      <c r="F89" s="823"/>
      <c r="G89" s="823"/>
      <c r="H89" s="823"/>
      <c r="I89" s="823"/>
      <c r="J89" s="823"/>
      <c r="K89" s="823"/>
      <c r="L89" s="823"/>
      <c r="M89" s="824"/>
      <c r="N89" s="52">
        <f>L86+L87+L88</f>
        <v>15896871.294513501</v>
      </c>
    </row>
    <row r="90" spans="1:14" ht="15.75" thickBot="1">
      <c r="B90" s="33"/>
      <c r="C90" s="34"/>
      <c r="D90" s="34"/>
      <c r="E90" s="34"/>
      <c r="F90" s="34"/>
      <c r="G90" s="34"/>
      <c r="H90" s="34"/>
      <c r="I90" s="34"/>
      <c r="J90" s="34"/>
      <c r="K90" s="34"/>
      <c r="L90" s="34"/>
      <c r="M90" s="34"/>
      <c r="N90" s="35"/>
    </row>
    <row r="91" spans="1:14" ht="15.75" thickBot="1">
      <c r="A91" t="s">
        <v>2016</v>
      </c>
      <c r="B91" s="822" t="s">
        <v>975</v>
      </c>
      <c r="C91" s="823"/>
      <c r="D91" s="823"/>
      <c r="E91" s="823"/>
      <c r="F91" s="823"/>
      <c r="G91" s="823"/>
      <c r="H91" s="823"/>
      <c r="I91" s="823"/>
      <c r="J91" s="823"/>
      <c r="K91" s="823"/>
      <c r="L91" s="823"/>
      <c r="M91" s="824"/>
      <c r="N91" s="188">
        <f>N81+N89</f>
        <v>68886442.276225165</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6" t="s">
        <v>2218</v>
      </c>
      <c r="C108" s="967"/>
      <c r="D108" s="967"/>
      <c r="E108" s="967"/>
      <c r="F108" s="967"/>
      <c r="G108" s="967"/>
      <c r="H108" s="967"/>
      <c r="I108" s="967"/>
      <c r="J108" s="967"/>
      <c r="K108" s="967"/>
      <c r="L108" s="967"/>
      <c r="M108" s="967"/>
      <c r="N108" s="968"/>
    </row>
    <row r="109" spans="2:14" ht="15" customHeight="1">
      <c r="B109" s="966"/>
      <c r="C109" s="967"/>
      <c r="D109" s="967"/>
      <c r="E109" s="967"/>
      <c r="F109" s="967"/>
      <c r="G109" s="967"/>
      <c r="H109" s="967"/>
      <c r="I109" s="967"/>
      <c r="J109" s="967"/>
      <c r="K109" s="967"/>
      <c r="L109" s="967"/>
      <c r="M109" s="967"/>
      <c r="N109" s="968"/>
    </row>
    <row r="110" spans="2:14" ht="30" customHeight="1">
      <c r="B110" s="969" t="s">
        <v>2219</v>
      </c>
      <c r="C110" s="970"/>
      <c r="D110" s="970"/>
      <c r="E110" s="970"/>
      <c r="F110" s="970"/>
      <c r="G110" s="970"/>
      <c r="H110" s="970"/>
      <c r="I110" s="970"/>
      <c r="J110" s="970"/>
      <c r="K110" s="970"/>
      <c r="L110" s="970"/>
      <c r="M110" s="970"/>
      <c r="N110" s="971"/>
    </row>
    <row r="111" spans="2:14">
      <c r="B111" s="969"/>
      <c r="C111" s="970"/>
      <c r="D111" s="970"/>
      <c r="E111" s="970"/>
      <c r="F111" s="970"/>
      <c r="G111" s="970"/>
      <c r="H111" s="970"/>
      <c r="I111" s="970"/>
      <c r="J111" s="970"/>
      <c r="K111" s="970"/>
      <c r="L111" s="970"/>
      <c r="M111" s="970"/>
      <c r="N111" s="97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2"/>
      <c r="K121" s="972"/>
      <c r="L121" s="972"/>
      <c r="M121" s="972"/>
      <c r="N121" s="973"/>
    </row>
    <row r="122" spans="2:14" ht="15.75" thickBot="1">
      <c r="B122" s="419" t="s">
        <v>2221</v>
      </c>
      <c r="C122" s="420"/>
      <c r="D122" s="420"/>
      <c r="E122" s="259"/>
      <c r="F122" s="259"/>
      <c r="G122" s="259"/>
      <c r="H122" s="259"/>
      <c r="I122" s="259"/>
      <c r="J122" s="974"/>
      <c r="K122" s="974"/>
      <c r="L122" s="974"/>
      <c r="M122" s="974"/>
      <c r="N122" s="975"/>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140</v>
      </c>
      <c r="B36" s="871" t="str">
        <f>VLOOKUP(A36,EQUIPOS!A6:D154,3,FALSE)</f>
        <v>Camisa para Pilote D=1.20m</v>
      </c>
      <c r="C36" s="872"/>
      <c r="D36" s="872"/>
      <c r="E36" s="872"/>
      <c r="F36" s="872"/>
      <c r="G36" s="872"/>
      <c r="H36" s="873"/>
      <c r="I36" s="267"/>
      <c r="J36" s="268"/>
      <c r="K36" s="269">
        <f>VLOOKUP(A36,EQUIPOS!A6:D163,4,FALSE)</f>
        <v>42184.183592431182</v>
      </c>
      <c r="L36" s="270"/>
      <c r="M36" s="271">
        <v>1</v>
      </c>
      <c r="N36" s="272">
        <f t="shared" ref="N36:N42" si="0">K36/M36</f>
        <v>42184.183592431182</v>
      </c>
    </row>
    <row r="37" spans="1:14">
      <c r="A37" s="113" t="s">
        <v>206</v>
      </c>
      <c r="B37" s="871" t="str">
        <f>VLOOKUP(A37,EQUIPOS!A7:D154,3,FALSE)</f>
        <v>Equipo de Soldadura</v>
      </c>
      <c r="C37" s="872"/>
      <c r="D37" s="872"/>
      <c r="E37" s="872"/>
      <c r="F37" s="872"/>
      <c r="G37" s="872"/>
      <c r="H37" s="873"/>
      <c r="I37" s="421"/>
      <c r="J37" s="422"/>
      <c r="K37" s="269">
        <f>VLOOKUP(A37,EQUIPOS!A7:D164,4,FALSE)</f>
        <v>7056.5299744962422</v>
      </c>
      <c r="L37" s="335"/>
      <c r="M37" s="336">
        <v>1</v>
      </c>
      <c r="N37" s="272">
        <f t="shared" si="0"/>
        <v>7056.5299744962422</v>
      </c>
    </row>
    <row r="38" spans="1:14">
      <c r="A38" s="113" t="s">
        <v>242</v>
      </c>
      <c r="B38" s="871" t="str">
        <f>VLOOKUP(A38,EQUIPOS!A8:D154,3,FALSE)</f>
        <v>Grúa con torre capacidad 1 ton en la punta.</v>
      </c>
      <c r="C38" s="872"/>
      <c r="D38" s="872"/>
      <c r="E38" s="872"/>
      <c r="F38" s="872"/>
      <c r="G38" s="872"/>
      <c r="H38" s="873"/>
      <c r="I38" s="421"/>
      <c r="J38" s="422"/>
      <c r="K38" s="438">
        <f>VLOOKUP(A38,EQUIPOS!A8:D165,4,FALSE)</f>
        <v>167514.63401510674</v>
      </c>
      <c r="L38" s="335"/>
      <c r="M38" s="336">
        <v>2.5</v>
      </c>
      <c r="N38" s="272">
        <f t="shared" si="0"/>
        <v>67005.8536060427</v>
      </c>
    </row>
    <row r="39" spans="1:14">
      <c r="A39" s="113" t="s">
        <v>267</v>
      </c>
      <c r="B39" s="871" t="str">
        <f>VLOOKUP(A39,EQUIPOS!A9:D154,3,FALSE)</f>
        <v>Motobomba de concreto</v>
      </c>
      <c r="C39" s="872"/>
      <c r="D39" s="872"/>
      <c r="E39" s="872"/>
      <c r="F39" s="872"/>
      <c r="G39" s="872"/>
      <c r="H39" s="873"/>
      <c r="I39" s="421"/>
      <c r="J39" s="422"/>
      <c r="K39" s="438">
        <f>VLOOKUP(A39,EQUIPOS!A9:D166,4,FALSE)</f>
        <v>59135.50623148388</v>
      </c>
      <c r="L39" s="335"/>
      <c r="M39" s="336">
        <v>2.5499800000000001</v>
      </c>
      <c r="N39" s="272">
        <f t="shared" si="0"/>
        <v>23190.576487456325</v>
      </c>
    </row>
    <row r="40" spans="1:14">
      <c r="A40" s="113" t="s">
        <v>277</v>
      </c>
      <c r="B40" s="871" t="str">
        <f>VLOOKUP(A40,EQUIPOS!A10:D154,3,FALSE)</f>
        <v>Pala auxiliar de piloteadora</v>
      </c>
      <c r="C40" s="872"/>
      <c r="D40" s="872"/>
      <c r="E40" s="872"/>
      <c r="F40" s="872"/>
      <c r="G40" s="872"/>
      <c r="H40" s="873"/>
      <c r="I40" s="421"/>
      <c r="J40" s="422"/>
      <c r="K40" s="438">
        <f>VLOOKUP(A40,EQUIPOS!A10:D167,4,FALSE)</f>
        <v>403614.2847068003</v>
      </c>
      <c r="L40" s="335"/>
      <c r="M40" s="336">
        <v>2.5</v>
      </c>
      <c r="N40" s="272">
        <f t="shared" si="0"/>
        <v>161445.71388272013</v>
      </c>
    </row>
    <row r="41" spans="1:14">
      <c r="A41" s="113" t="s">
        <v>282</v>
      </c>
      <c r="B41" s="871" t="str">
        <f>VLOOKUP(A41,EQUIPOS!A6:D154,3,FALSE)</f>
        <v>Piloteadora potencia 250KW, RPM 1800, fuerza elevadora 200KN</v>
      </c>
      <c r="C41" s="872"/>
      <c r="D41" s="872"/>
      <c r="E41" s="872"/>
      <c r="F41" s="872"/>
      <c r="G41" s="872"/>
      <c r="H41" s="873"/>
      <c r="I41" s="421"/>
      <c r="J41" s="422"/>
      <c r="K41" s="438">
        <f>VLOOKUP(A41,EQUIPOS!A6:D154,4,FALSE)</f>
        <v>584723.25861369795</v>
      </c>
      <c r="L41" s="335"/>
      <c r="M41" s="336">
        <v>1</v>
      </c>
      <c r="N41" s="272">
        <f t="shared" si="0"/>
        <v>584723.25861369795</v>
      </c>
    </row>
    <row r="42" spans="1:14">
      <c r="A42" s="113" t="s">
        <v>310</v>
      </c>
      <c r="B42" s="871" t="str">
        <f>VLOOKUP(A42,EQUIPOS!A12:D156,3,FALSE)</f>
        <v>Retroexcavadora A25C</v>
      </c>
      <c r="C42" s="872"/>
      <c r="D42" s="872"/>
      <c r="E42" s="872"/>
      <c r="F42" s="872"/>
      <c r="G42" s="872"/>
      <c r="H42" s="873"/>
      <c r="I42" s="328"/>
      <c r="J42" s="330"/>
      <c r="K42" s="438">
        <f>VLOOKUP(A42,EQUIPOS!A12:D169,4,FALSE)</f>
        <v>186283.51601852322</v>
      </c>
      <c r="L42" s="423"/>
      <c r="M42" s="424">
        <v>2.5</v>
      </c>
      <c r="N42" s="272">
        <f t="shared" si="0"/>
        <v>74513.406407409289</v>
      </c>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N83*M45</f>
        <v>8989.0050753001669</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969108.52763955388</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27257.474287172743</v>
      </c>
      <c r="N52" s="272">
        <f>K52*M52</f>
        <v>64191.351946291812</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3061.3222584967407</v>
      </c>
      <c r="N53" s="272">
        <f>K53*M53</f>
        <v>378686.20850409329</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371937.91370141535</v>
      </c>
      <c r="N54" s="272">
        <f>K54*M54</f>
        <v>306725.32203491876</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SUM(N52:N58)</f>
        <v>749602.88248530379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09">
        <f>VLOOKUP(A64,TRANSPORTE!A5:D117,4,FALSE)</f>
        <v>1002.1531531865068</v>
      </c>
      <c r="M64" s="910"/>
      <c r="N64" s="287">
        <f>K64*L64</f>
        <v>1302.7990991424588</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09">
        <f>VLOOKUP(A65,TRANSPORTE!A6:D117,4,FALSE)</f>
        <v>82237.147127803386</v>
      </c>
      <c r="M65" s="910"/>
      <c r="N65" s="287">
        <f>K65*L65</f>
        <v>4111.8573563901691</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5414.6564555326277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976"/>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127"/>
    </row>
    <row r="83" spans="1:14" ht="15.75" thickBot="1">
      <c r="B83" s="911" t="s">
        <v>953</v>
      </c>
      <c r="C83" s="865"/>
      <c r="D83" s="865"/>
      <c r="E83" s="865"/>
      <c r="F83" s="865"/>
      <c r="G83" s="865"/>
      <c r="H83" s="865"/>
      <c r="I83" s="865"/>
      <c r="J83" s="865"/>
      <c r="K83" s="865"/>
      <c r="L83" s="865"/>
      <c r="M83" s="866"/>
      <c r="N83" s="460">
        <f>SUM(N76:N82)</f>
        <v>89890.050753001662</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N47+N59+N70+N83</f>
        <v>1814016.1173333919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362803.22346667841</v>
      </c>
      <c r="M90" s="858"/>
      <c r="N90" s="51"/>
    </row>
    <row r="91" spans="1:14">
      <c r="B91" s="89" t="s">
        <v>973</v>
      </c>
      <c r="C91" s="90"/>
      <c r="D91" s="90"/>
      <c r="E91" s="90"/>
      <c r="F91" s="90"/>
      <c r="G91" s="90"/>
      <c r="H91" s="90"/>
      <c r="I91" s="87"/>
      <c r="J91" s="88"/>
      <c r="K91" s="304">
        <v>0.05</v>
      </c>
      <c r="L91" s="857">
        <f>N85*K91</f>
        <v>90700.805866669602</v>
      </c>
      <c r="M91" s="858"/>
      <c r="N91" s="51"/>
    </row>
    <row r="92" spans="1:14" ht="15.75" thickBot="1">
      <c r="B92" s="91" t="s">
        <v>974</v>
      </c>
      <c r="C92" s="92"/>
      <c r="D92" s="92"/>
      <c r="E92" s="92"/>
      <c r="F92" s="92"/>
      <c r="G92" s="92"/>
      <c r="H92" s="92"/>
      <c r="I92" s="93"/>
      <c r="J92" s="94"/>
      <c r="K92" s="305">
        <v>0.05</v>
      </c>
      <c r="L92" s="859">
        <f>N85*K92</f>
        <v>90700.805866669602</v>
      </c>
      <c r="M92" s="860"/>
      <c r="N92" s="51"/>
    </row>
    <row r="93" spans="1:14" ht="15.75" thickBot="1">
      <c r="B93" s="822" t="s">
        <v>953</v>
      </c>
      <c r="C93" s="823"/>
      <c r="D93" s="823"/>
      <c r="E93" s="823"/>
      <c r="F93" s="823"/>
      <c r="G93" s="823"/>
      <c r="H93" s="823"/>
      <c r="I93" s="823"/>
      <c r="J93" s="823"/>
      <c r="K93" s="823"/>
      <c r="L93" s="823"/>
      <c r="M93" s="824"/>
      <c r="N93" s="52">
        <f>L90+L91+L92</f>
        <v>544204.83520001767</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2358220.9525334095</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182</v>
      </c>
      <c r="B36" s="871" t="str">
        <f>VLOOKUP(A36,EQUIPOS!A6:D154,3,FALSE)</f>
        <v xml:space="preserve">Compresor para penetrar roca
</v>
      </c>
      <c r="C36" s="872"/>
      <c r="D36" s="872"/>
      <c r="E36" s="872"/>
      <c r="F36" s="872"/>
      <c r="G36" s="872"/>
      <c r="H36" s="873"/>
      <c r="I36" s="267"/>
      <c r="J36" s="268"/>
      <c r="K36" s="269">
        <f>VLOOKUP(A36,EQUIPOS!A6:D163,4,FALSE)</f>
        <v>110838.6920310213</v>
      </c>
      <c r="L36" s="270"/>
      <c r="M36" s="271">
        <v>0.125</v>
      </c>
      <c r="N36" s="272">
        <f>K36/M36</f>
        <v>886709.53624817042</v>
      </c>
    </row>
    <row r="37" spans="1:14">
      <c r="A37" s="113" t="s">
        <v>242</v>
      </c>
      <c r="B37" s="871" t="str">
        <f>VLOOKUP(A37,EQUIPOS!A7:D154,3,FALSE)</f>
        <v>Grúa con torre capacidad 1 ton en la punta.</v>
      </c>
      <c r="C37" s="872"/>
      <c r="D37" s="872"/>
      <c r="E37" s="872"/>
      <c r="F37" s="872"/>
      <c r="G37" s="872"/>
      <c r="H37" s="873"/>
      <c r="I37" s="421"/>
      <c r="J37" s="422"/>
      <c r="K37" s="269">
        <f>VLOOKUP(A37,EQUIPOS!A7:D164,4,FALSE)</f>
        <v>167514.63401510674</v>
      </c>
      <c r="L37" s="335"/>
      <c r="M37" s="336">
        <v>2.5</v>
      </c>
      <c r="N37" s="272">
        <f>K37/M37</f>
        <v>67005.8536060427</v>
      </c>
    </row>
    <row r="38" spans="1:14">
      <c r="A38" s="113" t="s">
        <v>267</v>
      </c>
      <c r="B38" s="871" t="str">
        <f>VLOOKUP(A38,EQUIPOS!A8:D154,3,FALSE)</f>
        <v>Motobomba de concreto</v>
      </c>
      <c r="C38" s="872"/>
      <c r="D38" s="872"/>
      <c r="E38" s="872"/>
      <c r="F38" s="872"/>
      <c r="G38" s="872"/>
      <c r="H38" s="873"/>
      <c r="I38" s="421"/>
      <c r="J38" s="422"/>
      <c r="K38" s="438">
        <f>VLOOKUP(A38,EQUIPOS!A8:D165,4,FALSE)</f>
        <v>59135.50623148388</v>
      </c>
      <c r="L38" s="335"/>
      <c r="M38" s="336">
        <v>0.65</v>
      </c>
      <c r="N38" s="272">
        <f>K38/M38</f>
        <v>90977.701894590587</v>
      </c>
    </row>
    <row r="39" spans="1:14">
      <c r="A39" s="113" t="s">
        <v>310</v>
      </c>
      <c r="B39" s="871" t="str">
        <f>VLOOKUP(A39,EQUIPOS!A9:D154,3,FALSE)</f>
        <v>Retroexcavadora A25C</v>
      </c>
      <c r="C39" s="872"/>
      <c r="D39" s="872"/>
      <c r="E39" s="872"/>
      <c r="F39" s="872"/>
      <c r="G39" s="872"/>
      <c r="H39" s="873"/>
      <c r="I39" s="421"/>
      <c r="J39" s="422"/>
      <c r="K39" s="438">
        <f>VLOOKUP(A39,EQUIPOS!A9:D166,4,FALSE)</f>
        <v>186283.51601852322</v>
      </c>
      <c r="L39" s="335"/>
      <c r="M39" s="336">
        <v>0.65</v>
      </c>
      <c r="N39" s="272">
        <f>K39/M39</f>
        <v>286590.02464388189</v>
      </c>
    </row>
    <row r="40" spans="1:14">
      <c r="A40" s="113"/>
      <c r="B40" s="871"/>
      <c r="C40" s="872"/>
      <c r="D40" s="872"/>
      <c r="E40" s="872"/>
      <c r="F40" s="872"/>
      <c r="G40" s="872"/>
      <c r="H40" s="873"/>
      <c r="I40" s="421"/>
      <c r="J40" s="422"/>
      <c r="K40" s="438"/>
      <c r="L40" s="335"/>
      <c r="M40" s="336"/>
      <c r="N40" s="272"/>
    </row>
    <row r="41" spans="1:14">
      <c r="A41" s="113"/>
      <c r="B41" s="871"/>
      <c r="C41" s="872"/>
      <c r="D41" s="872"/>
      <c r="E41" s="872"/>
      <c r="F41" s="872"/>
      <c r="G41" s="872"/>
      <c r="H41" s="873"/>
      <c r="I41" s="421"/>
      <c r="J41" s="422"/>
      <c r="K41" s="438"/>
      <c r="L41" s="335"/>
      <c r="M41" s="336"/>
      <c r="N41" s="272"/>
    </row>
    <row r="42" spans="1:14">
      <c r="A42" s="113"/>
      <c r="B42" s="871"/>
      <c r="C42" s="872"/>
      <c r="D42" s="872"/>
      <c r="E42" s="872"/>
      <c r="F42" s="872"/>
      <c r="G42" s="872"/>
      <c r="H42" s="873"/>
      <c r="I42" s="328"/>
      <c r="J42" s="330"/>
      <c r="K42" s="438"/>
      <c r="L42" s="423"/>
      <c r="M42" s="424"/>
      <c r="N42" s="272"/>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N87*M45</f>
        <v>46742.82639156087</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1378025.9427842465</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3061.3222584967407</v>
      </c>
      <c r="N52" s="272">
        <f>K52*M52</f>
        <v>545308.14024589432</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371937.91370141535</v>
      </c>
      <c r="N53" s="272">
        <f t="shared" ref="N53:N59" si="0">K53*M53</f>
        <v>441684.46373028302</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5042.8253186513148</v>
      </c>
      <c r="N54" s="272">
        <f t="shared" si="0"/>
        <v>1512.8475955953943</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91540.303673121132</v>
      </c>
      <c r="N55" s="272">
        <f t="shared" si="0"/>
        <v>274620.91101936338</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9881.8013073031798</v>
      </c>
      <c r="N56" s="272">
        <f t="shared" si="0"/>
        <v>2470.4503268257949</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1168.1754030341053</v>
      </c>
      <c r="N57" s="272">
        <f t="shared" si="0"/>
        <v>1168.1754030341053</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1399.2083470333396</v>
      </c>
      <c r="N58" s="272">
        <f t="shared" si="0"/>
        <v>1399.2083470333396</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3879.7503610844888</v>
      </c>
      <c r="N59" s="272">
        <f t="shared" si="0"/>
        <v>1776.9256653766959</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2" t="s">
        <v>953</v>
      </c>
      <c r="C63" s="823"/>
      <c r="D63" s="823"/>
      <c r="E63" s="823"/>
      <c r="F63" s="823"/>
      <c r="G63" s="823"/>
      <c r="H63" s="823"/>
      <c r="I63" s="823"/>
      <c r="J63" s="823"/>
      <c r="K63" s="823"/>
      <c r="L63" s="823"/>
      <c r="M63" s="824"/>
      <c r="N63" s="394">
        <f>SUM(N52:N62)</f>
        <v>1269941.1223334058</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8" t="s">
        <v>961</v>
      </c>
      <c r="M67" s="887"/>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09">
        <f>VLOOKUP(A68,TRANSPORTE!A5:D117,4,FALSE)</f>
        <v>1002.1531531865068</v>
      </c>
      <c r="M68" s="910"/>
      <c r="N68" s="287">
        <f>K68*L68</f>
        <v>1302.7990991424588</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09">
        <f>VLOOKUP(A69,TRANSPORTE!A6:D117,4,FALSE)</f>
        <v>82237.147127803386</v>
      </c>
      <c r="M69" s="910"/>
      <c r="N69" s="287">
        <f>K69*L69</f>
        <v>4111.8573563901691</v>
      </c>
    </row>
    <row r="70" spans="1:15">
      <c r="B70" s="46"/>
      <c r="C70" s="47"/>
      <c r="D70" s="47"/>
      <c r="E70" s="47"/>
      <c r="F70" s="47"/>
      <c r="G70" s="47"/>
      <c r="H70" s="311"/>
      <c r="I70" s="279"/>
      <c r="J70" s="286"/>
      <c r="K70" s="279"/>
      <c r="L70" s="909"/>
      <c r="M70" s="910"/>
      <c r="N70" s="287"/>
    </row>
    <row r="71" spans="1:15">
      <c r="B71" s="46"/>
      <c r="C71" s="47"/>
      <c r="D71" s="47"/>
      <c r="E71" s="47"/>
      <c r="F71" s="47"/>
      <c r="G71" s="47"/>
      <c r="H71" s="311"/>
      <c r="I71" s="279"/>
      <c r="J71" s="286"/>
      <c r="K71" s="279"/>
      <c r="L71" s="909"/>
      <c r="M71" s="91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0"/>
      <c r="M73" s="901"/>
      <c r="N73" s="127"/>
    </row>
    <row r="74" spans="1:15" ht="15.75" thickBot="1">
      <c r="B74" s="911" t="s">
        <v>953</v>
      </c>
      <c r="C74" s="865"/>
      <c r="D74" s="865"/>
      <c r="E74" s="865"/>
      <c r="F74" s="865"/>
      <c r="G74" s="865"/>
      <c r="H74" s="865"/>
      <c r="I74" s="865"/>
      <c r="J74" s="865"/>
      <c r="K74" s="865"/>
      <c r="L74" s="865"/>
      <c r="M74" s="866"/>
      <c r="N74" s="104">
        <f>N68+N69+N70+N71+N72</f>
        <v>5414.6564555326277</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1" t="s">
        <v>963</v>
      </c>
      <c r="C78" s="862"/>
      <c r="D78" s="862"/>
      <c r="E78" s="862"/>
      <c r="F78" s="862"/>
      <c r="G78" s="862"/>
      <c r="H78" s="862"/>
      <c r="I78" s="73" t="s">
        <v>964</v>
      </c>
      <c r="J78" s="75" t="s">
        <v>1410</v>
      </c>
      <c r="K78" s="74" t="s">
        <v>966</v>
      </c>
      <c r="L78" s="863" t="s">
        <v>950</v>
      </c>
      <c r="M78" s="976"/>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98"/>
      <c r="C86" s="899"/>
      <c r="D86" s="899"/>
      <c r="E86" s="899"/>
      <c r="F86" s="899"/>
      <c r="G86" s="899"/>
      <c r="H86" s="899"/>
      <c r="I86" s="126"/>
      <c r="J86" s="126"/>
      <c r="K86" s="126"/>
      <c r="L86" s="912"/>
      <c r="M86" s="912"/>
      <c r="N86" s="45"/>
    </row>
    <row r="87" spans="1:14" ht="15.75" thickBot="1">
      <c r="B87" s="911" t="s">
        <v>953</v>
      </c>
      <c r="C87" s="865"/>
      <c r="D87" s="865"/>
      <c r="E87" s="865"/>
      <c r="F87" s="865"/>
      <c r="G87" s="865"/>
      <c r="H87" s="865"/>
      <c r="I87" s="865"/>
      <c r="J87" s="865"/>
      <c r="K87" s="865"/>
      <c r="L87" s="865"/>
      <c r="M87" s="866"/>
      <c r="N87" s="301">
        <f>SUM(N80:N86)</f>
        <v>467428.26391560864</v>
      </c>
    </row>
    <row r="88" spans="1:14" ht="15.75" thickBot="1">
      <c r="B88" s="33"/>
      <c r="C88" s="34"/>
      <c r="D88" s="34"/>
      <c r="E88" s="34"/>
      <c r="F88" s="34"/>
      <c r="G88" s="34"/>
      <c r="H88" s="34"/>
      <c r="I88" s="34"/>
      <c r="J88" s="34"/>
      <c r="K88" s="34"/>
      <c r="L88" s="34"/>
      <c r="M88" s="34"/>
      <c r="N88" s="35"/>
    </row>
    <row r="89" spans="1:14" ht="15.75" thickBot="1">
      <c r="B89" s="822" t="s">
        <v>967</v>
      </c>
      <c r="C89" s="823"/>
      <c r="D89" s="823"/>
      <c r="E89" s="823"/>
      <c r="F89" s="823"/>
      <c r="G89" s="823"/>
      <c r="H89" s="823"/>
      <c r="I89" s="823"/>
      <c r="J89" s="823"/>
      <c r="K89" s="823"/>
      <c r="L89" s="823"/>
      <c r="M89" s="824"/>
      <c r="N89" s="99">
        <f>N47+N63+N74+N87</f>
        <v>3120809.9854887938</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7" t="s">
        <v>969</v>
      </c>
      <c r="C93" s="868"/>
      <c r="D93" s="868"/>
      <c r="E93" s="868"/>
      <c r="F93" s="868"/>
      <c r="G93" s="868"/>
      <c r="H93" s="868"/>
      <c r="I93" s="314"/>
      <c r="J93" s="334"/>
      <c r="K93" s="302" t="s">
        <v>970</v>
      </c>
      <c r="L93" s="869" t="s">
        <v>971</v>
      </c>
      <c r="M93" s="870"/>
      <c r="N93" s="303"/>
    </row>
    <row r="94" spans="1:14">
      <c r="B94" s="855" t="s">
        <v>972</v>
      </c>
      <c r="C94" s="856"/>
      <c r="D94" s="856"/>
      <c r="E94" s="856"/>
      <c r="F94" s="856"/>
      <c r="G94" s="856"/>
      <c r="H94" s="856"/>
      <c r="I94" s="87"/>
      <c r="J94" s="88"/>
      <c r="K94" s="304">
        <v>0.2</v>
      </c>
      <c r="L94" s="857">
        <f>N89*K94</f>
        <v>624161.99709775881</v>
      </c>
      <c r="M94" s="858"/>
      <c r="N94" s="51"/>
    </row>
    <row r="95" spans="1:14">
      <c r="B95" s="89" t="s">
        <v>973</v>
      </c>
      <c r="C95" s="90"/>
      <c r="D95" s="90"/>
      <c r="E95" s="90"/>
      <c r="F95" s="90"/>
      <c r="G95" s="90"/>
      <c r="H95" s="90"/>
      <c r="I95" s="87"/>
      <c r="J95" s="88"/>
      <c r="K95" s="304">
        <v>0.05</v>
      </c>
      <c r="L95" s="857">
        <f>N89*K95</f>
        <v>156040.4992744397</v>
      </c>
      <c r="M95" s="858"/>
      <c r="N95" s="51"/>
    </row>
    <row r="96" spans="1:14" ht="15.75" thickBot="1">
      <c r="B96" s="91" t="s">
        <v>974</v>
      </c>
      <c r="C96" s="92"/>
      <c r="D96" s="92"/>
      <c r="E96" s="92"/>
      <c r="F96" s="92"/>
      <c r="G96" s="92"/>
      <c r="H96" s="92"/>
      <c r="I96" s="93"/>
      <c r="J96" s="94"/>
      <c r="K96" s="305">
        <v>0.05</v>
      </c>
      <c r="L96" s="859">
        <f>N89*K96</f>
        <v>156040.4992744397</v>
      </c>
      <c r="M96" s="860"/>
      <c r="N96" s="51"/>
    </row>
    <row r="97" spans="1:14" ht="15.75" thickBot="1">
      <c r="B97" s="822" t="s">
        <v>953</v>
      </c>
      <c r="C97" s="823"/>
      <c r="D97" s="823"/>
      <c r="E97" s="823"/>
      <c r="F97" s="823"/>
      <c r="G97" s="823"/>
      <c r="H97" s="823"/>
      <c r="I97" s="823"/>
      <c r="J97" s="823"/>
      <c r="K97" s="823"/>
      <c r="L97" s="823"/>
      <c r="M97" s="824"/>
      <c r="N97" s="52">
        <f>L94+L95+L96</f>
        <v>936242.9956466381</v>
      </c>
    </row>
    <row r="98" spans="1:14" ht="15.75" thickBot="1">
      <c r="B98" s="33"/>
      <c r="C98" s="34"/>
      <c r="D98" s="34"/>
      <c r="E98" s="34"/>
      <c r="F98" s="34"/>
      <c r="G98" s="34"/>
      <c r="H98" s="34"/>
      <c r="I98" s="34"/>
      <c r="J98" s="34"/>
      <c r="K98" s="34"/>
      <c r="L98" s="34"/>
      <c r="M98" s="34"/>
      <c r="N98" s="35"/>
    </row>
    <row r="99" spans="1:14" ht="15.75" thickBot="1">
      <c r="A99" t="s">
        <v>2016</v>
      </c>
      <c r="B99" s="822" t="s">
        <v>975</v>
      </c>
      <c r="C99" s="823"/>
      <c r="D99" s="823"/>
      <c r="E99" s="823"/>
      <c r="F99" s="823"/>
      <c r="G99" s="823"/>
      <c r="H99" s="823"/>
      <c r="I99" s="823"/>
      <c r="J99" s="823"/>
      <c r="K99" s="823"/>
      <c r="L99" s="823"/>
      <c r="M99" s="824"/>
      <c r="N99" s="188">
        <f>N89+N97</f>
        <v>4057052.9811354317</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6" t="s">
        <v>2218</v>
      </c>
      <c r="C116" s="967"/>
      <c r="D116" s="967"/>
      <c r="E116" s="967"/>
      <c r="F116" s="967"/>
      <c r="G116" s="967"/>
      <c r="H116" s="967"/>
      <c r="I116" s="967"/>
      <c r="J116" s="967"/>
      <c r="K116" s="967"/>
      <c r="L116" s="967"/>
      <c r="M116" s="967"/>
      <c r="N116" s="968"/>
    </row>
    <row r="117" spans="2:14" ht="15" customHeight="1">
      <c r="B117" s="966"/>
      <c r="C117" s="967"/>
      <c r="D117" s="967"/>
      <c r="E117" s="967"/>
      <c r="F117" s="967"/>
      <c r="G117" s="967"/>
      <c r="H117" s="967"/>
      <c r="I117" s="967"/>
      <c r="J117" s="967"/>
      <c r="K117" s="967"/>
      <c r="L117" s="967"/>
      <c r="M117" s="967"/>
      <c r="N117" s="968"/>
    </row>
    <row r="118" spans="2:14" ht="30" customHeight="1">
      <c r="B118" s="969" t="s">
        <v>2219</v>
      </c>
      <c r="C118" s="970"/>
      <c r="D118" s="970"/>
      <c r="E118" s="970"/>
      <c r="F118" s="970"/>
      <c r="G118" s="970"/>
      <c r="H118" s="970"/>
      <c r="I118" s="970"/>
      <c r="J118" s="970"/>
      <c r="K118" s="970"/>
      <c r="L118" s="970"/>
      <c r="M118" s="970"/>
      <c r="N118" s="971"/>
    </row>
    <row r="119" spans="2:14">
      <c r="B119" s="969"/>
      <c r="C119" s="970"/>
      <c r="D119" s="970"/>
      <c r="E119" s="970"/>
      <c r="F119" s="970"/>
      <c r="G119" s="970"/>
      <c r="H119" s="970"/>
      <c r="I119" s="970"/>
      <c r="J119" s="970"/>
      <c r="K119" s="970"/>
      <c r="L119" s="970"/>
      <c r="M119" s="970"/>
      <c r="N119" s="97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2"/>
      <c r="K129" s="972"/>
      <c r="L129" s="972"/>
      <c r="M129" s="972"/>
      <c r="N129" s="973"/>
    </row>
    <row r="130" spans="2:14" ht="15.75" thickBot="1">
      <c r="B130" s="419" t="s">
        <v>2221</v>
      </c>
      <c r="C130" s="420"/>
      <c r="D130" s="420"/>
      <c r="E130" s="259"/>
      <c r="F130" s="259"/>
      <c r="G130" s="259"/>
      <c r="H130" s="259"/>
      <c r="I130" s="259"/>
      <c r="J130" s="974"/>
      <c r="K130" s="974"/>
      <c r="L130" s="974"/>
      <c r="M130" s="974"/>
      <c r="N130" s="975"/>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40.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2"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65583.753536095814</v>
      </c>
      <c r="L36" s="270"/>
      <c r="M36" s="271">
        <v>0.16</v>
      </c>
      <c r="N36" s="272">
        <f>K36/M36</f>
        <v>409898.45960059884</v>
      </c>
    </row>
    <row r="37" spans="1:14">
      <c r="A37" s="113" t="s">
        <v>261</v>
      </c>
      <c r="B37" s="871" t="str">
        <f>VLOOKUP(A37,EQUIPOS!A7:D154,3,FALSE)</f>
        <v xml:space="preserve">Motobomba 3 PULGADAS (incluye operario)
</v>
      </c>
      <c r="C37" s="872"/>
      <c r="D37" s="872"/>
      <c r="E37" s="872"/>
      <c r="F37" s="872"/>
      <c r="G37" s="872"/>
      <c r="H37" s="873"/>
      <c r="I37" s="421"/>
      <c r="J37" s="422"/>
      <c r="K37" s="269">
        <f>VLOOKUP(A37,EQUIPOS!A7:D164,4,FALSE)</f>
        <v>7611.7349387823815</v>
      </c>
      <c r="L37" s="335"/>
      <c r="M37" s="336">
        <v>0.16</v>
      </c>
      <c r="N37" s="272">
        <f>K37/M37</f>
        <v>47573.343367389883</v>
      </c>
    </row>
    <row r="38" spans="1:14">
      <c r="A38" s="113"/>
      <c r="B38" s="871"/>
      <c r="C38" s="872"/>
      <c r="D38" s="872"/>
      <c r="E38" s="872"/>
      <c r="F38" s="872"/>
      <c r="G38" s="872"/>
      <c r="H38" s="873"/>
      <c r="I38" s="421"/>
      <c r="J38" s="422"/>
      <c r="K38" s="438"/>
      <c r="L38" s="335"/>
      <c r="M38" s="336"/>
      <c r="N38" s="272"/>
    </row>
    <row r="39" spans="1:14">
      <c r="A39" s="113"/>
      <c r="B39" s="871"/>
      <c r="C39" s="872"/>
      <c r="D39" s="872"/>
      <c r="E39" s="872"/>
      <c r="F39" s="872"/>
      <c r="G39" s="872"/>
      <c r="H39" s="873"/>
      <c r="I39" s="421"/>
      <c r="J39" s="422"/>
      <c r="K39" s="438"/>
      <c r="L39" s="335"/>
      <c r="M39" s="336"/>
      <c r="N39" s="272"/>
    </row>
    <row r="40" spans="1:14">
      <c r="A40" s="113"/>
      <c r="B40" s="871"/>
      <c r="C40" s="872"/>
      <c r="D40" s="872"/>
      <c r="E40" s="872"/>
      <c r="F40" s="872"/>
      <c r="G40" s="872"/>
      <c r="H40" s="873"/>
      <c r="I40" s="328"/>
      <c r="J40" s="330"/>
      <c r="K40" s="438"/>
      <c r="L40" s="423"/>
      <c r="M40" s="424"/>
      <c r="N40" s="272"/>
    </row>
    <row r="41" spans="1:14">
      <c r="B41" s="871"/>
      <c r="C41" s="872"/>
      <c r="D41" s="872"/>
      <c r="E41" s="872"/>
      <c r="F41" s="872"/>
      <c r="G41" s="872"/>
      <c r="H41" s="873"/>
      <c r="I41" s="36"/>
      <c r="J41" s="37"/>
      <c r="K41" s="438"/>
      <c r="L41" s="276"/>
      <c r="M41" s="277"/>
      <c r="N41" s="272"/>
    </row>
    <row r="42" spans="1:14">
      <c r="B42" s="320"/>
      <c r="C42" s="321"/>
      <c r="D42" s="321"/>
      <c r="E42" s="321"/>
      <c r="F42" s="323"/>
      <c r="G42" s="323"/>
      <c r="H42" s="125"/>
      <c r="I42" s="36"/>
      <c r="J42" s="37"/>
      <c r="K42" s="438"/>
      <c r="L42" s="276"/>
      <c r="M42" s="277"/>
      <c r="N42" s="273"/>
    </row>
    <row r="43" spans="1:14">
      <c r="B43" s="879" t="s">
        <v>952</v>
      </c>
      <c r="C43" s="880"/>
      <c r="D43" s="880"/>
      <c r="E43" s="38"/>
      <c r="F43" s="39"/>
      <c r="G43" s="39"/>
      <c r="H43" s="40"/>
      <c r="I43" s="36"/>
      <c r="J43" s="37"/>
      <c r="K43" s="279"/>
      <c r="L43" s="276"/>
      <c r="M43" s="401">
        <v>0.05</v>
      </c>
      <c r="N43" s="344">
        <f>N77*M43</f>
        <v>12625.400141187813</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470097.20310917654</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9881.8013073031798</v>
      </c>
      <c r="N50" s="272">
        <f>K50*M50</f>
        <v>1976.3602614606361</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1168.1754030341053</v>
      </c>
      <c r="N51" s="272">
        <f>K51*M51</f>
        <v>1168.1754030341053</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1399.2083470333396</v>
      </c>
      <c r="N52" s="272">
        <f>K52*M52</f>
        <v>699.60417351666979</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3019.5226500939129</v>
      </c>
      <c r="N53" s="272">
        <f>K53*M53</f>
        <v>452928.39751408692</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393500.828570174</v>
      </c>
      <c r="N54" s="272">
        <f>K54*M54</f>
        <v>393500.828570174</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850273.36592227232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09">
        <f>VLOOKUP(A63,TRANSPORTE!A5:D117,4,FALSE)</f>
        <v>1002.1531531865068</v>
      </c>
      <c r="M63" s="910"/>
      <c r="N63" s="287">
        <f>K63*L63</f>
        <v>1002.1531531865068</v>
      </c>
    </row>
    <row r="64" spans="1:14">
      <c r="B64" s="46"/>
      <c r="C64" s="47"/>
      <c r="D64" s="47"/>
      <c r="E64" s="47"/>
      <c r="F64" s="47"/>
      <c r="G64" s="4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1002.1531531865068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SUM(N73:N76)</f>
        <v>252508.00282375625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N45+N58+N68+N77</f>
        <v>1573880.7250083915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314776.14500167832</v>
      </c>
      <c r="M84" s="858"/>
      <c r="N84" s="51"/>
    </row>
    <row r="85" spans="1:14">
      <c r="B85" s="89" t="s">
        <v>973</v>
      </c>
      <c r="C85" s="90"/>
      <c r="D85" s="90"/>
      <c r="E85" s="90"/>
      <c r="F85" s="90"/>
      <c r="G85" s="90"/>
      <c r="H85" s="90"/>
      <c r="I85" s="87"/>
      <c r="J85" s="88"/>
      <c r="K85" s="304">
        <v>0.05</v>
      </c>
      <c r="L85" s="857">
        <f>N79*K85</f>
        <v>78694.03625041958</v>
      </c>
      <c r="M85" s="858"/>
      <c r="N85" s="51"/>
    </row>
    <row r="86" spans="1:14" ht="15.75" thickBot="1">
      <c r="B86" s="91" t="s">
        <v>974</v>
      </c>
      <c r="C86" s="92"/>
      <c r="D86" s="92"/>
      <c r="E86" s="92"/>
      <c r="F86" s="92"/>
      <c r="G86" s="92"/>
      <c r="H86" s="92"/>
      <c r="I86" s="93"/>
      <c r="J86" s="94"/>
      <c r="K86" s="305">
        <v>0.05</v>
      </c>
      <c r="L86" s="859">
        <f>N79*K86</f>
        <v>78694.03625041958</v>
      </c>
      <c r="M86" s="860"/>
      <c r="N86" s="51"/>
    </row>
    <row r="87" spans="1:14" ht="15.75" thickBot="1">
      <c r="B87" s="822" t="s">
        <v>953</v>
      </c>
      <c r="C87" s="823"/>
      <c r="D87" s="823"/>
      <c r="E87" s="823"/>
      <c r="F87" s="823"/>
      <c r="G87" s="823"/>
      <c r="H87" s="823"/>
      <c r="I87" s="823"/>
      <c r="J87" s="823"/>
      <c r="K87" s="823"/>
      <c r="L87" s="823"/>
      <c r="M87" s="824"/>
      <c r="N87" s="52">
        <f>L84+L85+L86</f>
        <v>472164.21750251745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2046044.9425109089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9"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38.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452"/>
      <c r="L30" s="798" t="s">
        <v>945</v>
      </c>
      <c r="M30" s="799"/>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121</v>
      </c>
      <c r="B36" s="871" t="str">
        <f>VLOOKUP(A36,EQUIPOS!A6:D154,3,FALSE)</f>
        <v>Bomba eléctrica para accionar la celda</v>
      </c>
      <c r="C36" s="872"/>
      <c r="D36" s="872"/>
      <c r="E36" s="872"/>
      <c r="F36" s="872"/>
      <c r="G36" s="872"/>
      <c r="H36" s="873"/>
      <c r="I36" s="267"/>
      <c r="J36" s="268"/>
      <c r="K36" s="269">
        <f>VLOOKUP(A36,EQUIPOS!A6:D163,4,FALSE)</f>
        <v>72961.043773921585</v>
      </c>
      <c r="L36" s="270"/>
      <c r="M36" s="271">
        <v>0.01</v>
      </c>
      <c r="N36" s="272">
        <f t="shared" ref="N36:N41" si="0">K36/M36</f>
        <v>7296104.3773921579</v>
      </c>
    </row>
    <row r="37" spans="1:14">
      <c r="A37" s="113" t="s">
        <v>192</v>
      </c>
      <c r="B37" s="871" t="str">
        <f>VLOOKUP(A37,EQUIPOS!A7:D154,3,FALSE)</f>
        <v>Equipo de acarreo interno</v>
      </c>
      <c r="C37" s="872"/>
      <c r="D37" s="872"/>
      <c r="E37" s="872"/>
      <c r="F37" s="872"/>
      <c r="G37" s="872"/>
      <c r="H37" s="873"/>
      <c r="I37" s="421"/>
      <c r="J37" s="422"/>
      <c r="K37" s="269">
        <f>VLOOKUP(A37,EQUIPOS!A7:D164,4,FALSE)</f>
        <v>51058.784973044763</v>
      </c>
      <c r="L37" s="335"/>
      <c r="M37" s="336">
        <v>0.05</v>
      </c>
      <c r="N37" s="272">
        <f t="shared" si="0"/>
        <v>1021175.6994608953</v>
      </c>
    </row>
    <row r="38" spans="1:14">
      <c r="A38" s="113" t="s">
        <v>217</v>
      </c>
      <c r="B38" s="871" t="str">
        <f>VLOOKUP(A38,EQUIPOS!A8:D154,3,FALSE)</f>
        <v>Equipo de soldadura y de acetileno (incluye soldadura)</v>
      </c>
      <c r="C38" s="872"/>
      <c r="D38" s="872"/>
      <c r="E38" s="872"/>
      <c r="F38" s="872"/>
      <c r="G38" s="872"/>
      <c r="H38" s="873"/>
      <c r="I38" s="421"/>
      <c r="J38" s="422"/>
      <c r="K38" s="269">
        <f>VLOOKUP(A38,EQUIPOS!A8:D165,4,FALSE)</f>
        <v>46796.210074187176</v>
      </c>
      <c r="L38" s="335"/>
      <c r="M38" s="336">
        <v>0.01</v>
      </c>
      <c r="N38" s="272">
        <f t="shared" si="0"/>
        <v>4679621.0074187173</v>
      </c>
    </row>
    <row r="39" spans="1:14">
      <c r="A39" s="113" t="s">
        <v>242</v>
      </c>
      <c r="B39" s="871" t="str">
        <f>VLOOKUP(A39,EQUIPOS!A9:D154,3,FALSE)</f>
        <v>Grúa con torre capacidad 1 ton en la punta.</v>
      </c>
      <c r="C39" s="872"/>
      <c r="D39" s="872"/>
      <c r="E39" s="872"/>
      <c r="F39" s="872"/>
      <c r="G39" s="872"/>
      <c r="H39" s="873"/>
      <c r="I39" s="421"/>
      <c r="J39" s="422"/>
      <c r="K39" s="269">
        <f>VLOOKUP(A39,EQUIPOS!A9:D166,4,FALSE)</f>
        <v>167514.63401510674</v>
      </c>
      <c r="L39" s="335"/>
      <c r="M39" s="336">
        <v>0.04</v>
      </c>
      <c r="N39" s="272">
        <f t="shared" si="0"/>
        <v>4187865.8503776686</v>
      </c>
    </row>
    <row r="40" spans="1:14">
      <c r="A40" s="113" t="s">
        <v>255</v>
      </c>
      <c r="B40" s="871" t="str">
        <f>VLOOKUP(A40,EQUIPOS!A10:D154,3,FALSE)</f>
        <v>Manómetro cable de acero para bajar la celda</v>
      </c>
      <c r="C40" s="872"/>
      <c r="D40" s="872"/>
      <c r="E40" s="872"/>
      <c r="F40" s="872"/>
      <c r="G40" s="872"/>
      <c r="H40" s="873"/>
      <c r="I40" s="328"/>
      <c r="J40" s="330"/>
      <c r="K40" s="269">
        <f>VLOOKUP(A40,EQUIPOS!A10:D167,4,FALSE)</f>
        <v>1163989.7713513826</v>
      </c>
      <c r="L40" s="423"/>
      <c r="M40" s="424">
        <v>1</v>
      </c>
      <c r="N40" s="272">
        <f t="shared" si="0"/>
        <v>1163989.7713513826</v>
      </c>
    </row>
    <row r="41" spans="1:14">
      <c r="A41" t="s">
        <v>320</v>
      </c>
      <c r="B41" s="871" t="str">
        <f>VLOOKUP(A41,EQUIPOS!A11:D155,3,FALSE)</f>
        <v>Retroexcavadora sobre llantas, motor 62HP, Profundidad de excavación de 5.41 metros.</v>
      </c>
      <c r="C41" s="872"/>
      <c r="D41" s="872"/>
      <c r="E41" s="872"/>
      <c r="F41" s="872"/>
      <c r="G41" s="872"/>
      <c r="H41" s="873"/>
      <c r="I41" s="36"/>
      <c r="J41" s="37"/>
      <c r="K41" s="269">
        <f>VLOOKUP(A41,EQUIPOS!A11:D168,4,FALSE)</f>
        <v>112919.70454974839</v>
      </c>
      <c r="L41" s="276"/>
      <c r="M41" s="277">
        <v>0.2</v>
      </c>
      <c r="N41" s="272">
        <f t="shared" si="0"/>
        <v>564598.5227487419</v>
      </c>
    </row>
    <row r="42" spans="1:14">
      <c r="B42" s="320"/>
      <c r="C42" s="321"/>
      <c r="D42" s="321"/>
      <c r="E42" s="321"/>
      <c r="F42" s="323"/>
      <c r="G42" s="323"/>
      <c r="H42" s="125"/>
      <c r="I42" s="36"/>
      <c r="J42" s="37"/>
      <c r="K42" s="438"/>
      <c r="L42" s="276"/>
      <c r="M42" s="277"/>
      <c r="N42" s="273"/>
    </row>
    <row r="43" spans="1:14">
      <c r="B43" s="879" t="s">
        <v>952</v>
      </c>
      <c r="C43" s="880"/>
      <c r="D43" s="880"/>
      <c r="E43" s="38"/>
      <c r="F43" s="39"/>
      <c r="G43" s="39"/>
      <c r="H43" s="40"/>
      <c r="I43" s="36"/>
      <c r="J43" s="37"/>
      <c r="K43" s="279"/>
      <c r="L43" s="276"/>
      <c r="M43" s="401">
        <v>0.01</v>
      </c>
      <c r="N43" s="344">
        <f>N81*M43</f>
        <v>6913.9567913614801</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18920269.185540922</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13329755.62734933</v>
      </c>
      <c r="N50" s="272">
        <f t="shared" ref="N50:N55" si="1">K50*M50</f>
        <v>13329755.62734933</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136885.93441720901</v>
      </c>
      <c r="N51" s="272">
        <f t="shared" si="1"/>
        <v>4106578.0325162699</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1452703.3289529267</v>
      </c>
      <c r="N52" s="272">
        <f t="shared" si="1"/>
        <v>2905406.6579058534</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1138364.3758725722</v>
      </c>
      <c r="N53" s="272">
        <f t="shared" si="1"/>
        <v>5691821.8793628607</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83914.900974539007</v>
      </c>
      <c r="N54" s="272">
        <f t="shared" si="1"/>
        <v>5034894.05847234</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19656.182625826281</v>
      </c>
      <c r="N55" s="272">
        <f t="shared" si="1"/>
        <v>235874.19150991537</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31304330.447116569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09">
        <f>VLOOKUP(A63,TRANSPORTE!A5:D117,4,FALSE)</f>
        <v>285246.39481714612</v>
      </c>
      <c r="M63" s="910"/>
      <c r="N63" s="287">
        <f>K63*L63</f>
        <v>285246.39481714612</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09">
        <f>VLOOKUP(A64,TRANSPORTE!A6:D117,4,FALSE)</f>
        <v>33443.534660797355</v>
      </c>
      <c r="M64" s="910"/>
      <c r="N64" s="287">
        <f>K64*L64</f>
        <v>267548.27728637884</v>
      </c>
    </row>
    <row r="65" spans="1:15">
      <c r="A65" t="s">
        <v>1399</v>
      </c>
      <c r="B65" s="46" t="str">
        <f>VLOOKUP(A65,TRANSPORTE!A6:D117,3,FALSE)</f>
        <v>Pasajes aéreos</v>
      </c>
      <c r="C65" s="47"/>
      <c r="D65" s="47"/>
      <c r="E65" s="47"/>
      <c r="F65" s="47"/>
      <c r="G65" s="47"/>
      <c r="H65" s="311" t="s">
        <v>945</v>
      </c>
      <c r="I65" s="279">
        <v>3</v>
      </c>
      <c r="J65" s="286">
        <v>1</v>
      </c>
      <c r="K65" s="279">
        <f>I65*J65</f>
        <v>3</v>
      </c>
      <c r="L65" s="909">
        <f>VLOOKUP(A65,TRANSPORTE!A6:D117,4,FALSE)</f>
        <v>316777.47617458593</v>
      </c>
      <c r="M65" s="910"/>
      <c r="N65" s="287">
        <f>K65*L65</f>
        <v>950332.42852375773</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1503127.1006272826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SUM(N73:N80)</f>
        <v>691395.67913614796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N45+N58+N68+N81</f>
        <v>52419122.412420921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10483824.482484184</v>
      </c>
      <c r="M88" s="858"/>
      <c r="N88" s="51"/>
    </row>
    <row r="89" spans="1:14">
      <c r="B89" s="89" t="s">
        <v>973</v>
      </c>
      <c r="C89" s="90"/>
      <c r="D89" s="90"/>
      <c r="E89" s="90"/>
      <c r="F89" s="90"/>
      <c r="G89" s="90"/>
      <c r="H89" s="90"/>
      <c r="I89" s="87"/>
      <c r="J89" s="88"/>
      <c r="K89" s="304">
        <v>0.05</v>
      </c>
      <c r="L89" s="857">
        <f>N83*K89</f>
        <v>2620956.1206210461</v>
      </c>
      <c r="M89" s="858"/>
      <c r="N89" s="51"/>
    </row>
    <row r="90" spans="1:14" ht="15.75" thickBot="1">
      <c r="B90" s="91" t="s">
        <v>974</v>
      </c>
      <c r="C90" s="92"/>
      <c r="D90" s="92"/>
      <c r="E90" s="92"/>
      <c r="F90" s="92"/>
      <c r="G90" s="92"/>
      <c r="H90" s="92"/>
      <c r="I90" s="93"/>
      <c r="J90" s="94"/>
      <c r="K90" s="305">
        <v>0.05</v>
      </c>
      <c r="L90" s="859">
        <f>N83*K90</f>
        <v>2620956.1206210461</v>
      </c>
      <c r="M90" s="860"/>
      <c r="N90" s="51"/>
    </row>
    <row r="91" spans="1:14" ht="15.75" thickBot="1">
      <c r="B91" s="822" t="s">
        <v>953</v>
      </c>
      <c r="C91" s="823"/>
      <c r="D91" s="823"/>
      <c r="E91" s="823"/>
      <c r="F91" s="823"/>
      <c r="G91" s="823"/>
      <c r="H91" s="823"/>
      <c r="I91" s="823"/>
      <c r="J91" s="823"/>
      <c r="K91" s="823"/>
      <c r="L91" s="823"/>
      <c r="M91" s="824"/>
      <c r="N91" s="52">
        <f>L88+L89+L90</f>
        <v>15725736.723726276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68144859.136147201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J58" zoomScale="78" zoomScaleNormal="78" workbookViewId="0">
      <selection activeCell="P75" sqref="P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t="s">
        <v>121</v>
      </c>
      <c r="B36" s="871" t="str">
        <f>VLOOKUP(A36,EQUIPOS!A6:D154,3,FALSE)</f>
        <v>Bomba eléctrica para accionar la celda</v>
      </c>
      <c r="C36" s="872"/>
      <c r="D36" s="872"/>
      <c r="E36" s="872"/>
      <c r="F36" s="872"/>
      <c r="G36" s="872"/>
      <c r="H36" s="873"/>
      <c r="I36" s="267"/>
      <c r="J36" s="268"/>
      <c r="K36" s="269">
        <f>VLOOKUP(A36,EQUIPOS!A6:D163,4,FALSE)</f>
        <v>72961.043773921585</v>
      </c>
      <c r="L36" s="270"/>
      <c r="M36" s="271">
        <v>0.01</v>
      </c>
      <c r="N36" s="272">
        <f>K36/M36</f>
        <v>7296104.3773921579</v>
      </c>
    </row>
    <row r="37" spans="1:16">
      <c r="A37" s="113" t="s">
        <v>217</v>
      </c>
      <c r="B37" s="871" t="str">
        <f>VLOOKUP(A37,EQUIPOS!A7:D154,3,FALSE)</f>
        <v>Equipo de soldadura y de acetileno (incluye soldadura)</v>
      </c>
      <c r="C37" s="872"/>
      <c r="D37" s="872"/>
      <c r="E37" s="872"/>
      <c r="F37" s="872"/>
      <c r="G37" s="872"/>
      <c r="H37" s="873"/>
      <c r="I37" s="421"/>
      <c r="J37" s="422"/>
      <c r="K37" s="269">
        <f>VLOOKUP(A37,EQUIPOS!A7:D164,4,FALSE)</f>
        <v>46796.210074187176</v>
      </c>
      <c r="L37" s="335"/>
      <c r="M37" s="336">
        <v>0.01</v>
      </c>
      <c r="N37" s="272">
        <f>K37/M37</f>
        <v>4679621.0074187173</v>
      </c>
    </row>
    <row r="38" spans="1:16">
      <c r="A38" s="113" t="s">
        <v>255</v>
      </c>
      <c r="B38" s="871" t="str">
        <f>VLOOKUP(A38,EQUIPOS!A8:D154,3,FALSE)</f>
        <v>Manómetro cable de acero para bajar la celda</v>
      </c>
      <c r="C38" s="872"/>
      <c r="D38" s="872"/>
      <c r="E38" s="872"/>
      <c r="F38" s="872"/>
      <c r="G38" s="872"/>
      <c r="H38" s="873"/>
      <c r="I38" s="421"/>
      <c r="J38" s="422"/>
      <c r="K38" s="269">
        <f>VLOOKUP(A38,EQUIPOS!A8:D165,4,FALSE)</f>
        <v>1163989.7713513826</v>
      </c>
      <c r="L38" s="335"/>
      <c r="M38" s="336">
        <v>1</v>
      </c>
      <c r="N38" s="272">
        <f>K38/M38</f>
        <v>1163989.7713513826</v>
      </c>
    </row>
    <row r="39" spans="1:16">
      <c r="A39" s="113"/>
      <c r="B39" s="871"/>
      <c r="C39" s="872"/>
      <c r="D39" s="872"/>
      <c r="E39" s="872"/>
      <c r="F39" s="872"/>
      <c r="G39" s="872"/>
      <c r="H39" s="873"/>
      <c r="I39" s="421"/>
      <c r="J39" s="422"/>
      <c r="K39" s="269"/>
      <c r="L39" s="335"/>
      <c r="M39" s="336"/>
      <c r="N39" s="272"/>
    </row>
    <row r="40" spans="1:16">
      <c r="A40" s="113"/>
      <c r="B40" s="871"/>
      <c r="C40" s="872"/>
      <c r="D40" s="872"/>
      <c r="E40" s="872"/>
      <c r="F40" s="872"/>
      <c r="G40" s="872"/>
      <c r="H40" s="873"/>
      <c r="I40" s="328"/>
      <c r="J40" s="330"/>
      <c r="K40" s="269"/>
      <c r="L40" s="423"/>
      <c r="M40" s="424"/>
      <c r="N40" s="272"/>
    </row>
    <row r="41" spans="1:16">
      <c r="B41" s="871"/>
      <c r="C41" s="872"/>
      <c r="D41" s="872"/>
      <c r="E41" s="872"/>
      <c r="F41" s="872"/>
      <c r="G41" s="872"/>
      <c r="H41" s="873"/>
      <c r="I41" s="36"/>
      <c r="J41" s="37"/>
      <c r="K41" s="269"/>
      <c r="L41" s="276"/>
      <c r="M41" s="277"/>
      <c r="N41" s="272"/>
    </row>
    <row r="42" spans="1:16">
      <c r="B42" s="320"/>
      <c r="C42" s="321"/>
      <c r="D42" s="321"/>
      <c r="E42" s="321"/>
      <c r="F42" s="323"/>
      <c r="G42" s="323"/>
      <c r="H42" s="125"/>
      <c r="I42" s="36"/>
      <c r="J42" s="37"/>
      <c r="K42" s="438"/>
      <c r="L42" s="276"/>
      <c r="M42" s="277"/>
      <c r="N42" s="273"/>
    </row>
    <row r="43" spans="1:16">
      <c r="B43" s="879" t="s">
        <v>952</v>
      </c>
      <c r="C43" s="880"/>
      <c r="D43" s="880"/>
      <c r="E43" s="38"/>
      <c r="F43" s="39"/>
      <c r="G43" s="39"/>
      <c r="H43" s="40"/>
      <c r="I43" s="36"/>
      <c r="J43" s="37"/>
      <c r="K43" s="279"/>
      <c r="L43" s="276"/>
      <c r="M43" s="401">
        <v>0.01</v>
      </c>
      <c r="N43" s="344">
        <f>N81*M43</f>
        <v>6913.9567913614801</v>
      </c>
    </row>
    <row r="44" spans="1:16" ht="15.75" thickBot="1">
      <c r="B44" s="871"/>
      <c r="C44" s="872"/>
      <c r="D44" s="872"/>
      <c r="E44" s="872"/>
      <c r="F44" s="872"/>
      <c r="G44" s="872"/>
      <c r="H44" s="873"/>
      <c r="I44" s="881"/>
      <c r="J44" s="882"/>
      <c r="K44" s="41"/>
      <c r="L44" s="883"/>
      <c r="M44" s="884"/>
      <c r="N44" s="105"/>
    </row>
    <row r="45" spans="1:16" ht="15.75" thickBot="1">
      <c r="B45" s="822" t="s">
        <v>953</v>
      </c>
      <c r="C45" s="823"/>
      <c r="D45" s="823"/>
      <c r="E45" s="823"/>
      <c r="F45" s="823"/>
      <c r="G45" s="823"/>
      <c r="H45" s="823"/>
      <c r="I45" s="823"/>
      <c r="J45" s="823"/>
      <c r="K45" s="823"/>
      <c r="L45" s="823"/>
      <c r="M45" s="824"/>
      <c r="N45" s="394">
        <f>SUM(N36:N44)</f>
        <v>13146629.11295362</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13329755.62734933</v>
      </c>
      <c r="N50" s="272">
        <f t="shared" ref="N50:N55" si="0">K50*M50</f>
        <v>13329755.62734933</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136885.93441720901</v>
      </c>
      <c r="N51" s="272">
        <f t="shared" si="0"/>
        <v>4106578.0325162699</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1452703.3289529267</v>
      </c>
      <c r="N52" s="272">
        <f t="shared" si="0"/>
        <v>2905406.6579058534</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1138364.3758725722</v>
      </c>
      <c r="N53" s="272">
        <f t="shared" si="0"/>
        <v>5691821.8793628607</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83914.900974539007</v>
      </c>
      <c r="N54" s="272">
        <f t="shared" si="0"/>
        <v>5034894.05847234</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19656.182625826281</v>
      </c>
      <c r="N55" s="272">
        <f t="shared" si="0"/>
        <v>235874.19150991537</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31304330.447116569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09">
        <f>VLOOKUP(A63,TRANSPORTE!A5:D117,4,FALSE)</f>
        <v>316777.47617458593</v>
      </c>
      <c r="M63" s="910"/>
      <c r="N63" s="287">
        <f>K63*L63</f>
        <v>950332.42852375773</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09">
        <f>VLOOKUP(A64,TRANSPORTE!A6:D117,4,FALSE)</f>
        <v>285246.39481714612</v>
      </c>
      <c r="M64" s="910"/>
      <c r="N64" s="287">
        <f>K64*L64</f>
        <v>285246.39481714612</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09">
        <f>VLOOKUP(A65,TRANSPORTE!A6:D118,4,FALSE)</f>
        <v>33443.534660797355</v>
      </c>
      <c r="M65" s="910"/>
      <c r="N65" s="287">
        <f>K65*L65</f>
        <v>267548.27728637884</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1503127.1006272829</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8"/>
      <c r="C80" s="899"/>
      <c r="D80" s="899"/>
      <c r="E80" s="899"/>
      <c r="F80" s="899"/>
      <c r="G80" s="899"/>
      <c r="H80" s="899"/>
      <c r="I80" s="44"/>
      <c r="J80" s="44"/>
      <c r="K80" s="44"/>
      <c r="L80" s="977"/>
      <c r="M80" s="978"/>
      <c r="N80" s="45"/>
    </row>
    <row r="81" spans="1:14" ht="15.75" thickBot="1">
      <c r="B81" s="822" t="s">
        <v>953</v>
      </c>
      <c r="C81" s="823"/>
      <c r="D81" s="823"/>
      <c r="E81" s="823"/>
      <c r="F81" s="823"/>
      <c r="G81" s="823"/>
      <c r="H81" s="823"/>
      <c r="I81" s="865"/>
      <c r="J81" s="865"/>
      <c r="K81" s="865"/>
      <c r="L81" s="865"/>
      <c r="M81" s="866"/>
      <c r="N81" s="301">
        <f>SUM(N73:N80)</f>
        <v>691395.67913614796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N45+N58+N68+N81</f>
        <v>46645482.339833617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9329096.4679667242</v>
      </c>
      <c r="M88" s="858"/>
      <c r="N88" s="51"/>
    </row>
    <row r="89" spans="1:14">
      <c r="B89" s="89" t="s">
        <v>973</v>
      </c>
      <c r="C89" s="90"/>
      <c r="D89" s="90"/>
      <c r="E89" s="90"/>
      <c r="F89" s="90"/>
      <c r="G89" s="90"/>
      <c r="H89" s="90"/>
      <c r="I89" s="87"/>
      <c r="J89" s="88"/>
      <c r="K89" s="304">
        <v>0.05</v>
      </c>
      <c r="L89" s="857">
        <f>N83*K89</f>
        <v>2332274.116991681</v>
      </c>
      <c r="M89" s="858"/>
      <c r="N89" s="51"/>
    </row>
    <row r="90" spans="1:14" ht="15.75" thickBot="1">
      <c r="B90" s="91" t="s">
        <v>974</v>
      </c>
      <c r="C90" s="92"/>
      <c r="D90" s="92"/>
      <c r="E90" s="92"/>
      <c r="F90" s="92"/>
      <c r="G90" s="92"/>
      <c r="H90" s="92"/>
      <c r="I90" s="93"/>
      <c r="J90" s="94"/>
      <c r="K90" s="305">
        <v>0.05</v>
      </c>
      <c r="L90" s="859">
        <f>N83*K90</f>
        <v>2332274.116991681</v>
      </c>
      <c r="M90" s="860"/>
      <c r="N90" s="51"/>
    </row>
    <row r="91" spans="1:14" ht="15.75" thickBot="1">
      <c r="B91" s="822" t="s">
        <v>953</v>
      </c>
      <c r="C91" s="823"/>
      <c r="D91" s="823"/>
      <c r="E91" s="823"/>
      <c r="F91" s="823"/>
      <c r="G91" s="823"/>
      <c r="H91" s="823"/>
      <c r="I91" s="823"/>
      <c r="J91" s="823"/>
      <c r="K91" s="823"/>
      <c r="L91" s="823"/>
      <c r="M91" s="824"/>
      <c r="N91" s="52">
        <f>L88+L89+L90</f>
        <v>13993644.701950084</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60639127.041783705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259</v>
      </c>
      <c r="B36" s="871" t="str">
        <f>VLOOKUP(A36,EQUIPOS!A6:D154,3,FALSE)</f>
        <v>Montacargas</v>
      </c>
      <c r="C36" s="872"/>
      <c r="D36" s="872"/>
      <c r="E36" s="872"/>
      <c r="F36" s="872"/>
      <c r="G36" s="872"/>
      <c r="H36" s="873"/>
      <c r="I36" s="267"/>
      <c r="J36" s="268"/>
      <c r="K36" s="269">
        <f>VLOOKUP(A36,EQUIPOS!A6:D163,4,FALSE)</f>
        <v>68303.955873458515</v>
      </c>
      <c r="L36" s="270"/>
      <c r="M36" s="336">
        <v>1.5</v>
      </c>
      <c r="N36" s="272">
        <f>K36/M36</f>
        <v>45535.970582305679</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2693.4186967867336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48229.389279092415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8900.1737332004686</v>
      </c>
      <c r="N48" s="272">
        <f>K48*M48</f>
        <v>2787544.021862695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2787544.021862695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53868.373935734664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2889641.785077522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577928.35701550439</v>
      </c>
      <c r="M84" s="858"/>
      <c r="N84" s="51"/>
    </row>
    <row r="85" spans="1:14">
      <c r="B85" s="89" t="s">
        <v>973</v>
      </c>
      <c r="C85" s="90"/>
      <c r="D85" s="90"/>
      <c r="E85" s="90"/>
      <c r="F85" s="90"/>
      <c r="G85" s="90"/>
      <c r="H85" s="90"/>
      <c r="I85" s="87"/>
      <c r="J85" s="88"/>
      <c r="K85" s="304">
        <v>0.05</v>
      </c>
      <c r="L85" s="857">
        <f>N79*K85</f>
        <v>144482.0892538761</v>
      </c>
      <c r="M85" s="858"/>
      <c r="N85" s="51"/>
    </row>
    <row r="86" spans="1:14" ht="15.75" thickBot="1">
      <c r="B86" s="91" t="s">
        <v>974</v>
      </c>
      <c r="C86" s="92"/>
      <c r="D86" s="92"/>
      <c r="E86" s="92"/>
      <c r="F86" s="92"/>
      <c r="G86" s="92"/>
      <c r="H86" s="92"/>
      <c r="I86" s="93"/>
      <c r="J86" s="94"/>
      <c r="K86" s="305">
        <v>0.05</v>
      </c>
      <c r="L86" s="859">
        <f>N79*K86</f>
        <v>144482.0892538761</v>
      </c>
      <c r="M86" s="860"/>
      <c r="N86" s="51"/>
    </row>
    <row r="87" spans="1:14" ht="15.75" thickBot="1">
      <c r="B87" s="822" t="s">
        <v>953</v>
      </c>
      <c r="C87" s="823"/>
      <c r="D87" s="823"/>
      <c r="E87" s="823"/>
      <c r="F87" s="823"/>
      <c r="G87" s="823"/>
      <c r="H87" s="823"/>
      <c r="I87" s="823"/>
      <c r="J87" s="823"/>
      <c r="K87" s="823"/>
      <c r="L87" s="823"/>
      <c r="M87" s="824"/>
      <c r="N87" s="52">
        <f>L84+L85+L86</f>
        <v>866892.53552325664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3756534.3206007788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267</v>
      </c>
      <c r="B36" s="871" t="str">
        <f>VLOOKUP(A36,EQUIPOS!A6:D154,3,FALSE)</f>
        <v>Motobomba de concreto</v>
      </c>
      <c r="C36" s="872"/>
      <c r="D36" s="872"/>
      <c r="E36" s="872"/>
      <c r="F36" s="872"/>
      <c r="G36" s="872"/>
      <c r="H36" s="873"/>
      <c r="I36" s="267"/>
      <c r="J36" s="268"/>
      <c r="K36" s="269">
        <f>VLOOKUP(A36,EQUIPOS!A6:D163,4,FALSE)</f>
        <v>59135.50623148388</v>
      </c>
      <c r="L36" s="270"/>
      <c r="M36" s="336">
        <v>2.5</v>
      </c>
      <c r="N36" s="272">
        <f>K36/M36</f>
        <v>23654.202492593551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23654.202492593551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3061.3222584967407</v>
      </c>
      <c r="N48" s="272">
        <f>K48*M48</f>
        <v>143143.38681454727</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354462.06674873107</v>
      </c>
      <c r="N49" s="272">
        <f>K49*M49</f>
        <v>236773.97471384879</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379917.36152839602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09">
        <f>VLOOKUP(A60,TRANSPORTE!A2:D117,4,FALSE)</f>
        <v>1002.1531531865068</v>
      </c>
      <c r="M60" s="910"/>
      <c r="N60" s="287">
        <f>K60*L60</f>
        <v>870.24522479085783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870.24522479085783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404441.80924578046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80888.361849156092</v>
      </c>
      <c r="M84" s="858"/>
      <c r="N84" s="51"/>
    </row>
    <row r="85" spans="1:14">
      <c r="B85" s="89" t="s">
        <v>973</v>
      </c>
      <c r="C85" s="90"/>
      <c r="D85" s="90"/>
      <c r="E85" s="90"/>
      <c r="F85" s="90"/>
      <c r="G85" s="90"/>
      <c r="H85" s="90"/>
      <c r="I85" s="87"/>
      <c r="J85" s="88"/>
      <c r="K85" s="304">
        <v>0.05</v>
      </c>
      <c r="L85" s="857">
        <f>N79*K85</f>
        <v>20222.090462289023</v>
      </c>
      <c r="M85" s="858"/>
      <c r="N85" s="51"/>
    </row>
    <row r="86" spans="1:14" ht="15.75" thickBot="1">
      <c r="B86" s="91" t="s">
        <v>974</v>
      </c>
      <c r="C86" s="92"/>
      <c r="D86" s="92"/>
      <c r="E86" s="92"/>
      <c r="F86" s="92"/>
      <c r="G86" s="92"/>
      <c r="H86" s="92"/>
      <c r="I86" s="93"/>
      <c r="J86" s="94"/>
      <c r="K86" s="305">
        <v>0.05</v>
      </c>
      <c r="L86" s="859">
        <f>N79*K86</f>
        <v>20222.090462289023</v>
      </c>
      <c r="M86" s="860"/>
      <c r="N86" s="51"/>
    </row>
    <row r="87" spans="1:14" ht="15.75" thickBot="1">
      <c r="B87" s="822" t="s">
        <v>953</v>
      </c>
      <c r="C87" s="823"/>
      <c r="D87" s="823"/>
      <c r="E87" s="823"/>
      <c r="F87" s="823"/>
      <c r="G87" s="823"/>
      <c r="H87" s="823"/>
      <c r="I87" s="823"/>
      <c r="J87" s="823"/>
      <c r="K87" s="823"/>
      <c r="L87" s="823"/>
      <c r="M87" s="824"/>
      <c r="N87" s="52">
        <f>L84+L85+L86</f>
        <v>121332.54277373414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525774.35201951466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3"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121</v>
      </c>
      <c r="B36" s="871" t="str">
        <f>VLOOKUP(A36,EQUIPOS!A6:D154,3,FALSE)</f>
        <v>Bomba eléctrica para accionar la celda</v>
      </c>
      <c r="C36" s="872"/>
      <c r="D36" s="872"/>
      <c r="E36" s="872"/>
      <c r="F36" s="872"/>
      <c r="G36" s="872"/>
      <c r="H36" s="873"/>
      <c r="I36" s="267"/>
      <c r="J36" s="268"/>
      <c r="K36" s="269">
        <f>VLOOKUP(A36,EQUIPOS!A6:D163,4,FALSE)</f>
        <v>72961.043773921585</v>
      </c>
      <c r="L36" s="270"/>
      <c r="M36" s="271">
        <v>0.01</v>
      </c>
      <c r="N36" s="272">
        <f t="shared" ref="N36:N41" si="0">K36/M36</f>
        <v>7296104.3773921579</v>
      </c>
    </row>
    <row r="37" spans="1:14">
      <c r="A37" s="113" t="s">
        <v>192</v>
      </c>
      <c r="B37" s="871" t="str">
        <f>VLOOKUP(A37,EQUIPOS!A7:D154,3,FALSE)</f>
        <v>Equipo de acarreo interno</v>
      </c>
      <c r="C37" s="872"/>
      <c r="D37" s="872"/>
      <c r="E37" s="872"/>
      <c r="F37" s="872"/>
      <c r="G37" s="872"/>
      <c r="H37" s="873"/>
      <c r="I37" s="421"/>
      <c r="J37" s="422"/>
      <c r="K37" s="269">
        <f>VLOOKUP(A37,EQUIPOS!A7:D164,4,FALSE)</f>
        <v>51058.784973044763</v>
      </c>
      <c r="L37" s="335"/>
      <c r="M37" s="336">
        <v>0.05</v>
      </c>
      <c r="N37" s="272">
        <f t="shared" si="0"/>
        <v>1021175.6994608953</v>
      </c>
    </row>
    <row r="38" spans="1:14">
      <c r="A38" s="113" t="s">
        <v>214</v>
      </c>
      <c r="B38" s="871" t="str">
        <f>VLOOKUP(A38,EQUIPOS!A8:D154,3,FALSE)</f>
        <v>Equipo de oxigeno y soldadura</v>
      </c>
      <c r="C38" s="872"/>
      <c r="D38" s="872"/>
      <c r="E38" s="872"/>
      <c r="F38" s="872"/>
      <c r="G38" s="872"/>
      <c r="H38" s="873"/>
      <c r="I38" s="421"/>
      <c r="J38" s="422"/>
      <c r="K38" s="438">
        <f>VLOOKUP(A38,EQUIPOS!A8:D165,4,FALSE)</f>
        <v>14488.717912551805</v>
      </c>
      <c r="L38" s="335"/>
      <c r="M38" s="336">
        <v>0.01</v>
      </c>
      <c r="N38" s="272">
        <f t="shared" si="0"/>
        <v>1448871.7912551805</v>
      </c>
    </row>
    <row r="39" spans="1:14">
      <c r="A39" s="113" t="s">
        <v>248</v>
      </c>
      <c r="B39" s="871" t="str">
        <f>VLOOKUP(A39,EQUIPOS!A9:D154,3,FALSE)</f>
        <v>Grúa telescópica de 50 Ton.</v>
      </c>
      <c r="C39" s="872"/>
      <c r="D39" s="872"/>
      <c r="E39" s="872"/>
      <c r="F39" s="872"/>
      <c r="G39" s="872"/>
      <c r="H39" s="873"/>
      <c r="I39" s="421"/>
      <c r="J39" s="422"/>
      <c r="K39" s="438">
        <f>VLOOKUP(A39,EQUIPOS!A9:D166,4,FALSE)</f>
        <v>238028.93713477964</v>
      </c>
      <c r="L39" s="335"/>
      <c r="M39" s="336">
        <v>0.04</v>
      </c>
      <c r="N39" s="272">
        <f t="shared" si="0"/>
        <v>5950723.4283694904</v>
      </c>
    </row>
    <row r="40" spans="1:14">
      <c r="A40" s="113" t="s">
        <v>255</v>
      </c>
      <c r="B40" s="871" t="str">
        <f>VLOOKUP(A40,EQUIPOS!A10:D154,3,FALSE)</f>
        <v>Manómetro cable de acero para bajar la celda</v>
      </c>
      <c r="C40" s="872"/>
      <c r="D40" s="872"/>
      <c r="E40" s="872"/>
      <c r="F40" s="872"/>
      <c r="G40" s="872"/>
      <c r="H40" s="873"/>
      <c r="I40" s="421"/>
      <c r="J40" s="422"/>
      <c r="K40" s="438">
        <f>VLOOKUP(A40,EQUIPOS!A10:D167,4,FALSE)</f>
        <v>1163989.7713513826</v>
      </c>
      <c r="L40" s="335"/>
      <c r="M40" s="336">
        <v>1</v>
      </c>
      <c r="N40" s="272">
        <f t="shared" si="0"/>
        <v>1163989.7713513826</v>
      </c>
    </row>
    <row r="41" spans="1:14">
      <c r="A41" s="113" t="s">
        <v>322</v>
      </c>
      <c r="B41" s="871" t="str">
        <f>VLOOKUP(A41,EQUIPOS!A11:D155,3,FALSE)</f>
        <v xml:space="preserve">Retroexcavadora sobre llantas JD 410
</v>
      </c>
      <c r="C41" s="872"/>
      <c r="D41" s="872"/>
      <c r="E41" s="872"/>
      <c r="F41" s="872"/>
      <c r="G41" s="872"/>
      <c r="H41" s="873"/>
      <c r="I41" s="421"/>
      <c r="J41" s="422"/>
      <c r="K41" s="438">
        <f>VLOOKUP(A41,EQUIPOS!A11:D168,4,FALSE)</f>
        <v>124189.01067901547</v>
      </c>
      <c r="L41" s="335"/>
      <c r="M41" s="336">
        <v>0.2</v>
      </c>
      <c r="N41" s="272">
        <f t="shared" si="0"/>
        <v>620945.05339507735</v>
      </c>
    </row>
    <row r="42" spans="1:14">
      <c r="A42" s="113"/>
      <c r="B42" s="871"/>
      <c r="C42" s="872"/>
      <c r="D42" s="872"/>
      <c r="E42" s="872"/>
      <c r="F42" s="872"/>
      <c r="G42" s="872"/>
      <c r="H42" s="873"/>
      <c r="I42" s="328"/>
      <c r="J42" s="330"/>
      <c r="K42" s="438"/>
      <c r="L42" s="423"/>
      <c r="M42" s="424"/>
      <c r="N42" s="272"/>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N86*M45</f>
        <v>69139.567913614796</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411">
        <f>SUM(N36:N45)</f>
        <v>17570949.689137798</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7" t="s">
        <v>944</v>
      </c>
      <c r="C51" s="868"/>
      <c r="D51" s="868"/>
      <c r="E51" s="868"/>
      <c r="F51" s="868"/>
      <c r="G51" s="868"/>
      <c r="H51" s="868"/>
      <c r="I51" s="902"/>
      <c r="J51" s="315" t="s">
        <v>945</v>
      </c>
      <c r="K51" s="85" t="s">
        <v>946</v>
      </c>
      <c r="L51" s="903" t="s">
        <v>955</v>
      </c>
      <c r="M51" s="902"/>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13329755.62734933</v>
      </c>
      <c r="N52" s="272">
        <f t="shared" ref="N52:N57" si="1">K52*M52</f>
        <v>13329755.62734933</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136885.93441720901</v>
      </c>
      <c r="N53" s="272">
        <f t="shared" si="1"/>
        <v>4106578.0325162699</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1452703.3289529267</v>
      </c>
      <c r="N54" s="272">
        <f t="shared" si="1"/>
        <v>2905406.6579058534</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1138364.3758725722</v>
      </c>
      <c r="N55" s="272">
        <f t="shared" si="1"/>
        <v>5691821.8793628607</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107197.72687334682</v>
      </c>
      <c r="N56" s="272">
        <f t="shared" si="1"/>
        <v>6431863.6124008093</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19656.182625826281</v>
      </c>
      <c r="N57" s="272">
        <f t="shared" si="1"/>
        <v>235874.19150991537</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2" t="s">
        <v>953</v>
      </c>
      <c r="C63" s="823"/>
      <c r="D63" s="823"/>
      <c r="E63" s="823"/>
      <c r="F63" s="823"/>
      <c r="G63" s="823"/>
      <c r="H63" s="823"/>
      <c r="I63" s="823"/>
      <c r="J63" s="823"/>
      <c r="K63" s="823"/>
      <c r="L63" s="823"/>
      <c r="M63" s="824"/>
      <c r="N63" s="394">
        <f>SUM(N52:N62)</f>
        <v>32701300.001045037</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8" t="s">
        <v>961</v>
      </c>
      <c r="M67" s="887"/>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09">
        <f>VLOOKUP(A68,TRANSPORTE!A5:D117,4,FALSE)</f>
        <v>285246.39481714612</v>
      </c>
      <c r="M68" s="910"/>
      <c r="N68" s="287">
        <f>K68*L68</f>
        <v>285246.39481714612</v>
      </c>
    </row>
    <row r="69" spans="1:15">
      <c r="A69" t="s">
        <v>1399</v>
      </c>
      <c r="B69" s="46" t="str">
        <f>VLOOKUP(A69,TRANSPORTE!A5:D117,3,FALSE)</f>
        <v>Pasajes aéreos</v>
      </c>
      <c r="C69" s="47"/>
      <c r="D69" s="47"/>
      <c r="E69" s="47"/>
      <c r="F69" s="47"/>
      <c r="G69" s="47"/>
      <c r="H69" s="311" t="s">
        <v>945</v>
      </c>
      <c r="I69" s="279">
        <v>3</v>
      </c>
      <c r="J69" s="286">
        <v>1</v>
      </c>
      <c r="K69" s="279">
        <f>I69*J69</f>
        <v>3</v>
      </c>
      <c r="L69" s="909">
        <f>VLOOKUP(A69,TRANSPORTE!A5:D117,4,FALSE)</f>
        <v>316777.47617458593</v>
      </c>
      <c r="M69" s="910"/>
      <c r="N69" s="287">
        <f>K69*L69</f>
        <v>950332.42852375773</v>
      </c>
    </row>
    <row r="70" spans="1:15">
      <c r="B70" s="46"/>
      <c r="C70" s="47"/>
      <c r="D70" s="47"/>
      <c r="E70" s="47"/>
      <c r="F70" s="47"/>
      <c r="G70" s="47"/>
      <c r="H70" s="311"/>
      <c r="I70" s="279"/>
      <c r="J70" s="286"/>
      <c r="K70" s="279"/>
      <c r="L70" s="909"/>
      <c r="M70" s="910"/>
      <c r="N70" s="287"/>
    </row>
    <row r="71" spans="1:15">
      <c r="B71" s="46"/>
      <c r="C71" s="47"/>
      <c r="D71" s="47"/>
      <c r="E71" s="47"/>
      <c r="F71" s="47"/>
      <c r="G71" s="47"/>
      <c r="H71" s="311"/>
      <c r="I71" s="279"/>
      <c r="J71" s="286"/>
      <c r="K71" s="279"/>
      <c r="L71" s="909"/>
      <c r="M71" s="91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0"/>
      <c r="M73" s="901"/>
      <c r="N73" s="127"/>
    </row>
    <row r="74" spans="1:15" ht="15.75" thickBot="1">
      <c r="B74" s="911" t="s">
        <v>953</v>
      </c>
      <c r="C74" s="865"/>
      <c r="D74" s="865"/>
      <c r="E74" s="865"/>
      <c r="F74" s="865"/>
      <c r="G74" s="865"/>
      <c r="H74" s="865"/>
      <c r="I74" s="865"/>
      <c r="J74" s="865"/>
      <c r="K74" s="865"/>
      <c r="L74" s="865"/>
      <c r="M74" s="866"/>
      <c r="N74" s="104">
        <f>N68+N69+N70+N71+N72</f>
        <v>1235578.823340904</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1" t="s">
        <v>963</v>
      </c>
      <c r="C78" s="862"/>
      <c r="D78" s="862"/>
      <c r="E78" s="862"/>
      <c r="F78" s="862"/>
      <c r="G78" s="862"/>
      <c r="H78" s="862"/>
      <c r="I78" s="73" t="s">
        <v>964</v>
      </c>
      <c r="J78" s="75" t="s">
        <v>1410</v>
      </c>
      <c r="K78" s="74" t="s">
        <v>966</v>
      </c>
      <c r="L78" s="863" t="s">
        <v>950</v>
      </c>
      <c r="M78" s="864"/>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98"/>
      <c r="C85" s="899" t="e">
        <f>VLOOKUP(B85,'MANO DE OBRA'!B12:E73,3,FALSE)</f>
        <v>#N/A</v>
      </c>
      <c r="D85" s="899" t="e">
        <f>VLOOKUP(C85,'MANO DE OBRA'!C12:F73,3,FALSE)</f>
        <v>#N/A</v>
      </c>
      <c r="E85" s="899" t="e">
        <f>VLOOKUP(D85,'MANO DE OBRA'!D12:G73,3,FALSE)</f>
        <v>#N/A</v>
      </c>
      <c r="F85" s="899" t="e">
        <f>VLOOKUP(E85,'MANO DE OBRA'!E12:H73,3,FALSE)</f>
        <v>#N/A</v>
      </c>
      <c r="G85" s="899" t="e">
        <f>VLOOKUP(F85,'MANO DE OBRA'!F12:I73,3,FALSE)</f>
        <v>#N/A</v>
      </c>
      <c r="H85" s="899" t="e">
        <f>VLOOKUP(G85,'MANO DE OBRA'!G12:J73,3,FALSE)</f>
        <v>#N/A</v>
      </c>
      <c r="I85" s="470"/>
      <c r="J85" s="471"/>
      <c r="K85" s="472"/>
      <c r="L85" s="979"/>
      <c r="M85" s="979"/>
      <c r="N85" s="473"/>
    </row>
    <row r="86" spans="1:14" ht="15.75" thickBot="1">
      <c r="B86" s="911" t="s">
        <v>953</v>
      </c>
      <c r="C86" s="865"/>
      <c r="D86" s="865"/>
      <c r="E86" s="865"/>
      <c r="F86" s="865"/>
      <c r="G86" s="865"/>
      <c r="H86" s="865"/>
      <c r="I86" s="865"/>
      <c r="J86" s="865"/>
      <c r="K86" s="865"/>
      <c r="L86" s="865"/>
      <c r="M86" s="866"/>
      <c r="N86" s="460">
        <f>SUM(N79:N85)</f>
        <v>691395.67913614796</v>
      </c>
    </row>
    <row r="87" spans="1:14" ht="15.75" thickBot="1">
      <c r="B87" s="33"/>
      <c r="C87" s="34"/>
      <c r="D87" s="34"/>
      <c r="E87" s="34"/>
      <c r="F87" s="34"/>
      <c r="G87" s="34"/>
      <c r="H87" s="34"/>
      <c r="I87" s="34"/>
      <c r="J87" s="34"/>
      <c r="K87" s="34"/>
      <c r="L87" s="34"/>
      <c r="M87" s="34"/>
      <c r="N87" s="35"/>
    </row>
    <row r="88" spans="1:14" ht="15.75" thickBot="1">
      <c r="B88" s="822" t="s">
        <v>967</v>
      </c>
      <c r="C88" s="823"/>
      <c r="D88" s="823"/>
      <c r="E88" s="823"/>
      <c r="F88" s="823"/>
      <c r="G88" s="823"/>
      <c r="H88" s="823"/>
      <c r="I88" s="823"/>
      <c r="J88" s="823"/>
      <c r="K88" s="823"/>
      <c r="L88" s="823"/>
      <c r="M88" s="824"/>
      <c r="N88" s="99">
        <f>N86+N74+N63+N47</f>
        <v>52199224.192659885</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7" t="s">
        <v>969</v>
      </c>
      <c r="C92" s="868"/>
      <c r="D92" s="868"/>
      <c r="E92" s="868"/>
      <c r="F92" s="868"/>
      <c r="G92" s="868"/>
      <c r="H92" s="868"/>
      <c r="I92" s="314"/>
      <c r="J92" s="334"/>
      <c r="K92" s="302" t="s">
        <v>970</v>
      </c>
      <c r="L92" s="869" t="s">
        <v>971</v>
      </c>
      <c r="M92" s="870"/>
      <c r="N92" s="303"/>
    </row>
    <row r="93" spans="1:14">
      <c r="B93" s="855" t="s">
        <v>972</v>
      </c>
      <c r="C93" s="856"/>
      <c r="D93" s="856"/>
      <c r="E93" s="856"/>
      <c r="F93" s="856"/>
      <c r="G93" s="856"/>
      <c r="H93" s="856"/>
      <c r="I93" s="87"/>
      <c r="J93" s="88"/>
      <c r="K93" s="304">
        <v>0.2</v>
      </c>
      <c r="L93" s="857">
        <f>N88*K93</f>
        <v>10439844.838531978</v>
      </c>
      <c r="M93" s="858"/>
      <c r="N93" s="51"/>
    </row>
    <row r="94" spans="1:14">
      <c r="B94" s="89" t="s">
        <v>973</v>
      </c>
      <c r="C94" s="90"/>
      <c r="D94" s="90"/>
      <c r="E94" s="90"/>
      <c r="F94" s="90"/>
      <c r="G94" s="90"/>
      <c r="H94" s="90"/>
      <c r="I94" s="87"/>
      <c r="J94" s="88"/>
      <c r="K94" s="304">
        <v>0.05</v>
      </c>
      <c r="L94" s="857">
        <f>N88*K94</f>
        <v>2609961.2096329946</v>
      </c>
      <c r="M94" s="858"/>
      <c r="N94" s="51"/>
    </row>
    <row r="95" spans="1:14" ht="15.75" thickBot="1">
      <c r="B95" s="91" t="s">
        <v>974</v>
      </c>
      <c r="C95" s="92"/>
      <c r="D95" s="92"/>
      <c r="E95" s="92"/>
      <c r="F95" s="92"/>
      <c r="G95" s="92"/>
      <c r="H95" s="92"/>
      <c r="I95" s="93"/>
      <c r="J95" s="94"/>
      <c r="K95" s="305">
        <v>0.05</v>
      </c>
      <c r="L95" s="859">
        <f>N88*K95</f>
        <v>2609961.2096329946</v>
      </c>
      <c r="M95" s="860"/>
      <c r="N95" s="51"/>
    </row>
    <row r="96" spans="1:14" ht="15.75" thickBot="1">
      <c r="B96" s="822" t="s">
        <v>953</v>
      </c>
      <c r="C96" s="823"/>
      <c r="D96" s="823"/>
      <c r="E96" s="823"/>
      <c r="F96" s="823"/>
      <c r="G96" s="823"/>
      <c r="H96" s="823"/>
      <c r="I96" s="823"/>
      <c r="J96" s="823"/>
      <c r="K96" s="823"/>
      <c r="L96" s="823"/>
      <c r="M96" s="824"/>
      <c r="N96" s="52">
        <f>L93+L94+L95</f>
        <v>15659767.257797968</v>
      </c>
    </row>
    <row r="97" spans="1:14" ht="15.75" thickBot="1">
      <c r="B97" s="33"/>
      <c r="C97" s="34"/>
      <c r="D97" s="34"/>
      <c r="E97" s="34"/>
      <c r="F97" s="34"/>
      <c r="G97" s="34"/>
      <c r="H97" s="34"/>
      <c r="I97" s="34"/>
      <c r="J97" s="34"/>
      <c r="K97" s="34"/>
      <c r="L97" s="34"/>
      <c r="M97" s="34"/>
      <c r="N97" s="35"/>
    </row>
    <row r="98" spans="1:14" ht="15.75" thickBot="1">
      <c r="A98" t="s">
        <v>2016</v>
      </c>
      <c r="B98" s="822" t="s">
        <v>975</v>
      </c>
      <c r="C98" s="823"/>
      <c r="D98" s="823"/>
      <c r="E98" s="823"/>
      <c r="F98" s="823"/>
      <c r="G98" s="823"/>
      <c r="H98" s="823"/>
      <c r="I98" s="823"/>
      <c r="J98" s="823"/>
      <c r="K98" s="823"/>
      <c r="L98" s="823"/>
      <c r="M98" s="824"/>
      <c r="N98" s="188">
        <f>N88+N96</f>
        <v>67858991.450457856</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6" t="s">
        <v>2218</v>
      </c>
      <c r="C115" s="967"/>
      <c r="D115" s="967"/>
      <c r="E115" s="967"/>
      <c r="F115" s="967"/>
      <c r="G115" s="967"/>
      <c r="H115" s="967"/>
      <c r="I115" s="967"/>
      <c r="J115" s="967"/>
      <c r="K115" s="967"/>
      <c r="L115" s="967"/>
      <c r="M115" s="967"/>
      <c r="N115" s="968"/>
    </row>
    <row r="116" spans="2:14" ht="15" customHeight="1">
      <c r="B116" s="966"/>
      <c r="C116" s="967"/>
      <c r="D116" s="967"/>
      <c r="E116" s="967"/>
      <c r="F116" s="967"/>
      <c r="G116" s="967"/>
      <c r="H116" s="967"/>
      <c r="I116" s="967"/>
      <c r="J116" s="967"/>
      <c r="K116" s="967"/>
      <c r="L116" s="967"/>
      <c r="M116" s="967"/>
      <c r="N116" s="968"/>
    </row>
    <row r="117" spans="2:14" ht="30" customHeight="1">
      <c r="B117" s="969" t="s">
        <v>2219</v>
      </c>
      <c r="C117" s="970"/>
      <c r="D117" s="970"/>
      <c r="E117" s="970"/>
      <c r="F117" s="970"/>
      <c r="G117" s="970"/>
      <c r="H117" s="970"/>
      <c r="I117" s="970"/>
      <c r="J117" s="970"/>
      <c r="K117" s="970"/>
      <c r="L117" s="970"/>
      <c r="M117" s="970"/>
      <c r="N117" s="971"/>
    </row>
    <row r="118" spans="2:14">
      <c r="B118" s="969"/>
      <c r="C118" s="970"/>
      <c r="D118" s="970"/>
      <c r="E118" s="970"/>
      <c r="F118" s="970"/>
      <c r="G118" s="970"/>
      <c r="H118" s="970"/>
      <c r="I118" s="970"/>
      <c r="J118" s="970"/>
      <c r="K118" s="970"/>
      <c r="L118" s="970"/>
      <c r="M118" s="970"/>
      <c r="N118" s="971"/>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2"/>
      <c r="K128" s="972"/>
      <c r="L128" s="972"/>
      <c r="M128" s="972"/>
      <c r="N128" s="973"/>
    </row>
    <row r="129" spans="2:14" ht="15.75" thickBot="1">
      <c r="B129" s="419" t="s">
        <v>2221</v>
      </c>
      <c r="C129" s="420"/>
      <c r="D129" s="420"/>
      <c r="E129" s="259"/>
      <c r="F129" s="259"/>
      <c r="G129" s="259"/>
      <c r="H129" s="259"/>
      <c r="I129" s="259"/>
      <c r="J129" s="974"/>
      <c r="K129" s="974"/>
      <c r="L129" s="974"/>
      <c r="M129" s="974"/>
      <c r="N129" s="975"/>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326</v>
      </c>
      <c r="B36" s="871" t="str">
        <f>VLOOKUP(A36,EQUIPOS!A6:D154,3,FALSE)</f>
        <v>Sensor de Impacto para prueba de integridad tipo</v>
      </c>
      <c r="C36" s="872"/>
      <c r="D36" s="872"/>
      <c r="E36" s="872"/>
      <c r="F36" s="872"/>
      <c r="G36" s="872"/>
      <c r="H36" s="873"/>
      <c r="I36" s="267"/>
      <c r="J36" s="268"/>
      <c r="K36" s="269">
        <f>VLOOKUP(A36,EQUIPOS!A6:D163,4,FALSE)</f>
        <v>80837.529391272037</v>
      </c>
      <c r="L36" s="270"/>
      <c r="M36" s="336">
        <v>1</v>
      </c>
      <c r="N36" s="272">
        <f>K36/M36</f>
        <v>80837.529391272037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80837.529391272037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400073.41755476414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480910.94694603619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96182.18938920724</v>
      </c>
      <c r="M84" s="858"/>
      <c r="N84" s="51"/>
    </row>
    <row r="85" spans="1:14">
      <c r="B85" s="89" t="s">
        <v>973</v>
      </c>
      <c r="C85" s="90"/>
      <c r="D85" s="90"/>
      <c r="E85" s="90"/>
      <c r="F85" s="90"/>
      <c r="G85" s="90"/>
      <c r="H85" s="90"/>
      <c r="I85" s="87"/>
      <c r="J85" s="88"/>
      <c r="K85" s="304">
        <v>0.05</v>
      </c>
      <c r="L85" s="857">
        <f>N79*K85</f>
        <v>24045.54734730181</v>
      </c>
      <c r="M85" s="858"/>
      <c r="N85" s="51"/>
    </row>
    <row r="86" spans="1:14" ht="15.75" thickBot="1">
      <c r="B86" s="91" t="s">
        <v>974</v>
      </c>
      <c r="C86" s="92"/>
      <c r="D86" s="92"/>
      <c r="E86" s="92"/>
      <c r="F86" s="92"/>
      <c r="G86" s="92"/>
      <c r="H86" s="92"/>
      <c r="I86" s="93"/>
      <c r="J86" s="94"/>
      <c r="K86" s="305">
        <v>0.05</v>
      </c>
      <c r="L86" s="859">
        <f>N79*K86</f>
        <v>24045.54734730181</v>
      </c>
      <c r="M86" s="860"/>
      <c r="N86" s="51"/>
    </row>
    <row r="87" spans="1:14" ht="15.75" thickBot="1">
      <c r="B87" s="822" t="s">
        <v>953</v>
      </c>
      <c r="C87" s="823"/>
      <c r="D87" s="823"/>
      <c r="E87" s="823"/>
      <c r="F87" s="823"/>
      <c r="G87" s="823"/>
      <c r="H87" s="823"/>
      <c r="I87" s="823"/>
      <c r="J87" s="823"/>
      <c r="K87" s="823"/>
      <c r="L87" s="823"/>
      <c r="M87" s="824"/>
      <c r="N87" s="52">
        <f>L84+L85+L86</f>
        <v>144273.28408381087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625184.23102984705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320</v>
      </c>
      <c r="B36" s="871" t="str">
        <f>VLOOKUP(A36,EQUIPOS!A6:D154,3,FALSE)</f>
        <v>Retroexcavadora sobre llantas, motor 62HP, Profundidad de excavación de 5.41 metros.</v>
      </c>
      <c r="C36" s="872"/>
      <c r="D36" s="872"/>
      <c r="E36" s="872"/>
      <c r="F36" s="872"/>
      <c r="G36" s="872"/>
      <c r="H36" s="873"/>
      <c r="I36" s="267"/>
      <c r="J36" s="268"/>
      <c r="K36" s="269">
        <f>VLOOKUP(A36,EQUIPOS!A6:D163,4,FALSE)</f>
        <v>112919.70454974839</v>
      </c>
      <c r="L36" s="270"/>
      <c r="M36" s="336">
        <v>10</v>
      </c>
      <c r="N36" s="272">
        <f>K36/M36</f>
        <v>11291.970454974839</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336.34905451801001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11628.319509492849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36061.959106507442</v>
      </c>
      <c r="N48" s="272">
        <f>K48*M48</f>
        <v>17630.291118736972</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35200.595123117011</v>
      </c>
      <c r="N49" s="272">
        <f>K49*M49</f>
        <v>46934.126830822679</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4271.527005394516</v>
      </c>
      <c r="N50" s="272">
        <f>K50*M50</f>
        <v>6407.2905080917735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70971.708457651417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3363.4905451800996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85963.518512324372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17192.703702464874</v>
      </c>
      <c r="M84" s="858"/>
      <c r="N84" s="51"/>
    </row>
    <row r="85" spans="1:14">
      <c r="B85" s="89" t="s">
        <v>973</v>
      </c>
      <c r="C85" s="90"/>
      <c r="D85" s="90"/>
      <c r="E85" s="90"/>
      <c r="F85" s="90"/>
      <c r="G85" s="90"/>
      <c r="H85" s="90"/>
      <c r="I85" s="87"/>
      <c r="J85" s="88"/>
      <c r="K85" s="304">
        <v>0.05</v>
      </c>
      <c r="L85" s="857">
        <f>N79*K85</f>
        <v>4298.1759256162186</v>
      </c>
      <c r="M85" s="858"/>
      <c r="N85" s="51"/>
    </row>
    <row r="86" spans="1:14" ht="15.75" thickBot="1">
      <c r="B86" s="91" t="s">
        <v>974</v>
      </c>
      <c r="C86" s="92"/>
      <c r="D86" s="92"/>
      <c r="E86" s="92"/>
      <c r="F86" s="92"/>
      <c r="G86" s="92"/>
      <c r="H86" s="92"/>
      <c r="I86" s="93"/>
      <c r="J86" s="94"/>
      <c r="K86" s="305">
        <v>0.05</v>
      </c>
      <c r="L86" s="859">
        <f>N79*K86</f>
        <v>4298.1759256162186</v>
      </c>
      <c r="M86" s="860"/>
      <c r="N86" s="51"/>
    </row>
    <row r="87" spans="1:14" ht="15.75" thickBot="1">
      <c r="B87" s="822" t="s">
        <v>953</v>
      </c>
      <c r="C87" s="823"/>
      <c r="D87" s="823"/>
      <c r="E87" s="823"/>
      <c r="F87" s="823"/>
      <c r="G87" s="823"/>
      <c r="H87" s="823"/>
      <c r="I87" s="823"/>
      <c r="J87" s="823"/>
      <c r="K87" s="823"/>
      <c r="L87" s="823"/>
      <c r="M87" s="824"/>
      <c r="N87" s="52">
        <f>L84+L85+L86</f>
        <v>25789.055553697312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111752.57406602168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topLeftCell="A43"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204</v>
      </c>
      <c r="B36" s="871" t="str">
        <f>VLOOKUP(A36,EQUIPOS!A6:D154,3,FALSE)</f>
        <v xml:space="preserve">Equipo de soldadura 250 AMP
</v>
      </c>
      <c r="C36" s="872"/>
      <c r="D36" s="872"/>
      <c r="E36" s="872"/>
      <c r="F36" s="872"/>
      <c r="G36" s="872"/>
      <c r="H36" s="873"/>
      <c r="I36" s="267"/>
      <c r="J36" s="268"/>
      <c r="K36" s="269">
        <f>VLOOKUP(A36,EQUIPOS!A6:D163,4,FALSE)</f>
        <v>18564.483754662298</v>
      </c>
      <c r="L36" s="270"/>
      <c r="M36" s="336">
        <v>10</v>
      </c>
      <c r="N36" s="272">
        <f>K36/M36</f>
        <v>1856.4483754662299</v>
      </c>
    </row>
    <row r="37" spans="1:14">
      <c r="A37" s="113" t="s">
        <v>320</v>
      </c>
      <c r="B37" s="871" t="str">
        <f>VLOOKUP(A37,EQUIPOS!A7:D154,3,FALSE)</f>
        <v>Retroexcavadora sobre llantas, motor 62HP, Profundidad de excavación de 5.41 metros.</v>
      </c>
      <c r="C37" s="872"/>
      <c r="D37" s="872"/>
      <c r="E37" s="872"/>
      <c r="F37" s="872"/>
      <c r="G37" s="872"/>
      <c r="H37" s="873"/>
      <c r="I37" s="421"/>
      <c r="J37" s="422"/>
      <c r="K37" s="269">
        <f>VLOOKUP(A37,EQUIPOS!A7:D164,4,FALSE)</f>
        <v>112919.70454974839</v>
      </c>
      <c r="L37" s="335"/>
      <c r="M37" s="336">
        <v>10</v>
      </c>
      <c r="N37" s="272">
        <f>K37/M37</f>
        <v>11291.970454974839</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402.04310903601998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13550.461939477089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6750.6282535548826</v>
      </c>
      <c r="N48" s="272">
        <f>K48*M48</f>
        <v>222.77073236731113</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96653.571753897093</v>
      </c>
      <c r="N49" s="272">
        <f>K49*M49</f>
        <v>289960.71526169125</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650.54451141065897</v>
      </c>
      <c r="N50" s="272">
        <f>K50*M50</f>
        <v>6505.4451141065892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296688.93110816512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4020.4310903601995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314259.82413800241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62851.964827600488</v>
      </c>
      <c r="M84" s="858"/>
      <c r="N84" s="51"/>
    </row>
    <row r="85" spans="1:14">
      <c r="B85" s="89" t="s">
        <v>973</v>
      </c>
      <c r="C85" s="90"/>
      <c r="D85" s="90"/>
      <c r="E85" s="90"/>
      <c r="F85" s="90"/>
      <c r="G85" s="90"/>
      <c r="H85" s="90"/>
      <c r="I85" s="87"/>
      <c r="J85" s="88"/>
      <c r="K85" s="304">
        <v>0.05</v>
      </c>
      <c r="L85" s="857">
        <f>N79*K85</f>
        <v>15712.991206900122</v>
      </c>
      <c r="M85" s="858"/>
      <c r="N85" s="51"/>
    </row>
    <row r="86" spans="1:14" ht="15.75" thickBot="1">
      <c r="B86" s="91" t="s">
        <v>974</v>
      </c>
      <c r="C86" s="92"/>
      <c r="D86" s="92"/>
      <c r="E86" s="92"/>
      <c r="F86" s="92"/>
      <c r="G86" s="92"/>
      <c r="H86" s="92"/>
      <c r="I86" s="93"/>
      <c r="J86" s="94"/>
      <c r="K86" s="305">
        <v>0.05</v>
      </c>
      <c r="L86" s="859">
        <f>N79*K86</f>
        <v>15712.991206900122</v>
      </c>
      <c r="M86" s="860"/>
      <c r="N86" s="51"/>
    </row>
    <row r="87" spans="1:14" ht="15.75" thickBot="1">
      <c r="B87" s="822" t="s">
        <v>953</v>
      </c>
      <c r="C87" s="823"/>
      <c r="D87" s="823"/>
      <c r="E87" s="823"/>
      <c r="F87" s="823"/>
      <c r="G87" s="823"/>
      <c r="H87" s="823"/>
      <c r="I87" s="823"/>
      <c r="J87" s="823"/>
      <c r="K87" s="823"/>
      <c r="L87" s="823"/>
      <c r="M87" s="824"/>
      <c r="N87" s="52">
        <f>L84+L85+L86</f>
        <v>94277.947241400747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408537.77137940319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282</v>
      </c>
      <c r="B36" s="871" t="str">
        <f>VLOOKUP(A36,EQUIPOS!A6:D154,3,FALSE)</f>
        <v>Piloteadora potencia 250KW, RPM 1800, fuerza elevadora 200KN</v>
      </c>
      <c r="C36" s="872"/>
      <c r="D36" s="872"/>
      <c r="E36" s="872"/>
      <c r="F36" s="872"/>
      <c r="G36" s="872"/>
      <c r="H36" s="873"/>
      <c r="I36" s="267"/>
      <c r="J36" s="268"/>
      <c r="K36" s="269">
        <f>VLOOKUP(A36,EQUIPOS!A6:D163,4,FALSE)</f>
        <v>584723.25861369795</v>
      </c>
      <c r="L36" s="270"/>
      <c r="M36" s="336">
        <v>2</v>
      </c>
      <c r="N36" s="272">
        <f>K36/M36</f>
        <v>292361.62930684898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4716.7655451800993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297078.3948520291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3061.3222584967407</v>
      </c>
      <c r="N48" s="272">
        <f>K48*M48</f>
        <v>85717.023237908739</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371937.91370141535</v>
      </c>
      <c r="N49" s="272">
        <f>K49*M49</f>
        <v>130178.26979549536</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22026.10542358661</v>
      </c>
      <c r="N50" s="272">
        <f>K50*M50</f>
        <v>66078.316270759824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281973.60930416395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09">
        <f>VLOOKUP(A60,TRANSPORTE!A2:D117,4,FALSE)</f>
        <v>1163.4187809116481</v>
      </c>
      <c r="M60" s="910"/>
      <c r="N60" s="287">
        <f>K60*L60</f>
        <v>407.19657331907683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407.19657331907683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47167.655451800994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626626.85618131305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125325.37123626261</v>
      </c>
      <c r="M84" s="858"/>
      <c r="N84" s="51"/>
    </row>
    <row r="85" spans="1:14">
      <c r="B85" s="89" t="s">
        <v>973</v>
      </c>
      <c r="C85" s="90"/>
      <c r="D85" s="90"/>
      <c r="E85" s="90"/>
      <c r="F85" s="90"/>
      <c r="G85" s="90"/>
      <c r="H85" s="90"/>
      <c r="I85" s="87"/>
      <c r="J85" s="88"/>
      <c r="K85" s="304">
        <v>0.05</v>
      </c>
      <c r="L85" s="857">
        <f>N79*K85</f>
        <v>31331.342809065653</v>
      </c>
      <c r="M85" s="858"/>
      <c r="N85" s="51"/>
    </row>
    <row r="86" spans="1:14" ht="15.75" thickBot="1">
      <c r="B86" s="91" t="s">
        <v>974</v>
      </c>
      <c r="C86" s="92"/>
      <c r="D86" s="92"/>
      <c r="E86" s="92"/>
      <c r="F86" s="92"/>
      <c r="G86" s="92"/>
      <c r="H86" s="92"/>
      <c r="I86" s="93"/>
      <c r="J86" s="94"/>
      <c r="K86" s="305">
        <v>0.05</v>
      </c>
      <c r="L86" s="859">
        <f>N79*K86</f>
        <v>31331.342809065653</v>
      </c>
      <c r="M86" s="860"/>
      <c r="N86" s="51"/>
    </row>
    <row r="87" spans="1:14" ht="15.75" thickBot="1">
      <c r="B87" s="822" t="s">
        <v>953</v>
      </c>
      <c r="C87" s="823"/>
      <c r="D87" s="823"/>
      <c r="E87" s="823"/>
      <c r="F87" s="823"/>
      <c r="G87" s="823"/>
      <c r="H87" s="823"/>
      <c r="I87" s="823"/>
      <c r="J87" s="823"/>
      <c r="K87" s="823"/>
      <c r="L87" s="823"/>
      <c r="M87" s="824"/>
      <c r="N87" s="52">
        <f>L84+L85+L86</f>
        <v>187988.05685439392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814614.91303570697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282</v>
      </c>
      <c r="B36" s="871" t="str">
        <f>VLOOKUP(A36,EQUIPOS!A6:D154,3,FALSE)</f>
        <v>Piloteadora potencia 250KW, RPM 1800, fuerza elevadora 200KN</v>
      </c>
      <c r="C36" s="872"/>
      <c r="D36" s="872"/>
      <c r="E36" s="872"/>
      <c r="F36" s="872"/>
      <c r="G36" s="872"/>
      <c r="H36" s="873"/>
      <c r="I36" s="267"/>
      <c r="J36" s="268"/>
      <c r="K36" s="269">
        <f>VLOOKUP(A36,EQUIPOS!A6:D163,4,FALSE)</f>
        <v>584723.25861369795</v>
      </c>
      <c r="L36" s="270"/>
      <c r="M36" s="336">
        <v>2</v>
      </c>
      <c r="N36" s="272">
        <f>K36/M36</f>
        <v>292361.62930684898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4716.7655451800993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297078.3948520291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3061.3222584967407</v>
      </c>
      <c r="N48" s="272">
        <f>K48*M48</f>
        <v>85717.023237908739</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411224.92777970649</v>
      </c>
      <c r="N49" s="272">
        <f>K49*M49</f>
        <v>143928.72472289726</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22026.10542358661</v>
      </c>
      <c r="N50" s="272">
        <f>K50*M50</f>
        <v>44052.210847173221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273697.95880797924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09">
        <f>VLOOKUP(A60,TRANSPORTE!A2:D117,4,FALSE)</f>
        <v>1163.4187809116481</v>
      </c>
      <c r="M60" s="910"/>
      <c r="N60" s="287">
        <f>K60*L60</f>
        <v>407.19657331907683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407.19657331907683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47167.655451800994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618351.20568512846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123670.2411370257</v>
      </c>
      <c r="M84" s="858"/>
      <c r="N84" s="51"/>
    </row>
    <row r="85" spans="1:14">
      <c r="B85" s="89" t="s">
        <v>973</v>
      </c>
      <c r="C85" s="90"/>
      <c r="D85" s="90"/>
      <c r="E85" s="90"/>
      <c r="F85" s="90"/>
      <c r="G85" s="90"/>
      <c r="H85" s="90"/>
      <c r="I85" s="87"/>
      <c r="J85" s="88"/>
      <c r="K85" s="304">
        <v>0.05</v>
      </c>
      <c r="L85" s="857">
        <f>N79*K85</f>
        <v>30917.560284256426</v>
      </c>
      <c r="M85" s="858"/>
      <c r="N85" s="51"/>
    </row>
    <row r="86" spans="1:14" ht="15.75" thickBot="1">
      <c r="B86" s="91" t="s">
        <v>974</v>
      </c>
      <c r="C86" s="92"/>
      <c r="D86" s="92"/>
      <c r="E86" s="92"/>
      <c r="F86" s="92"/>
      <c r="G86" s="92"/>
      <c r="H86" s="92"/>
      <c r="I86" s="93"/>
      <c r="J86" s="94"/>
      <c r="K86" s="305">
        <v>0.05</v>
      </c>
      <c r="L86" s="859">
        <f>N79*K86</f>
        <v>30917.560284256426</v>
      </c>
      <c r="M86" s="860"/>
      <c r="N86" s="51"/>
    </row>
    <row r="87" spans="1:14" ht="15.75" thickBot="1">
      <c r="B87" s="822" t="s">
        <v>953</v>
      </c>
      <c r="C87" s="823"/>
      <c r="D87" s="823"/>
      <c r="E87" s="823"/>
      <c r="F87" s="823"/>
      <c r="G87" s="823"/>
      <c r="H87" s="823"/>
      <c r="I87" s="823"/>
      <c r="J87" s="823"/>
      <c r="K87" s="823"/>
      <c r="L87" s="823"/>
      <c r="M87" s="824"/>
      <c r="N87" s="52">
        <f>L84+L85+L86</f>
        <v>185505.36170553853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803856.56739066704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195</v>
      </c>
      <c r="B36" s="871" t="str">
        <f>VLOOKUP(A36,EQUIPOS!A6:D154,3,FALSE)</f>
        <v xml:space="preserve">Equipo de oxicorte, Capacidad de corte: hasta 6´´ (152mm) </v>
      </c>
      <c r="C36" s="872"/>
      <c r="D36" s="872"/>
      <c r="E36" s="872"/>
      <c r="F36" s="872"/>
      <c r="G36" s="872"/>
      <c r="H36" s="873"/>
      <c r="I36" s="267"/>
      <c r="J36" s="268"/>
      <c r="K36" s="269">
        <f>VLOOKUP(A36,EQUIPOS!A6:D163,4,FALSE)</f>
        <v>14760.795522570543</v>
      </c>
      <c r="L36" s="270"/>
      <c r="M36" s="336">
        <v>1.1299999999999999</v>
      </c>
      <c r="N36" s="272">
        <f>K36/M36</f>
        <v>13062.650904929686</v>
      </c>
    </row>
    <row r="37" spans="1:14">
      <c r="A37" s="113" t="s">
        <v>332</v>
      </c>
      <c r="B37" s="871" t="str">
        <f>VLOOKUP(A37,EQUIPOS!A7:D154,3,FALSE)</f>
        <v xml:space="preserve">Taladro de 1/2´´, pulidora, lijadora y circular
</v>
      </c>
      <c r="C37" s="872"/>
      <c r="D37" s="872"/>
      <c r="E37" s="872"/>
      <c r="F37" s="872"/>
      <c r="G37" s="872"/>
      <c r="H37" s="873"/>
      <c r="I37" s="421"/>
      <c r="J37" s="422"/>
      <c r="K37" s="269">
        <f>VLOOKUP(A37,EQUIPOS!A7:D164,4,FALSE)</f>
        <v>8373.1646172220608</v>
      </c>
      <c r="L37" s="335"/>
      <c r="M37" s="336">
        <v>0.53</v>
      </c>
      <c r="N37" s="272">
        <f>K37/M37</f>
        <v>15798.42380607936</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2680.2873935734665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31541.362104582513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60718.483572476754</v>
      </c>
      <c r="N48" s="272">
        <f>K48*M48</f>
        <v>1214.3696714495352</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5546.3298060338129</v>
      </c>
      <c r="N49" s="272">
        <f>K49*M49</f>
        <v>2773.1649030169065</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89323.014436149839</v>
      </c>
      <c r="N50" s="272">
        <f>K50*M50</f>
        <v>7145.8411548919876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11133.375729358429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26802.873935734664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69477.611769675597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13895.522353935121</v>
      </c>
      <c r="M84" s="858"/>
      <c r="N84" s="51"/>
    </row>
    <row r="85" spans="1:14">
      <c r="B85" s="89" t="s">
        <v>973</v>
      </c>
      <c r="C85" s="90"/>
      <c r="D85" s="90"/>
      <c r="E85" s="90"/>
      <c r="F85" s="90"/>
      <c r="G85" s="90"/>
      <c r="H85" s="90"/>
      <c r="I85" s="87"/>
      <c r="J85" s="88"/>
      <c r="K85" s="304">
        <v>0.05</v>
      </c>
      <c r="L85" s="857">
        <f>N79*K85</f>
        <v>3473.8805884837802</v>
      </c>
      <c r="M85" s="858"/>
      <c r="N85" s="51"/>
    </row>
    <row r="86" spans="1:14" ht="15.75" thickBot="1">
      <c r="B86" s="91" t="s">
        <v>974</v>
      </c>
      <c r="C86" s="92"/>
      <c r="D86" s="92"/>
      <c r="E86" s="92"/>
      <c r="F86" s="92"/>
      <c r="G86" s="92"/>
      <c r="H86" s="92"/>
      <c r="I86" s="93"/>
      <c r="J86" s="94"/>
      <c r="K86" s="305">
        <v>0.05</v>
      </c>
      <c r="L86" s="859">
        <f>N79*K86</f>
        <v>3473.8805884837802</v>
      </c>
      <c r="M86" s="860"/>
      <c r="N86" s="51"/>
    </row>
    <row r="87" spans="1:14" ht="15.75" thickBot="1">
      <c r="B87" s="822" t="s">
        <v>953</v>
      </c>
      <c r="C87" s="823"/>
      <c r="D87" s="823"/>
      <c r="E87" s="823"/>
      <c r="F87" s="823"/>
      <c r="G87" s="823"/>
      <c r="H87" s="823"/>
      <c r="I87" s="823"/>
      <c r="J87" s="823"/>
      <c r="K87" s="823"/>
      <c r="L87" s="823"/>
      <c r="M87" s="824"/>
      <c r="N87" s="52">
        <f>L84+L85+L86</f>
        <v>20843.283530902678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90320.895300578268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18835.333286317349</v>
      </c>
      <c r="L36" s="270"/>
      <c r="M36" s="336">
        <v>12</v>
      </c>
      <c r="N36" s="272">
        <f t="shared" ref="N36:N42" si="0">K36/M36</f>
        <v>1569.6111071931125</v>
      </c>
    </row>
    <row r="37" spans="1:14">
      <c r="A37" s="113" t="s">
        <v>288</v>
      </c>
      <c r="B37" s="871" t="str">
        <f>VLOOKUP(A37,EQUIPOS!A7:D154,3,FALSE)</f>
        <v xml:space="preserve">Planta eléctrica </v>
      </c>
      <c r="C37" s="872"/>
      <c r="D37" s="872"/>
      <c r="E37" s="872"/>
      <c r="F37" s="872"/>
      <c r="G37" s="872"/>
      <c r="H37" s="873"/>
      <c r="I37" s="267"/>
      <c r="J37" s="268"/>
      <c r="K37" s="269">
        <f>VLOOKUP(A37,EQUIPOS!A7:D164,4,FALSE)</f>
        <v>30262.071855956881</v>
      </c>
      <c r="L37" s="270"/>
      <c r="M37" s="336">
        <v>1.3</v>
      </c>
      <c r="N37" s="272">
        <f t="shared" si="0"/>
        <v>23278.516812274524</v>
      </c>
    </row>
    <row r="38" spans="1:14">
      <c r="A38" s="113" t="s">
        <v>125</v>
      </c>
      <c r="B38" s="871" t="str">
        <f>VLOOKUP(A38,EQUIPOS!A8:D154,3,FALSE)</f>
        <v>Bomba para gato de tensionamiento</v>
      </c>
      <c r="C38" s="872"/>
      <c r="D38" s="872"/>
      <c r="E38" s="872"/>
      <c r="F38" s="872"/>
      <c r="G38" s="872"/>
      <c r="H38" s="873"/>
      <c r="I38" s="267"/>
      <c r="J38" s="268"/>
      <c r="K38" s="269">
        <f>VLOOKUP(A38,EQUIPOS!A8:D165,4,FALSE)</f>
        <v>55087.593806012519</v>
      </c>
      <c r="L38" s="270"/>
      <c r="M38" s="336">
        <v>12</v>
      </c>
      <c r="N38" s="272">
        <f t="shared" si="0"/>
        <v>4590.6328171677096</v>
      </c>
    </row>
    <row r="39" spans="1:14">
      <c r="A39" s="113" t="s">
        <v>180</v>
      </c>
      <c r="B39" s="871" t="str">
        <f>VLOOKUP(A39,EQUIPOS!A9:D154,3,FALSE)</f>
        <v>Compresor 120 HP, con martillo.</v>
      </c>
      <c r="C39" s="872"/>
      <c r="D39" s="872"/>
      <c r="E39" s="872"/>
      <c r="F39" s="872"/>
      <c r="G39" s="872"/>
      <c r="H39" s="873"/>
      <c r="I39" s="267"/>
      <c r="J39" s="268"/>
      <c r="K39" s="269">
        <f>VLOOKUP(A39,EQUIPOS!A9:D166,4,FALSE)</f>
        <v>65583.753536095814</v>
      </c>
      <c r="L39" s="270"/>
      <c r="M39" s="336">
        <v>1.3</v>
      </c>
      <c r="N39" s="272">
        <f t="shared" si="0"/>
        <v>50449.041181612163</v>
      </c>
    </row>
    <row r="40" spans="1:14">
      <c r="A40" s="113" t="s">
        <v>197</v>
      </c>
      <c r="B40" s="871" t="str">
        <f>VLOOKUP(A40,EQUIPOS!A10:D154,3,FALSE)</f>
        <v>Equipo de perforación (TRACKDRILL), potencia 40 HP, 2100 golpes / minuto</v>
      </c>
      <c r="C40" s="872"/>
      <c r="D40" s="872"/>
      <c r="E40" s="872"/>
      <c r="F40" s="872"/>
      <c r="G40" s="872"/>
      <c r="H40" s="873"/>
      <c r="I40" s="267"/>
      <c r="J40" s="268"/>
      <c r="K40" s="269">
        <f>VLOOKUP(A40,EQUIPOS!A10:D167,4,FALSE)</f>
        <v>144887.17912551807</v>
      </c>
      <c r="L40" s="270"/>
      <c r="M40" s="336">
        <v>1.3</v>
      </c>
      <c r="N40" s="272">
        <f t="shared" si="0"/>
        <v>111451.67625039851</v>
      </c>
    </row>
    <row r="41" spans="1:14">
      <c r="A41" s="113" t="s">
        <v>195</v>
      </c>
      <c r="B41" s="871" t="str">
        <f>VLOOKUP(A41,EQUIPOS!A11:D155,3,FALSE)</f>
        <v xml:space="preserve">Equipo de oxicorte, Capacidad de corte: hasta 6´´ (152mm) </v>
      </c>
      <c r="C41" s="872"/>
      <c r="D41" s="872"/>
      <c r="E41" s="872"/>
      <c r="F41" s="872"/>
      <c r="G41" s="872"/>
      <c r="H41" s="873"/>
      <c r="I41" s="267"/>
      <c r="J41" s="268"/>
      <c r="K41" s="269">
        <f>VLOOKUP(A41,EQUIPOS!A11:D168,4,FALSE)</f>
        <v>14760.795522570543</v>
      </c>
      <c r="L41" s="270"/>
      <c r="M41" s="336">
        <v>15</v>
      </c>
      <c r="N41" s="272">
        <f t="shared" si="0"/>
        <v>984.05303483803618</v>
      </c>
    </row>
    <row r="42" spans="1:14">
      <c r="A42" s="113" t="s">
        <v>240</v>
      </c>
      <c r="B42" s="871" t="str">
        <f>VLOOKUP(A42,EQUIPOS!A12:D156,3,FALSE)</f>
        <v>Gato para tensionamiento, fuerza Max 200 ton, área de tensión 314 cm2.</v>
      </c>
      <c r="C42" s="872"/>
      <c r="D42" s="872"/>
      <c r="E42" s="872"/>
      <c r="F42" s="872"/>
      <c r="G42" s="872"/>
      <c r="H42" s="873"/>
      <c r="I42" s="267"/>
      <c r="J42" s="268"/>
      <c r="K42" s="269">
        <f>VLOOKUP(A42,EQUIPOS!A12:D169,4,FALSE)</f>
        <v>165585.34757202063</v>
      </c>
      <c r="L42" s="270"/>
      <c r="M42" s="336">
        <v>12</v>
      </c>
      <c r="N42" s="272">
        <f t="shared" si="0"/>
        <v>13798.778964335053</v>
      </c>
    </row>
    <row r="43" spans="1:14">
      <c r="A43" s="113"/>
      <c r="B43" s="871"/>
      <c r="C43" s="872"/>
      <c r="D43" s="872"/>
      <c r="E43" s="872"/>
      <c r="F43" s="872"/>
      <c r="G43" s="872"/>
      <c r="H43" s="873"/>
      <c r="I43" s="421"/>
      <c r="J43" s="422"/>
      <c r="K43" s="269"/>
      <c r="L43" s="335"/>
      <c r="M43" s="336"/>
      <c r="N43" s="272"/>
    </row>
    <row r="44" spans="1:14">
      <c r="A44" s="113"/>
      <c r="B44" s="871"/>
      <c r="C44" s="872"/>
      <c r="D44" s="872"/>
      <c r="E44" s="872"/>
      <c r="F44" s="872"/>
      <c r="G44" s="872"/>
      <c r="H44" s="873"/>
      <c r="I44" s="328"/>
      <c r="J44" s="330"/>
      <c r="K44" s="269"/>
      <c r="L44" s="423"/>
      <c r="M44" s="424"/>
      <c r="N44" s="272"/>
    </row>
    <row r="45" spans="1:14">
      <c r="B45" s="871"/>
      <c r="C45" s="872"/>
      <c r="D45" s="872"/>
      <c r="E45" s="872"/>
      <c r="F45" s="872"/>
      <c r="G45" s="872"/>
      <c r="H45" s="873"/>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210255.93023732695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4467.1430542241824</v>
      </c>
      <c r="N54" s="272">
        <f>K54*M54</f>
        <v>893.4286108448365</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2439.5419177899712</v>
      </c>
      <c r="N55" s="272">
        <f t="shared" ref="N55:N67" si="1">K55*M55</f>
        <v>13490.666805378542</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35251.700539913916</v>
      </c>
      <c r="N56" s="272">
        <f t="shared" si="1"/>
        <v>282.01360431931136</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44522.5275809089</v>
      </c>
      <c r="N57" s="272">
        <f t="shared" si="1"/>
        <v>979.4956067799958</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1254.0052783453148</v>
      </c>
      <c r="N58" s="272">
        <f t="shared" si="1"/>
        <v>376.20158350359441</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1130.269599811347</v>
      </c>
      <c r="N59" s="272">
        <f t="shared" si="1"/>
        <v>113.02695998113471</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14620.98789395456</v>
      </c>
      <c r="N60" s="272">
        <f t="shared" si="1"/>
        <v>7310.4939469772798</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77162.094207715592</v>
      </c>
      <c r="N61" s="272">
        <f t="shared" si="1"/>
        <v>7716.20942077156</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1356.8011842750391</v>
      </c>
      <c r="N62" s="272">
        <f t="shared" si="1"/>
        <v>13568.011842750391</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18795.2599124302</v>
      </c>
      <c r="N63" s="272">
        <f t="shared" si="1"/>
        <v>18795.2599124302</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13866.11477768359</v>
      </c>
      <c r="N64" s="272">
        <f t="shared" si="1"/>
        <v>6933.0573888417948</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13079.395070655779</v>
      </c>
      <c r="N65" s="272">
        <f t="shared" si="1"/>
        <v>7193.667288860679</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4271.527005394516</v>
      </c>
      <c r="N66" s="272">
        <f t="shared" si="1"/>
        <v>213.57635026972582</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5330.5206234177012</v>
      </c>
      <c r="N67" s="272">
        <f t="shared" si="1"/>
        <v>5330.5206234177012</v>
      </c>
    </row>
    <row r="68" spans="1:14" ht="15.75" thickBot="1">
      <c r="B68" s="43"/>
      <c r="C68" s="310"/>
      <c r="D68" s="310"/>
      <c r="E68" s="310"/>
      <c r="F68" s="310"/>
      <c r="G68" s="310"/>
      <c r="H68" s="310"/>
      <c r="I68" s="310"/>
      <c r="J68" s="435"/>
      <c r="K68" s="126"/>
      <c r="L68" s="325"/>
      <c r="M68" s="402"/>
      <c r="N68" s="272"/>
    </row>
    <row r="69" spans="1:14" ht="15.75" thickBot="1">
      <c r="B69" s="822" t="s">
        <v>953</v>
      </c>
      <c r="C69" s="823"/>
      <c r="D69" s="823"/>
      <c r="E69" s="823"/>
      <c r="F69" s="823"/>
      <c r="G69" s="823"/>
      <c r="H69" s="823"/>
      <c r="I69" s="823"/>
      <c r="J69" s="823"/>
      <c r="K69" s="823"/>
      <c r="L69" s="823"/>
      <c r="M69" s="824"/>
      <c r="N69" s="394">
        <f>SUM(N54:N68)</f>
        <v>83195.62994512674</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08" t="s">
        <v>961</v>
      </c>
      <c r="M73" s="887"/>
      <c r="N73" s="76" t="s">
        <v>951</v>
      </c>
    </row>
    <row r="74" spans="1:14">
      <c r="B74" s="46"/>
      <c r="C74" s="317"/>
      <c r="D74" s="317"/>
      <c r="E74" s="317"/>
      <c r="F74" s="317"/>
      <c r="G74" s="317"/>
      <c r="H74" s="311"/>
      <c r="I74" s="279"/>
      <c r="J74" s="286"/>
      <c r="K74" s="279"/>
      <c r="L74" s="909"/>
      <c r="M74" s="910"/>
      <c r="N74" s="287"/>
    </row>
    <row r="75" spans="1:14">
      <c r="B75" s="46"/>
      <c r="C75" s="47"/>
      <c r="D75" s="47"/>
      <c r="E75" s="47"/>
      <c r="F75" s="47"/>
      <c r="G75" s="47"/>
      <c r="H75" s="311"/>
      <c r="I75" s="279"/>
      <c r="J75" s="286"/>
      <c r="K75" s="279"/>
      <c r="L75" s="909"/>
      <c r="M75" s="910"/>
      <c r="N75" s="287"/>
    </row>
    <row r="76" spans="1:14">
      <c r="B76" s="46"/>
      <c r="C76" s="47"/>
      <c r="D76" s="47"/>
      <c r="E76" s="47"/>
      <c r="F76" s="47"/>
      <c r="G76" s="47"/>
      <c r="H76" s="311"/>
      <c r="I76" s="279"/>
      <c r="J76" s="286"/>
      <c r="K76" s="279"/>
      <c r="L76" s="909"/>
      <c r="M76" s="910"/>
      <c r="N76" s="287"/>
    </row>
    <row r="77" spans="1:14">
      <c r="B77" s="46"/>
      <c r="C77" s="47"/>
      <c r="D77" s="47"/>
      <c r="E77" s="47"/>
      <c r="F77" s="47"/>
      <c r="G77" s="47"/>
      <c r="H77" s="311"/>
      <c r="I77" s="279"/>
      <c r="J77" s="286"/>
      <c r="K77" s="279"/>
      <c r="L77" s="909"/>
      <c r="M77" s="910"/>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0"/>
      <c r="M79" s="901"/>
      <c r="N79" s="127"/>
    </row>
    <row r="80" spans="1:14" ht="15.75" thickBot="1">
      <c r="B80" s="911" t="s">
        <v>953</v>
      </c>
      <c r="C80" s="865"/>
      <c r="D80" s="865"/>
      <c r="E80" s="865"/>
      <c r="F80" s="865"/>
      <c r="G80" s="865"/>
      <c r="H80" s="865"/>
      <c r="I80" s="865"/>
      <c r="J80" s="865"/>
      <c r="K80" s="865"/>
      <c r="L80" s="865"/>
      <c r="M80" s="866"/>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1" t="s">
        <v>963</v>
      </c>
      <c r="C84" s="862"/>
      <c r="D84" s="862"/>
      <c r="E84" s="862"/>
      <c r="F84" s="862"/>
      <c r="G84" s="862"/>
      <c r="H84" s="862"/>
      <c r="I84" s="73" t="s">
        <v>964</v>
      </c>
      <c r="J84" s="75" t="s">
        <v>1410</v>
      </c>
      <c r="K84" s="74" t="s">
        <v>966</v>
      </c>
      <c r="L84" s="863" t="s">
        <v>950</v>
      </c>
      <c r="M84" s="864"/>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98"/>
      <c r="C90" s="899"/>
      <c r="D90" s="899"/>
      <c r="E90" s="899"/>
      <c r="F90" s="899"/>
      <c r="G90" s="899"/>
      <c r="H90" s="899"/>
      <c r="I90" s="126"/>
      <c r="J90" s="126"/>
      <c r="K90" s="126"/>
      <c r="L90" s="912"/>
      <c r="M90" s="912"/>
      <c r="N90" s="45"/>
    </row>
    <row r="91" spans="1:15" ht="15.75" thickBot="1">
      <c r="B91" s="911" t="s">
        <v>953</v>
      </c>
      <c r="C91" s="865"/>
      <c r="D91" s="865"/>
      <c r="E91" s="865"/>
      <c r="F91" s="865"/>
      <c r="G91" s="865"/>
      <c r="H91" s="865"/>
      <c r="I91" s="865"/>
      <c r="J91" s="865"/>
      <c r="K91" s="865"/>
      <c r="L91" s="865"/>
      <c r="M91" s="866"/>
      <c r="N91" s="301">
        <f>SUM(N85:N90)</f>
        <v>41336.200695078456</v>
      </c>
    </row>
    <row r="92" spans="1:15" ht="15.75" thickBot="1">
      <c r="B92" s="33"/>
      <c r="C92" s="34"/>
      <c r="D92" s="34"/>
      <c r="E92" s="34"/>
      <c r="F92" s="34"/>
      <c r="G92" s="34"/>
      <c r="H92" s="34"/>
      <c r="I92" s="34"/>
      <c r="J92" s="34"/>
      <c r="K92" s="34"/>
      <c r="L92" s="34"/>
      <c r="M92" s="34"/>
      <c r="N92" s="35"/>
    </row>
    <row r="93" spans="1:15" ht="15.75" thickBot="1">
      <c r="B93" s="822" t="s">
        <v>967</v>
      </c>
      <c r="C93" s="823"/>
      <c r="D93" s="823"/>
      <c r="E93" s="823"/>
      <c r="F93" s="823"/>
      <c r="G93" s="823"/>
      <c r="H93" s="823"/>
      <c r="I93" s="823"/>
      <c r="J93" s="823"/>
      <c r="K93" s="823"/>
      <c r="L93" s="823"/>
      <c r="M93" s="824"/>
      <c r="N93" s="99">
        <f>N49+N69+N80+N91</f>
        <v>334787.76087753219</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7" t="s">
        <v>969</v>
      </c>
      <c r="C97" s="868"/>
      <c r="D97" s="868"/>
      <c r="E97" s="868"/>
      <c r="F97" s="868"/>
      <c r="G97" s="868"/>
      <c r="H97" s="868"/>
      <c r="I97" s="314"/>
      <c r="J97" s="334"/>
      <c r="K97" s="302" t="s">
        <v>970</v>
      </c>
      <c r="L97" s="869" t="s">
        <v>971</v>
      </c>
      <c r="M97" s="870"/>
      <c r="N97" s="303"/>
    </row>
    <row r="98" spans="1:14">
      <c r="B98" s="855" t="s">
        <v>972</v>
      </c>
      <c r="C98" s="856"/>
      <c r="D98" s="856"/>
      <c r="E98" s="856"/>
      <c r="F98" s="856"/>
      <c r="G98" s="856"/>
      <c r="H98" s="856"/>
      <c r="I98" s="87"/>
      <c r="J98" s="88"/>
      <c r="K98" s="304">
        <v>0.2</v>
      </c>
      <c r="L98" s="857">
        <f>N93*K98</f>
        <v>66957.55217550644</v>
      </c>
      <c r="M98" s="858"/>
      <c r="N98" s="51"/>
    </row>
    <row r="99" spans="1:14">
      <c r="B99" s="89" t="s">
        <v>973</v>
      </c>
      <c r="C99" s="90"/>
      <c r="D99" s="90"/>
      <c r="E99" s="90"/>
      <c r="F99" s="90"/>
      <c r="G99" s="90"/>
      <c r="H99" s="90"/>
      <c r="I99" s="87"/>
      <c r="J99" s="88"/>
      <c r="K99" s="304">
        <v>0.05</v>
      </c>
      <c r="L99" s="857">
        <f>N93*K99</f>
        <v>16739.38804387661</v>
      </c>
      <c r="M99" s="858"/>
      <c r="N99" s="51"/>
    </row>
    <row r="100" spans="1:14" ht="15.75" thickBot="1">
      <c r="B100" s="91" t="s">
        <v>974</v>
      </c>
      <c r="C100" s="92"/>
      <c r="D100" s="92"/>
      <c r="E100" s="92"/>
      <c r="F100" s="92"/>
      <c r="G100" s="92"/>
      <c r="H100" s="92"/>
      <c r="I100" s="93"/>
      <c r="J100" s="94"/>
      <c r="K100" s="305">
        <v>0.05</v>
      </c>
      <c r="L100" s="859">
        <f>N93*K100</f>
        <v>16739.38804387661</v>
      </c>
      <c r="M100" s="860"/>
      <c r="N100" s="51"/>
    </row>
    <row r="101" spans="1:14" ht="15.75" thickBot="1">
      <c r="B101" s="822" t="s">
        <v>953</v>
      </c>
      <c r="C101" s="823"/>
      <c r="D101" s="823"/>
      <c r="E101" s="823"/>
      <c r="F101" s="823"/>
      <c r="G101" s="823"/>
      <c r="H101" s="823"/>
      <c r="I101" s="823"/>
      <c r="J101" s="823"/>
      <c r="K101" s="823"/>
      <c r="L101" s="823"/>
      <c r="M101" s="824"/>
      <c r="N101" s="52">
        <f>L98+L99+L100</f>
        <v>100436.32826325965</v>
      </c>
    </row>
    <row r="102" spans="1:14" ht="15.75" thickBot="1">
      <c r="B102" s="33"/>
      <c r="C102" s="34"/>
      <c r="D102" s="34"/>
      <c r="E102" s="34"/>
      <c r="F102" s="34"/>
      <c r="G102" s="34"/>
      <c r="H102" s="34"/>
      <c r="I102" s="34"/>
      <c r="J102" s="34"/>
      <c r="K102" s="34"/>
      <c r="L102" s="34"/>
      <c r="M102" s="34"/>
      <c r="N102" s="35"/>
    </row>
    <row r="103" spans="1:14" ht="15.75" thickBot="1">
      <c r="A103" t="s">
        <v>2016</v>
      </c>
      <c r="B103" s="822" t="s">
        <v>975</v>
      </c>
      <c r="C103" s="823"/>
      <c r="D103" s="823"/>
      <c r="E103" s="823"/>
      <c r="F103" s="823"/>
      <c r="G103" s="823"/>
      <c r="H103" s="823"/>
      <c r="I103" s="823"/>
      <c r="J103" s="823"/>
      <c r="K103" s="823"/>
      <c r="L103" s="823"/>
      <c r="M103" s="824"/>
      <c r="N103" s="188">
        <f>N93+N101</f>
        <v>435224.08914079185</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6" t="s">
        <v>2218</v>
      </c>
      <c r="C120" s="967"/>
      <c r="D120" s="967"/>
      <c r="E120" s="967"/>
      <c r="F120" s="967"/>
      <c r="G120" s="967"/>
      <c r="H120" s="967"/>
      <c r="I120" s="967"/>
      <c r="J120" s="967"/>
      <c r="K120" s="967"/>
      <c r="L120" s="967"/>
      <c r="M120" s="967"/>
      <c r="N120" s="968"/>
    </row>
    <row r="121" spans="2:14" ht="15" customHeight="1">
      <c r="B121" s="966"/>
      <c r="C121" s="967"/>
      <c r="D121" s="967"/>
      <c r="E121" s="967"/>
      <c r="F121" s="967"/>
      <c r="G121" s="967"/>
      <c r="H121" s="967"/>
      <c r="I121" s="967"/>
      <c r="J121" s="967"/>
      <c r="K121" s="967"/>
      <c r="L121" s="967"/>
      <c r="M121" s="967"/>
      <c r="N121" s="968"/>
    </row>
    <row r="122" spans="2:14" ht="30" customHeight="1">
      <c r="B122" s="969" t="s">
        <v>2219</v>
      </c>
      <c r="C122" s="970"/>
      <c r="D122" s="970"/>
      <c r="E122" s="970"/>
      <c r="F122" s="970"/>
      <c r="G122" s="970"/>
      <c r="H122" s="970"/>
      <c r="I122" s="970"/>
      <c r="J122" s="970"/>
      <c r="K122" s="970"/>
      <c r="L122" s="970"/>
      <c r="M122" s="970"/>
      <c r="N122" s="971"/>
    </row>
    <row r="123" spans="2:14">
      <c r="B123" s="969"/>
      <c r="C123" s="970"/>
      <c r="D123" s="970"/>
      <c r="E123" s="970"/>
      <c r="F123" s="970"/>
      <c r="G123" s="970"/>
      <c r="H123" s="970"/>
      <c r="I123" s="970"/>
      <c r="J123" s="970"/>
      <c r="K123" s="970"/>
      <c r="L123" s="970"/>
      <c r="M123" s="970"/>
      <c r="N123" s="971"/>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2"/>
      <c r="K133" s="972"/>
      <c r="L133" s="972"/>
      <c r="M133" s="972"/>
      <c r="N133" s="973"/>
    </row>
    <row r="134" spans="2:14" ht="15.75" thickBot="1">
      <c r="B134" s="419" t="s">
        <v>2221</v>
      </c>
      <c r="C134" s="420"/>
      <c r="D134" s="420"/>
      <c r="E134" s="259"/>
      <c r="F134" s="259"/>
      <c r="G134" s="259"/>
      <c r="H134" s="259"/>
      <c r="I134" s="259"/>
      <c r="J134" s="974"/>
      <c r="K134" s="974"/>
      <c r="L134" s="974"/>
      <c r="M134" s="974"/>
      <c r="N134" s="975"/>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224</v>
      </c>
      <c r="B36" s="871" t="str">
        <f>VLOOKUP(A36,EQUIPOS!A6:D154,3,FALSE)</f>
        <v>Equipo de Medición (Deformimetros Eléctricos, Mecánicos, Celdas de Carga,  Etc.)</v>
      </c>
      <c r="C36" s="872"/>
      <c r="D36" s="872"/>
      <c r="E36" s="872"/>
      <c r="F36" s="872"/>
      <c r="G36" s="872"/>
      <c r="H36" s="873"/>
      <c r="I36" s="267"/>
      <c r="J36" s="268"/>
      <c r="K36" s="269">
        <f>VLOOKUP(A36,EQUIPOS!A6:D163,4,FALSE)</f>
        <v>155915.54499231721</v>
      </c>
      <c r="L36" s="270"/>
      <c r="M36" s="336">
        <v>3.3333333330000001</v>
      </c>
      <c r="N36" s="272">
        <f>K36/M36</f>
        <v>46774.663502372627</v>
      </c>
    </row>
    <row r="37" spans="1:14">
      <c r="A37" s="113" t="s">
        <v>125</v>
      </c>
      <c r="B37" s="871" t="str">
        <f>VLOOKUP(A37,EQUIPOS!A7:D154,3,FALSE)</f>
        <v>Bomba para gato de tensionamiento</v>
      </c>
      <c r="C37" s="872"/>
      <c r="D37" s="872"/>
      <c r="E37" s="872"/>
      <c r="F37" s="872"/>
      <c r="G37" s="872"/>
      <c r="H37" s="873"/>
      <c r="I37" s="421"/>
      <c r="J37" s="422"/>
      <c r="K37" s="269">
        <f>VLOOKUP(A37,EQUIPOS!A7:D164,4,FALSE)</f>
        <v>55087.593806012519</v>
      </c>
      <c r="L37" s="335"/>
      <c r="M37" s="336">
        <v>0.1</v>
      </c>
      <c r="N37" s="272">
        <f>K37/M37</f>
        <v>550875.9380601251</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165585.34757202063</v>
      </c>
      <c r="L38" s="423"/>
      <c r="M38" s="424">
        <v>0.1</v>
      </c>
      <c r="N38" s="272">
        <f>K38/M38</f>
        <v>1655853.4757202063</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2253504.0772827039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09">
        <f>VLOOKUP(A60,TRANSPORTE!A2:D117,4,FALSE)</f>
        <v>1537.9340137430283</v>
      </c>
      <c r="M60" s="910"/>
      <c r="N60" s="287">
        <f>K60*L60</f>
        <v>23069.010206145424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23069.010206145424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6101.0196361652497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2282674.1071250145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456534.82142500294</v>
      </c>
      <c r="M84" s="858"/>
      <c r="N84" s="51"/>
    </row>
    <row r="85" spans="1:14">
      <c r="B85" s="89" t="s">
        <v>973</v>
      </c>
      <c r="C85" s="90"/>
      <c r="D85" s="90"/>
      <c r="E85" s="90"/>
      <c r="F85" s="90"/>
      <c r="G85" s="90"/>
      <c r="H85" s="90"/>
      <c r="I85" s="87"/>
      <c r="J85" s="88"/>
      <c r="K85" s="304">
        <v>0.05</v>
      </c>
      <c r="L85" s="857">
        <f>N79*K85</f>
        <v>114133.70535625074</v>
      </c>
      <c r="M85" s="858"/>
      <c r="N85" s="51"/>
    </row>
    <row r="86" spans="1:14" ht="15.75" thickBot="1">
      <c r="B86" s="91" t="s">
        <v>974</v>
      </c>
      <c r="C86" s="92"/>
      <c r="D86" s="92"/>
      <c r="E86" s="92"/>
      <c r="F86" s="92"/>
      <c r="G86" s="92"/>
      <c r="H86" s="92"/>
      <c r="I86" s="93"/>
      <c r="J86" s="94"/>
      <c r="K86" s="305">
        <v>0.05</v>
      </c>
      <c r="L86" s="859">
        <f>N79*K86</f>
        <v>114133.70535625074</v>
      </c>
      <c r="M86" s="860"/>
      <c r="N86" s="51"/>
    </row>
    <row r="87" spans="1:14" ht="15.75" thickBot="1">
      <c r="B87" s="822" t="s">
        <v>953</v>
      </c>
      <c r="C87" s="823"/>
      <c r="D87" s="823"/>
      <c r="E87" s="823"/>
      <c r="F87" s="823"/>
      <c r="G87" s="823"/>
      <c r="H87" s="823"/>
      <c r="I87" s="823"/>
      <c r="J87" s="823"/>
      <c r="K87" s="823"/>
      <c r="L87" s="823"/>
      <c r="M87" s="824"/>
      <c r="N87" s="52">
        <f>L84+L85+L86</f>
        <v>684802.23213750438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2967476.339262519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2972.1187368640008</v>
      </c>
      <c r="L36" s="270"/>
      <c r="M36" s="336">
        <v>2</v>
      </c>
      <c r="N36" s="272">
        <f>K36/M36</f>
        <v>1486.0593684320004</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8290.4204918840878</v>
      </c>
      <c r="L37" s="335"/>
      <c r="M37" s="336">
        <v>2</v>
      </c>
      <c r="N37" s="272">
        <f>K37/M37</f>
        <v>4145.2102459420439</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1681.7452725900498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7313.0148869640943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19403.140859293864</v>
      </c>
      <c r="N48" s="272">
        <f>K48*M48</f>
        <v>89254.447952751769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6112.5599908401246</v>
      </c>
      <c r="N49" s="272">
        <f>K49*M49</f>
        <v>6112.5599908401246</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411224.92777970649</v>
      </c>
      <c r="N50" s="272">
        <f>K50*M50</f>
        <v>411224.92777970649</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16519.57906768996</v>
      </c>
      <c r="N51" s="272">
        <f>K51*M51</f>
        <v>75990.063711373805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582581.99943467218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1163.4187809116481</v>
      </c>
      <c r="M60" s="910"/>
      <c r="N60" s="287">
        <f>K60*L60</f>
        <v>1163.4187809116481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1163.4187809116481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33634.905451800994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624693.33855434891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124938.66771086979</v>
      </c>
      <c r="M84" s="858"/>
      <c r="N84" s="51"/>
    </row>
    <row r="85" spans="1:14">
      <c r="B85" s="89" t="s">
        <v>973</v>
      </c>
      <c r="C85" s="90"/>
      <c r="D85" s="90"/>
      <c r="E85" s="90"/>
      <c r="F85" s="90"/>
      <c r="G85" s="90"/>
      <c r="H85" s="90"/>
      <c r="I85" s="87"/>
      <c r="J85" s="88"/>
      <c r="K85" s="304">
        <v>0.05</v>
      </c>
      <c r="L85" s="857">
        <f>N79*K85</f>
        <v>31234.666927717448</v>
      </c>
      <c r="M85" s="858"/>
      <c r="N85" s="51"/>
    </row>
    <row r="86" spans="1:14" ht="15.75" thickBot="1">
      <c r="B86" s="91" t="s">
        <v>974</v>
      </c>
      <c r="C86" s="92"/>
      <c r="D86" s="92"/>
      <c r="E86" s="92"/>
      <c r="F86" s="92"/>
      <c r="G86" s="92"/>
      <c r="H86" s="92"/>
      <c r="I86" s="93"/>
      <c r="J86" s="94"/>
      <c r="K86" s="305">
        <v>0.05</v>
      </c>
      <c r="L86" s="859">
        <f>N79*K86</f>
        <v>31234.666927717448</v>
      </c>
      <c r="M86" s="860"/>
      <c r="N86" s="51"/>
    </row>
    <row r="87" spans="1:14" ht="15.75" thickBot="1">
      <c r="B87" s="822" t="s">
        <v>953</v>
      </c>
      <c r="C87" s="823"/>
      <c r="D87" s="823"/>
      <c r="E87" s="823"/>
      <c r="F87" s="823"/>
      <c r="G87" s="823"/>
      <c r="H87" s="823"/>
      <c r="I87" s="823"/>
      <c r="J87" s="823"/>
      <c r="K87" s="823"/>
      <c r="L87" s="823"/>
      <c r="M87" s="824"/>
      <c r="N87" s="52">
        <f>L84+L85+L86</f>
        <v>187408.00156630468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812101.34012065362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2972.1187368640008</v>
      </c>
      <c r="L36" s="270"/>
      <c r="M36" s="336">
        <v>2</v>
      </c>
      <c r="N36" s="272">
        <f>K36/M36</f>
        <v>1486.0593684320004</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8290.4204918840878</v>
      </c>
      <c r="L37" s="335"/>
      <c r="M37" s="336">
        <v>2</v>
      </c>
      <c r="N37" s="272">
        <f>K37/M37</f>
        <v>4145.2102459420439</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1348.350761295025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6979.6203756690693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19403.140859293864</v>
      </c>
      <c r="N48" s="272">
        <f>K48*M48</f>
        <v>89254.447952751769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6112.5599908401246</v>
      </c>
      <c r="N49" s="272">
        <f>K49*M49</f>
        <v>6112.5599908401246</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393500.828570174</v>
      </c>
      <c r="N50" s="272">
        <f>K50*M50</f>
        <v>393500.828570174</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16519.57906768996</v>
      </c>
      <c r="N51" s="272">
        <f>K51*M51</f>
        <v>75990.063711373805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564857.90022513969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1163.4187809116481</v>
      </c>
      <c r="M60" s="910"/>
      <c r="N60" s="287">
        <f>K60*L60</f>
        <v>1163.4187809116481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1163.4187809116481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26967.015225900497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599967.95460762084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119993.59092152417</v>
      </c>
      <c r="M84" s="858"/>
      <c r="N84" s="51"/>
    </row>
    <row r="85" spans="1:14">
      <c r="B85" s="89" t="s">
        <v>973</v>
      </c>
      <c r="C85" s="90"/>
      <c r="D85" s="90"/>
      <c r="E85" s="90"/>
      <c r="F85" s="90"/>
      <c r="G85" s="90"/>
      <c r="H85" s="90"/>
      <c r="I85" s="87"/>
      <c r="J85" s="88"/>
      <c r="K85" s="304">
        <v>0.05</v>
      </c>
      <c r="L85" s="857">
        <f>N79*K85</f>
        <v>29998.397730381042</v>
      </c>
      <c r="M85" s="858"/>
      <c r="N85" s="51"/>
    </row>
    <row r="86" spans="1:14" ht="15.75" thickBot="1">
      <c r="B86" s="91" t="s">
        <v>974</v>
      </c>
      <c r="C86" s="92"/>
      <c r="D86" s="92"/>
      <c r="E86" s="92"/>
      <c r="F86" s="92"/>
      <c r="G86" s="92"/>
      <c r="H86" s="92"/>
      <c r="I86" s="93"/>
      <c r="J86" s="94"/>
      <c r="K86" s="305">
        <v>0.05</v>
      </c>
      <c r="L86" s="859">
        <f>N79*K86</f>
        <v>29998.397730381042</v>
      </c>
      <c r="M86" s="860"/>
      <c r="N86" s="51"/>
    </row>
    <row r="87" spans="1:14" ht="15.75" thickBot="1">
      <c r="B87" s="822" t="s">
        <v>953</v>
      </c>
      <c r="C87" s="823"/>
      <c r="D87" s="823"/>
      <c r="E87" s="823"/>
      <c r="F87" s="823"/>
      <c r="G87" s="823"/>
      <c r="H87" s="823"/>
      <c r="I87" s="823"/>
      <c r="J87" s="823"/>
      <c r="K87" s="823"/>
      <c r="L87" s="823"/>
      <c r="M87" s="824"/>
      <c r="N87" s="52">
        <f>L84+L85+L86</f>
        <v>179990.38638228626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779958.34098990704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2972.1187368640008</v>
      </c>
      <c r="L36" s="270"/>
      <c r="M36" s="336">
        <v>2</v>
      </c>
      <c r="N36" s="272">
        <f>K36/M36</f>
        <v>1486.0593684320004</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8290.4204918840878</v>
      </c>
      <c r="L37" s="335"/>
      <c r="M37" s="336">
        <v>2</v>
      </c>
      <c r="N37" s="272">
        <f>K37/M37</f>
        <v>4145.2102459420439</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1348.350761295025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6979.6203756690693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371937.91370141535</v>
      </c>
      <c r="N48" s="272">
        <f>K48*M48</f>
        <v>371937.91370141535</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6112.5599908401246</v>
      </c>
      <c r="N49" s="272">
        <f>K49*M49</f>
        <v>6112.5599908401246</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16519.57906768996</v>
      </c>
      <c r="N50" s="272">
        <f>K50*M50</f>
        <v>75990.063711373805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454040.53740362928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1163.4187809116481</v>
      </c>
      <c r="M60" s="910"/>
      <c r="N60" s="287">
        <f>K60*L60</f>
        <v>1163.4187809116481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1163.4187809116481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26967.015225900497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489150.59178611054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97830.11835722212</v>
      </c>
      <c r="M84" s="858"/>
      <c r="N84" s="51"/>
    </row>
    <row r="85" spans="1:14">
      <c r="B85" s="89" t="s">
        <v>973</v>
      </c>
      <c r="C85" s="90"/>
      <c r="D85" s="90"/>
      <c r="E85" s="90"/>
      <c r="F85" s="90"/>
      <c r="G85" s="90"/>
      <c r="H85" s="90"/>
      <c r="I85" s="87"/>
      <c r="J85" s="88"/>
      <c r="K85" s="304">
        <v>0.05</v>
      </c>
      <c r="L85" s="857">
        <f>N79*K85</f>
        <v>24457.52958930553</v>
      </c>
      <c r="M85" s="858"/>
      <c r="N85" s="51"/>
    </row>
    <row r="86" spans="1:14" ht="15.75" thickBot="1">
      <c r="B86" s="91" t="s">
        <v>974</v>
      </c>
      <c r="C86" s="92"/>
      <c r="D86" s="92"/>
      <c r="E86" s="92"/>
      <c r="F86" s="92"/>
      <c r="G86" s="92"/>
      <c r="H86" s="92"/>
      <c r="I86" s="93"/>
      <c r="J86" s="94"/>
      <c r="K86" s="305">
        <v>0.05</v>
      </c>
      <c r="L86" s="859">
        <f>N79*K86</f>
        <v>24457.52958930553</v>
      </c>
      <c r="M86" s="860"/>
      <c r="N86" s="51"/>
    </row>
    <row r="87" spans="1:14" ht="15.75" thickBot="1">
      <c r="B87" s="822" t="s">
        <v>953</v>
      </c>
      <c r="C87" s="823"/>
      <c r="D87" s="823"/>
      <c r="E87" s="823"/>
      <c r="F87" s="823"/>
      <c r="G87" s="823"/>
      <c r="H87" s="823"/>
      <c r="I87" s="823"/>
      <c r="J87" s="823"/>
      <c r="K87" s="823"/>
      <c r="L87" s="823"/>
      <c r="M87" s="824"/>
      <c r="N87" s="52">
        <f>L84+L85+L86</f>
        <v>146745.17753583318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635895.76932194375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2972.1187368640008</v>
      </c>
      <c r="L36" s="270"/>
      <c r="M36" s="336">
        <v>2</v>
      </c>
      <c r="N36" s="272">
        <f>K36/M36</f>
        <v>1486.0593684320004</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8290.4204918840878</v>
      </c>
      <c r="L37" s="335"/>
      <c r="M37" s="336">
        <v>2</v>
      </c>
      <c r="N37" s="272">
        <f>K37/M37</f>
        <v>4145.2102459420439</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1348.350761295025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6979.6203756690693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354462.06674873107</v>
      </c>
      <c r="N48" s="272">
        <f>K48*M48</f>
        <v>354462.06674873107</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6112.5599908401246</v>
      </c>
      <c r="N49" s="272">
        <f>K49*M49</f>
        <v>6112.5599908401246</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7709.136898255314</v>
      </c>
      <c r="N50" s="272">
        <f>K50*M50</f>
        <v>35462.029731974442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396036.65647154569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1163.4187809116481</v>
      </c>
      <c r="M60" s="910"/>
      <c r="N60" s="287">
        <f>K60*L60</f>
        <v>1163.4187809116481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1163.4187809116481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26967.015225900497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431146.71085402695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86229.342170805394</v>
      </c>
      <c r="M84" s="858"/>
      <c r="N84" s="51"/>
    </row>
    <row r="85" spans="1:14">
      <c r="B85" s="89" t="s">
        <v>973</v>
      </c>
      <c r="C85" s="90"/>
      <c r="D85" s="90"/>
      <c r="E85" s="90"/>
      <c r="F85" s="90"/>
      <c r="G85" s="90"/>
      <c r="H85" s="90"/>
      <c r="I85" s="87"/>
      <c r="J85" s="88"/>
      <c r="K85" s="304">
        <v>0.05</v>
      </c>
      <c r="L85" s="857">
        <f>N79*K85</f>
        <v>21557.335542701348</v>
      </c>
      <c r="M85" s="858"/>
      <c r="N85" s="51"/>
    </row>
    <row r="86" spans="1:14" ht="15.75" thickBot="1">
      <c r="B86" s="91" t="s">
        <v>974</v>
      </c>
      <c r="C86" s="92"/>
      <c r="D86" s="92"/>
      <c r="E86" s="92"/>
      <c r="F86" s="92"/>
      <c r="G86" s="92"/>
      <c r="H86" s="92"/>
      <c r="I86" s="93"/>
      <c r="J86" s="94"/>
      <c r="K86" s="305">
        <v>0.05</v>
      </c>
      <c r="L86" s="859">
        <f>N79*K86</f>
        <v>21557.335542701348</v>
      </c>
      <c r="M86" s="860"/>
      <c r="N86" s="51"/>
    </row>
    <row r="87" spans="1:14" ht="15.75" thickBot="1">
      <c r="B87" s="822" t="s">
        <v>953</v>
      </c>
      <c r="C87" s="823"/>
      <c r="D87" s="823"/>
      <c r="E87" s="823"/>
      <c r="F87" s="823"/>
      <c r="G87" s="823"/>
      <c r="H87" s="823"/>
      <c r="I87" s="823"/>
      <c r="J87" s="823"/>
      <c r="K87" s="823"/>
      <c r="L87" s="823"/>
      <c r="M87" s="824"/>
      <c r="N87" s="52">
        <f>L84+L85+L86</f>
        <v>129344.01325620808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560490.72411023499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5.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6080.4007406287146</v>
      </c>
      <c r="L36" s="270"/>
      <c r="M36" s="336">
        <v>1</v>
      </c>
      <c r="N36" s="272">
        <f>K36/M36</f>
        <v>6080.4007406287146</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8290.4204918840878</v>
      </c>
      <c r="L37" s="335"/>
      <c r="M37" s="336">
        <v>1</v>
      </c>
      <c r="N37" s="272">
        <f>K37/M37</f>
        <v>8290.4204918840878</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3373.3390225900498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17744.160255102852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38444.826299711465</v>
      </c>
      <c r="N48" s="272">
        <f>K48*M48</f>
        <v>36522.584984725887</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55.771494290648405</v>
      </c>
      <c r="N49" s="272">
        <f>K49*M49</f>
        <v>9481.1540294102288</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44654.570529463308</v>
      </c>
      <c r="N50" s="272">
        <f>K50*M50</f>
        <v>24560.013791204823</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491.79680281873505</v>
      </c>
      <c r="N51" s="272">
        <f>K51*M51</f>
        <v>147539.0408456205</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7709.136898255314</v>
      </c>
      <c r="N52" s="272">
        <f>K52*M52</f>
        <v>23898.324384591473</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242001.11803555294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09">
        <f>VLOOKUP(A64,TRANSPORTE!A2:D117,4,FALSE)</f>
        <v>932.29582164537612</v>
      </c>
      <c r="M64" s="910"/>
      <c r="N64" s="287">
        <f>K64*L64</f>
        <v>512.76270190495688</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09">
        <f>VLOOKUP(A65,TRANSPORTE!A3:D117,4,FALSE)</f>
        <v>932.29582164537612</v>
      </c>
      <c r="M65" s="910"/>
      <c r="N65" s="287">
        <f>K65*L65</f>
        <v>885.68103056310724</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1398.4437324680641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67466.780451800994</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328610.50247492484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65722.100494984974</v>
      </c>
      <c r="M88" s="858"/>
      <c r="N88" s="51"/>
    </row>
    <row r="89" spans="1:14">
      <c r="B89" s="89" t="s">
        <v>973</v>
      </c>
      <c r="C89" s="90"/>
      <c r="D89" s="90"/>
      <c r="E89" s="90"/>
      <c r="F89" s="90"/>
      <c r="G89" s="90"/>
      <c r="H89" s="90"/>
      <c r="I89" s="87"/>
      <c r="J89" s="88"/>
      <c r="K89" s="304">
        <v>0.05</v>
      </c>
      <c r="L89" s="857">
        <f>N83*K89</f>
        <v>16430.525123746243</v>
      </c>
      <c r="M89" s="858"/>
      <c r="N89" s="51"/>
    </row>
    <row r="90" spans="1:14" ht="15.75" thickBot="1">
      <c r="B90" s="91" t="s">
        <v>974</v>
      </c>
      <c r="C90" s="92"/>
      <c r="D90" s="92"/>
      <c r="E90" s="92"/>
      <c r="F90" s="92"/>
      <c r="G90" s="92"/>
      <c r="H90" s="92"/>
      <c r="I90" s="93"/>
      <c r="J90" s="94"/>
      <c r="K90" s="305">
        <v>0.05</v>
      </c>
      <c r="L90" s="859">
        <f>N83*K90</f>
        <v>16430.525123746243</v>
      </c>
      <c r="M90" s="860"/>
      <c r="N90" s="51"/>
    </row>
    <row r="91" spans="1:14" ht="15.75" thickBot="1">
      <c r="B91" s="822" t="s">
        <v>953</v>
      </c>
      <c r="C91" s="823"/>
      <c r="D91" s="823"/>
      <c r="E91" s="823"/>
      <c r="F91" s="823"/>
      <c r="G91" s="823"/>
      <c r="H91" s="823"/>
      <c r="I91" s="823"/>
      <c r="J91" s="823"/>
      <c r="K91" s="823"/>
      <c r="L91" s="823"/>
      <c r="M91" s="824"/>
      <c r="N91" s="52">
        <f>L88+L89+L90</f>
        <v>98583.150742477475</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427193.65321740229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6080.4007406287146</v>
      </c>
      <c r="L36" s="270"/>
      <c r="M36" s="336">
        <v>1</v>
      </c>
      <c r="N36" s="272">
        <f>K36/M36</f>
        <v>6080.4007406287146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3373.3390225900498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9453.739763218764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38444.826299711465</v>
      </c>
      <c r="N48" s="272">
        <f>K48*M48</f>
        <v>32293.654091757631</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55.771494290648405</v>
      </c>
      <c r="N49" s="272">
        <f>K49*M49</f>
        <v>10317.726443769954</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44654.570529463308</v>
      </c>
      <c r="N50" s="272">
        <f>K50*M50</f>
        <v>28132.379433561884</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491.79680281873505</v>
      </c>
      <c r="N51" s="272">
        <f>K51*M51</f>
        <v>127867.16873287111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198610.9287019606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09">
        <f>VLOOKUP(A64,TRANSPORTE!A2:D117,4,FALSE)</f>
        <v>932.29582164537612</v>
      </c>
      <c r="M64" s="910"/>
      <c r="N64" s="287">
        <f>K64*L64</f>
        <v>587.34636763658693</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09">
        <f>VLOOKUP(A65,TRANSPORTE!A3:D117,4,FALSE)</f>
        <v>932.29582164537612</v>
      </c>
      <c r="M65" s="910"/>
      <c r="N65" s="287">
        <f>K65*L65</f>
        <v>783.12849018211591</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1370.4748578187027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67466.780451800994</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276901.9237747991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55380.384754959821</v>
      </c>
      <c r="M88" s="858"/>
      <c r="N88" s="51"/>
    </row>
    <row r="89" spans="1:14">
      <c r="B89" s="89" t="s">
        <v>973</v>
      </c>
      <c r="C89" s="90"/>
      <c r="D89" s="90"/>
      <c r="E89" s="90"/>
      <c r="F89" s="90"/>
      <c r="G89" s="90"/>
      <c r="H89" s="90"/>
      <c r="I89" s="87"/>
      <c r="J89" s="88"/>
      <c r="K89" s="304">
        <v>0.05</v>
      </c>
      <c r="L89" s="857">
        <f>N83*K89</f>
        <v>13845.096188739955</v>
      </c>
      <c r="M89" s="858"/>
      <c r="N89" s="51"/>
    </row>
    <row r="90" spans="1:14" ht="15.75" thickBot="1">
      <c r="B90" s="91" t="s">
        <v>974</v>
      </c>
      <c r="C90" s="92"/>
      <c r="D90" s="92"/>
      <c r="E90" s="92"/>
      <c r="F90" s="92"/>
      <c r="G90" s="92"/>
      <c r="H90" s="92"/>
      <c r="I90" s="93"/>
      <c r="J90" s="94"/>
      <c r="K90" s="305">
        <v>0.05</v>
      </c>
      <c r="L90" s="859">
        <f>N83*K90</f>
        <v>13845.096188739955</v>
      </c>
      <c r="M90" s="860"/>
      <c r="N90" s="51"/>
    </row>
    <row r="91" spans="1:14" ht="15.75" thickBot="1">
      <c r="B91" s="822" t="s">
        <v>953</v>
      </c>
      <c r="C91" s="823"/>
      <c r="D91" s="823"/>
      <c r="E91" s="823"/>
      <c r="F91" s="823"/>
      <c r="G91" s="823"/>
      <c r="H91" s="823"/>
      <c r="I91" s="823"/>
      <c r="J91" s="823"/>
      <c r="K91" s="823"/>
      <c r="L91" s="823"/>
      <c r="M91" s="824"/>
      <c r="N91" s="52">
        <f>L88+L89+L90</f>
        <v>83070.577132439736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359972.50090723881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6080.4007406287146</v>
      </c>
      <c r="L36" s="270"/>
      <c r="M36" s="336">
        <v>1</v>
      </c>
      <c r="N36" s="272">
        <f>K36/M36</f>
        <v>6080.4007406287146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2698.6712180720406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8779.0719587007552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38444.826299711465</v>
      </c>
      <c r="N48" s="272">
        <f>K48*M48</f>
        <v>19376.192455054577</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55.771494290648405</v>
      </c>
      <c r="N49" s="272">
        <f>K49*M49</f>
        <v>6190.6358662619732</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40707.468504529315</v>
      </c>
      <c r="N50" s="272">
        <f>K50*M50</f>
        <v>16282.987401811726</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44654.570529463308</v>
      </c>
      <c r="N51" s="272">
        <f>K51*M51</f>
        <v>16879.427660137131</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491.79680281873505</v>
      </c>
      <c r="N52" s="272">
        <f>K52*M52</f>
        <v>76720.30123972267</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135449.54462298809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09">
        <f>VLOOKUP(A64,TRANSPORTE!A2:D117,4,FALSE)</f>
        <v>932.29582164537612</v>
      </c>
      <c r="M64" s="910"/>
      <c r="N64" s="287">
        <f>K64*L64</f>
        <v>352.40782058195219</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09">
        <f>VLOOKUP(A65,TRANSPORTE!A3:D117,4,FALSE)</f>
        <v>932.29582164537612</v>
      </c>
      <c r="M65" s="910"/>
      <c r="N65" s="287">
        <f>K65*L65</f>
        <v>469.87709410926959</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09">
        <f>VLOOKUP(A66,TRANSPORTE!A3:D117,4,FALSE)</f>
        <v>1008.5038196902459</v>
      </c>
      <c r="M66" s="910"/>
      <c r="N66" s="287">
        <f>K66*L66</f>
        <v>403.40152787609838</v>
      </c>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1225.6864425673202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53973.424361440804</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199427.72738569696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39885.545477139392</v>
      </c>
      <c r="M88" s="858"/>
      <c r="N88" s="51"/>
    </row>
    <row r="89" spans="1:14">
      <c r="B89" s="89" t="s">
        <v>973</v>
      </c>
      <c r="C89" s="90"/>
      <c r="D89" s="90"/>
      <c r="E89" s="90"/>
      <c r="F89" s="90"/>
      <c r="G89" s="90"/>
      <c r="H89" s="90"/>
      <c r="I89" s="87"/>
      <c r="J89" s="88"/>
      <c r="K89" s="304">
        <v>0.05</v>
      </c>
      <c r="L89" s="857">
        <f>N83*K89</f>
        <v>9971.3863692848481</v>
      </c>
      <c r="M89" s="858"/>
      <c r="N89" s="51"/>
    </row>
    <row r="90" spans="1:14" ht="15.75" thickBot="1">
      <c r="B90" s="91" t="s">
        <v>974</v>
      </c>
      <c r="C90" s="92"/>
      <c r="D90" s="92"/>
      <c r="E90" s="92"/>
      <c r="F90" s="92"/>
      <c r="G90" s="92"/>
      <c r="H90" s="92"/>
      <c r="I90" s="93"/>
      <c r="J90" s="94"/>
      <c r="K90" s="305">
        <v>0.05</v>
      </c>
      <c r="L90" s="859">
        <f>N83*K90</f>
        <v>9971.3863692848481</v>
      </c>
      <c r="M90" s="860"/>
      <c r="N90" s="51"/>
    </row>
    <row r="91" spans="1:14" ht="15.75" thickBot="1">
      <c r="B91" s="822" t="s">
        <v>953</v>
      </c>
      <c r="C91" s="823"/>
      <c r="D91" s="823"/>
      <c r="E91" s="823"/>
      <c r="F91" s="823"/>
      <c r="G91" s="823"/>
      <c r="H91" s="823"/>
      <c r="I91" s="823"/>
      <c r="J91" s="823"/>
      <c r="K91" s="823"/>
      <c r="L91" s="823"/>
      <c r="M91" s="824"/>
      <c r="N91" s="52">
        <f>L88+L89+L90</f>
        <v>59828.318215709085</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259256.04560140605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8290.4204918840878</v>
      </c>
      <c r="L36" s="270"/>
      <c r="M36" s="336">
        <v>1</v>
      </c>
      <c r="N36" s="272">
        <f>K36/M36</f>
        <v>8290.4204918840878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1582.8190800847531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9873.2395719688411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3061.3222584967407</v>
      </c>
      <c r="N48" s="272">
        <f>K48*M48</f>
        <v>104427.82488184082</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37810.224507152983</v>
      </c>
      <c r="N49" s="272">
        <f>K49*M49</f>
        <v>5671.5336760729469</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354462.06674873107</v>
      </c>
      <c r="N50" s="272">
        <f>K50*M50</f>
        <v>44662.220410340116</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22026.10542358661</v>
      </c>
      <c r="N51" s="272">
        <f>K51*M51</f>
        <v>22026.10542358661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176787.68439184048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09">
        <f>VLOOKUP(A61,TRANSPORTE!A3:D117,4,FALSE)</f>
        <v>1163.4187809116481</v>
      </c>
      <c r="M61" s="910"/>
      <c r="N61" s="287">
        <f>K61*L61</f>
        <v>146.59076639486767</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146.59076639486767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79140.954004237647</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265948.46873444185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53189.69374688837</v>
      </c>
      <c r="M85" s="858"/>
      <c r="N85" s="51"/>
    </row>
    <row r="86" spans="1:14">
      <c r="B86" s="89" t="s">
        <v>973</v>
      </c>
      <c r="C86" s="90"/>
      <c r="D86" s="90"/>
      <c r="E86" s="90"/>
      <c r="F86" s="90"/>
      <c r="G86" s="90"/>
      <c r="H86" s="90"/>
      <c r="I86" s="87"/>
      <c r="J86" s="88"/>
      <c r="K86" s="304">
        <v>0.05</v>
      </c>
      <c r="L86" s="857">
        <f>N80*K86</f>
        <v>13297.423436722092</v>
      </c>
      <c r="M86" s="858"/>
      <c r="N86" s="51"/>
    </row>
    <row r="87" spans="1:14" ht="15.75" thickBot="1">
      <c r="B87" s="91" t="s">
        <v>974</v>
      </c>
      <c r="C87" s="92"/>
      <c r="D87" s="92"/>
      <c r="E87" s="92"/>
      <c r="F87" s="92"/>
      <c r="G87" s="92"/>
      <c r="H87" s="92"/>
      <c r="I87" s="93"/>
      <c r="J87" s="94"/>
      <c r="K87" s="305">
        <v>0.05</v>
      </c>
      <c r="L87" s="859">
        <f>N80*K87</f>
        <v>13297.423436722092</v>
      </c>
      <c r="M87" s="860"/>
      <c r="N87" s="51"/>
    </row>
    <row r="88" spans="1:14" ht="15.75" thickBot="1">
      <c r="B88" s="822" t="s">
        <v>953</v>
      </c>
      <c r="C88" s="823"/>
      <c r="D88" s="823"/>
      <c r="E88" s="823"/>
      <c r="F88" s="823"/>
      <c r="G88" s="823"/>
      <c r="H88" s="823"/>
      <c r="I88" s="823"/>
      <c r="J88" s="823"/>
      <c r="K88" s="823"/>
      <c r="L88" s="823"/>
      <c r="M88" s="824"/>
      <c r="N88" s="52">
        <f>L85+L86+L87</f>
        <v>79784.540620332555</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345733.00935477437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8290.4204918840878</v>
      </c>
      <c r="L36" s="270"/>
      <c r="M36" s="336">
        <v>1</v>
      </c>
      <c r="N36" s="272">
        <f>K36/M36</f>
        <v>8290.4204918840878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1582.8190800847531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9873.2395719688411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3061.3222584967407</v>
      </c>
      <c r="N48" s="272">
        <f>K48*M48</f>
        <v>104427.82488184082</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37810.224507152983</v>
      </c>
      <c r="N49" s="272">
        <f>K49*M49</f>
        <v>5671.5336760729469</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371643.83935326716</v>
      </c>
      <c r="N50" s="272">
        <f>K50*M50</f>
        <v>46827.123758511661</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22026.10542358661</v>
      </c>
      <c r="N51" s="272">
        <f>K51*M51</f>
        <v>22026.10542358661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178952.58774001204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09">
        <f>VLOOKUP(A61,TRANSPORTE!A3:D117,4,FALSE)</f>
        <v>1163.4187809116481</v>
      </c>
      <c r="M61" s="910"/>
      <c r="N61" s="287">
        <f>K61*L61</f>
        <v>146.59076639486767</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146.59076639486767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f>SUM(N72:N77)</f>
        <v>79140.954004237647</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268113.37208261341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53622.674416522685</v>
      </c>
      <c r="M85" s="858"/>
      <c r="N85" s="51"/>
    </row>
    <row r="86" spans="1:14">
      <c r="B86" s="89" t="s">
        <v>973</v>
      </c>
      <c r="C86" s="90"/>
      <c r="D86" s="90"/>
      <c r="E86" s="90"/>
      <c r="F86" s="90"/>
      <c r="G86" s="90"/>
      <c r="H86" s="90"/>
      <c r="I86" s="87"/>
      <c r="J86" s="88"/>
      <c r="K86" s="304">
        <v>0.05</v>
      </c>
      <c r="L86" s="857">
        <f>N80*K86</f>
        <v>13405.668604130671</v>
      </c>
      <c r="M86" s="858"/>
      <c r="N86" s="51"/>
    </row>
    <row r="87" spans="1:14" ht="15.75" thickBot="1">
      <c r="B87" s="91" t="s">
        <v>974</v>
      </c>
      <c r="C87" s="92"/>
      <c r="D87" s="92"/>
      <c r="E87" s="92"/>
      <c r="F87" s="92"/>
      <c r="G87" s="92"/>
      <c r="H87" s="92"/>
      <c r="I87" s="93"/>
      <c r="J87" s="94"/>
      <c r="K87" s="305">
        <v>0.05</v>
      </c>
      <c r="L87" s="859">
        <f>N80*K87</f>
        <v>13405.668604130671</v>
      </c>
      <c r="M87" s="860"/>
      <c r="N87" s="51"/>
    </row>
    <row r="88" spans="1:14" ht="15.75" thickBot="1">
      <c r="B88" s="822" t="s">
        <v>953</v>
      </c>
      <c r="C88" s="823"/>
      <c r="D88" s="823"/>
      <c r="E88" s="823"/>
      <c r="F88" s="823"/>
      <c r="G88" s="823"/>
      <c r="H88" s="823"/>
      <c r="I88" s="823"/>
      <c r="J88" s="823"/>
      <c r="K88" s="823"/>
      <c r="L88" s="823"/>
      <c r="M88" s="824"/>
      <c r="N88" s="52">
        <f>L85+L86+L87</f>
        <v>80434.01162478402</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348547.38370739744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156</v>
      </c>
      <c r="B36" s="871" t="str">
        <f>VLOOKUP(A36,EQUIPOS!A6:D154,3,FALSE)</f>
        <v>Cizalla manual de 90 cm.</v>
      </c>
      <c r="C36" s="872"/>
      <c r="D36" s="872"/>
      <c r="E36" s="872"/>
      <c r="F36" s="872"/>
      <c r="G36" s="872"/>
      <c r="H36" s="873"/>
      <c r="I36" s="267"/>
      <c r="J36" s="268"/>
      <c r="K36" s="269">
        <f>VLOOKUP(A36,EQUIPOS!A6:D163,4,FALSE)</f>
        <v>2516.583723416381</v>
      </c>
      <c r="L36" s="270"/>
      <c r="M36" s="336">
        <v>37.5</v>
      </c>
      <c r="N36" s="272">
        <f>K36/M36</f>
        <v>67.108899291103498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16.081724361440799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83.190623652544303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3061.3222584967407</v>
      </c>
      <c r="N48" s="272">
        <f>K48*M48</f>
        <v>3214.3883714215776</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4271.527005394516</v>
      </c>
      <c r="N49" s="272">
        <f>K49*M49</f>
        <v>128.14581016183547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3342.5341815834131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09">
        <f>VLOOKUP(A61,TRANSPORTE!A3:D117,4,FALSE)</f>
        <v>128.56101782280405</v>
      </c>
      <c r="M61" s="910"/>
      <c r="N61" s="287">
        <f>K61*L61</f>
        <v>134.98906871394425</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134.98906871394425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804.08621807203986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4364.8000920219411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872.96001840438828</v>
      </c>
      <c r="M85" s="858"/>
      <c r="N85" s="51"/>
    </row>
    <row r="86" spans="1:14">
      <c r="B86" s="89" t="s">
        <v>973</v>
      </c>
      <c r="C86" s="90"/>
      <c r="D86" s="90"/>
      <c r="E86" s="90"/>
      <c r="F86" s="90"/>
      <c r="G86" s="90"/>
      <c r="H86" s="90"/>
      <c r="I86" s="87"/>
      <c r="J86" s="88"/>
      <c r="K86" s="304">
        <v>0.05</v>
      </c>
      <c r="L86" s="857">
        <f>N80*K86</f>
        <v>218.24000460109707</v>
      </c>
      <c r="M86" s="858"/>
      <c r="N86" s="51"/>
    </row>
    <row r="87" spans="1:14" ht="15.75" thickBot="1">
      <c r="B87" s="91" t="s">
        <v>974</v>
      </c>
      <c r="C87" s="92"/>
      <c r="D87" s="92"/>
      <c r="E87" s="92"/>
      <c r="F87" s="92"/>
      <c r="G87" s="92"/>
      <c r="H87" s="92"/>
      <c r="I87" s="93"/>
      <c r="J87" s="94"/>
      <c r="K87" s="305">
        <v>0.05</v>
      </c>
      <c r="L87" s="859">
        <f>N80*K87</f>
        <v>218.24000460109707</v>
      </c>
      <c r="M87" s="860"/>
      <c r="N87" s="51"/>
    </row>
    <row r="88" spans="1:14" ht="15.75" thickBot="1">
      <c r="B88" s="822" t="s">
        <v>953</v>
      </c>
      <c r="C88" s="823"/>
      <c r="D88" s="823"/>
      <c r="E88" s="823"/>
      <c r="F88" s="823"/>
      <c r="G88" s="823"/>
      <c r="H88" s="823"/>
      <c r="I88" s="823"/>
      <c r="J88" s="823"/>
      <c r="K88" s="823"/>
      <c r="L88" s="823"/>
      <c r="M88" s="824"/>
      <c r="N88" s="52">
        <f>L85+L86+L87</f>
        <v>1309.4400276065824</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5674.2401196285236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156</v>
      </c>
      <c r="B36" s="871" t="str">
        <f>VLOOKUP(A36,EQUIPOS!A6:D154,3,FALSE)</f>
        <v>Cizalla manual de 90 cm.</v>
      </c>
      <c r="C36" s="872"/>
      <c r="D36" s="872"/>
      <c r="E36" s="872"/>
      <c r="F36" s="872"/>
      <c r="G36" s="872"/>
      <c r="H36" s="873"/>
      <c r="I36" s="267"/>
      <c r="J36" s="268"/>
      <c r="K36" s="269">
        <f>VLOOKUP(A36,EQUIPOS!A6:D163,4,FALSE)</f>
        <v>2516.583723416381</v>
      </c>
      <c r="L36" s="270"/>
      <c r="M36" s="336">
        <v>37.5</v>
      </c>
      <c r="N36" s="272">
        <f>K36/M36</f>
        <v>67.108899291103498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16.081724361440799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83.190623652544303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3035.9257222622464</v>
      </c>
      <c r="N48" s="272">
        <f>K48*M48</f>
        <v>3187.7220083753587</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4271.527005394516</v>
      </c>
      <c r="N49" s="272">
        <f>K49*M49</f>
        <v>128.14581016183547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3315.8678185371941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09">
        <f>VLOOKUP(A61,TRANSPORTE!A3:D117,4,FALSE)</f>
        <v>128.56101782280405</v>
      </c>
      <c r="M61" s="910"/>
      <c r="N61" s="287">
        <f>K61*L61</f>
        <v>134.98906871394425</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134.98906871394425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804.08621807203986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4338.1337289757221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867.62674579514442</v>
      </c>
      <c r="M85" s="858"/>
      <c r="N85" s="51"/>
    </row>
    <row r="86" spans="1:14">
      <c r="B86" s="89" t="s">
        <v>973</v>
      </c>
      <c r="C86" s="90"/>
      <c r="D86" s="90"/>
      <c r="E86" s="90"/>
      <c r="F86" s="90"/>
      <c r="G86" s="90"/>
      <c r="H86" s="90"/>
      <c r="I86" s="87"/>
      <c r="J86" s="88"/>
      <c r="K86" s="304">
        <v>0.05</v>
      </c>
      <c r="L86" s="857">
        <f>N80*K86</f>
        <v>216.9066864487861</v>
      </c>
      <c r="M86" s="858"/>
      <c r="N86" s="51"/>
    </row>
    <row r="87" spans="1:14" ht="15.75" thickBot="1">
      <c r="B87" s="91" t="s">
        <v>974</v>
      </c>
      <c r="C87" s="92"/>
      <c r="D87" s="92"/>
      <c r="E87" s="92"/>
      <c r="F87" s="92"/>
      <c r="G87" s="92"/>
      <c r="H87" s="92"/>
      <c r="I87" s="93"/>
      <c r="J87" s="94"/>
      <c r="K87" s="305">
        <v>0.05</v>
      </c>
      <c r="L87" s="859">
        <f>N80*K87</f>
        <v>216.9066864487861</v>
      </c>
      <c r="M87" s="860"/>
      <c r="N87" s="51"/>
    </row>
    <row r="88" spans="1:14" ht="15.75" thickBot="1">
      <c r="B88" s="822" t="s">
        <v>953</v>
      </c>
      <c r="C88" s="823"/>
      <c r="D88" s="823"/>
      <c r="E88" s="823"/>
      <c r="F88" s="823"/>
      <c r="G88" s="823"/>
      <c r="H88" s="823"/>
      <c r="I88" s="823"/>
      <c r="J88" s="823"/>
      <c r="K88" s="823"/>
      <c r="L88" s="823"/>
      <c r="M88" s="824"/>
      <c r="N88" s="52">
        <f>L85+L86+L87</f>
        <v>1301.4401186927166</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5639.5738476684382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18835.333286317349</v>
      </c>
      <c r="L36" s="270"/>
      <c r="M36" s="336">
        <v>670</v>
      </c>
      <c r="N36" s="272">
        <f>K36/M36</f>
        <v>28.112437740772162</v>
      </c>
    </row>
    <row r="37" spans="1:14">
      <c r="A37" s="113" t="s">
        <v>125</v>
      </c>
      <c r="B37" s="871" t="str">
        <f>VLOOKUP(A37,EQUIPOS!A7:D154,3,FALSE)</f>
        <v>Bomba para gato de tensionamiento</v>
      </c>
      <c r="C37" s="872"/>
      <c r="D37" s="872"/>
      <c r="E37" s="872"/>
      <c r="F37" s="872"/>
      <c r="G37" s="872"/>
      <c r="H37" s="873"/>
      <c r="I37" s="421"/>
      <c r="J37" s="422"/>
      <c r="K37" s="269">
        <f>VLOOKUP(A37,EQUIPOS!A7:D164,4,FALSE)</f>
        <v>55087.593806012519</v>
      </c>
      <c r="L37" s="335"/>
      <c r="M37" s="336">
        <v>670</v>
      </c>
      <c r="N37" s="272">
        <f>K37/M37</f>
        <v>82.220289262705251</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165585.34757202063</v>
      </c>
      <c r="L38" s="423"/>
      <c r="M38" s="424">
        <v>670</v>
      </c>
      <c r="N38" s="272">
        <f>K38/M38</f>
        <v>247.14230980898603</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6.4163654810271034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363.89140229349056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14620.98789395456</v>
      </c>
      <c r="N48" s="272">
        <f t="shared" ref="N48:N53" si="0">K48*M48</f>
        <v>58.483951575818239</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18795.2599124302</v>
      </c>
      <c r="N49" s="272">
        <f t="shared" si="0"/>
        <v>75.181039649720802</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1176.1723782640815</v>
      </c>
      <c r="N50" s="272">
        <f t="shared" si="0"/>
        <v>23.523447565281632</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2439.5419177899712</v>
      </c>
      <c r="N51" s="272">
        <f t="shared" si="0"/>
        <v>207.36106301214755</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77162.094207715592</v>
      </c>
      <c r="N52" s="272">
        <f t="shared" si="0"/>
        <v>77.162094207715597</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4271.527005394516</v>
      </c>
      <c r="N53" s="272">
        <f t="shared" si="0"/>
        <v>85.430540107890323</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527.14213611857417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f>SUM(N72:N77)</f>
        <v>320.81827405135516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1211.8518124634197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242.37036249268397</v>
      </c>
      <c r="M85" s="858"/>
      <c r="N85" s="51"/>
    </row>
    <row r="86" spans="1:14">
      <c r="B86" s="89" t="s">
        <v>973</v>
      </c>
      <c r="C86" s="90"/>
      <c r="D86" s="90"/>
      <c r="E86" s="90"/>
      <c r="F86" s="90"/>
      <c r="G86" s="90"/>
      <c r="H86" s="90"/>
      <c r="I86" s="87"/>
      <c r="J86" s="88"/>
      <c r="K86" s="304">
        <v>0.05</v>
      </c>
      <c r="L86" s="857">
        <f>N80*K86</f>
        <v>60.592590623170992</v>
      </c>
      <c r="M86" s="858"/>
      <c r="N86" s="51"/>
    </row>
    <row r="87" spans="1:14" ht="15.75" thickBot="1">
      <c r="B87" s="91" t="s">
        <v>974</v>
      </c>
      <c r="C87" s="92"/>
      <c r="D87" s="92"/>
      <c r="E87" s="92"/>
      <c r="F87" s="92"/>
      <c r="G87" s="92"/>
      <c r="H87" s="92"/>
      <c r="I87" s="93"/>
      <c r="J87" s="94"/>
      <c r="K87" s="305">
        <v>0.05</v>
      </c>
      <c r="L87" s="859">
        <f>N80*K87</f>
        <v>60.592590623170992</v>
      </c>
      <c r="M87" s="860"/>
      <c r="N87" s="51"/>
    </row>
    <row r="88" spans="1:14" ht="15.75" thickBot="1">
      <c r="B88" s="822" t="s">
        <v>953</v>
      </c>
      <c r="C88" s="823"/>
      <c r="D88" s="823"/>
      <c r="E88" s="823"/>
      <c r="F88" s="823"/>
      <c r="G88" s="823"/>
      <c r="H88" s="823"/>
      <c r="I88" s="823"/>
      <c r="J88" s="823"/>
      <c r="K88" s="823"/>
      <c r="L88" s="823"/>
      <c r="M88" s="824"/>
      <c r="N88" s="52">
        <f>L85+L86+L87</f>
        <v>363.55554373902589</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1575.4073562024455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18835.333286317349</v>
      </c>
      <c r="L36" s="270"/>
      <c r="M36" s="336">
        <v>670</v>
      </c>
      <c r="N36" s="272">
        <f>K36/M36</f>
        <v>28.112437740772162</v>
      </c>
    </row>
    <row r="37" spans="1:14">
      <c r="A37" s="113" t="s">
        <v>125</v>
      </c>
      <c r="B37" s="871" t="str">
        <f>VLOOKUP(A37,EQUIPOS!A7:D154,3,FALSE)</f>
        <v>Bomba para gato de tensionamiento</v>
      </c>
      <c r="C37" s="872"/>
      <c r="D37" s="872"/>
      <c r="E37" s="872"/>
      <c r="F37" s="872"/>
      <c r="G37" s="872"/>
      <c r="H37" s="873"/>
      <c r="I37" s="421"/>
      <c r="J37" s="422"/>
      <c r="K37" s="269">
        <f>VLOOKUP(A37,EQUIPOS!A7:D164,4,FALSE)</f>
        <v>55087.593806012519</v>
      </c>
      <c r="L37" s="335"/>
      <c r="M37" s="336">
        <v>670</v>
      </c>
      <c r="N37" s="272">
        <f>K37/M37</f>
        <v>82.220289262705251</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165585.34757202063</v>
      </c>
      <c r="L38" s="423"/>
      <c r="M38" s="424">
        <v>670</v>
      </c>
      <c r="N38" s="272">
        <f>K38/M38</f>
        <v>247.14230980898603</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6.4163654810271034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363.89140229349056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14620.98789395456</v>
      </c>
      <c r="N48" s="272">
        <f t="shared" ref="N48:N53" si="0">K48*M48</f>
        <v>58.483951575818239</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18795.2599124302</v>
      </c>
      <c r="N49" s="272">
        <f t="shared" si="0"/>
        <v>75.181039649720802</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1176.1723782640815</v>
      </c>
      <c r="N50" s="272">
        <f t="shared" si="0"/>
        <v>23.523447565281632</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2439.5419177899712</v>
      </c>
      <c r="N51" s="272">
        <f t="shared" si="0"/>
        <v>13490.666805378542</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77162.094207715592</v>
      </c>
      <c r="N52" s="272">
        <f t="shared" si="0"/>
        <v>77.162094207715597</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4271.527005394516</v>
      </c>
      <c r="N53" s="272">
        <f t="shared" si="0"/>
        <v>85.430540107890323</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13810.447878484969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320.81827405135516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14495.157554829815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2899.0315109659632</v>
      </c>
      <c r="M85" s="858"/>
      <c r="N85" s="51"/>
    </row>
    <row r="86" spans="1:14">
      <c r="B86" s="89" t="s">
        <v>973</v>
      </c>
      <c r="C86" s="90"/>
      <c r="D86" s="90"/>
      <c r="E86" s="90"/>
      <c r="F86" s="90"/>
      <c r="G86" s="90"/>
      <c r="H86" s="90"/>
      <c r="I86" s="87"/>
      <c r="J86" s="88"/>
      <c r="K86" s="304">
        <v>0.05</v>
      </c>
      <c r="L86" s="857">
        <f>N80*K86</f>
        <v>724.7578777414908</v>
      </c>
      <c r="M86" s="858"/>
      <c r="N86" s="51"/>
    </row>
    <row r="87" spans="1:14" ht="15.75" thickBot="1">
      <c r="B87" s="91" t="s">
        <v>974</v>
      </c>
      <c r="C87" s="92"/>
      <c r="D87" s="92"/>
      <c r="E87" s="92"/>
      <c r="F87" s="92"/>
      <c r="G87" s="92"/>
      <c r="H87" s="92"/>
      <c r="I87" s="93"/>
      <c r="J87" s="94"/>
      <c r="K87" s="305">
        <v>0.05</v>
      </c>
      <c r="L87" s="859">
        <f>N80*K87</f>
        <v>724.7578777414908</v>
      </c>
      <c r="M87" s="860"/>
      <c r="N87" s="51"/>
    </row>
    <row r="88" spans="1:14" ht="15.75" thickBot="1">
      <c r="B88" s="822" t="s">
        <v>953</v>
      </c>
      <c r="C88" s="823"/>
      <c r="D88" s="823"/>
      <c r="E88" s="823"/>
      <c r="F88" s="823"/>
      <c r="G88" s="823"/>
      <c r="H88" s="823"/>
      <c r="I88" s="823"/>
      <c r="J88" s="823"/>
      <c r="K88" s="823"/>
      <c r="L88" s="823"/>
      <c r="M88" s="824"/>
      <c r="N88" s="52">
        <f>L85+L86+L87</f>
        <v>4348.5472664489453</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18843.704821278759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6"/>
      <c r="C1" s="928"/>
      <c r="D1" s="929"/>
      <c r="E1" s="929"/>
      <c r="F1" s="929"/>
      <c r="G1" s="929"/>
      <c r="H1" s="929"/>
      <c r="I1" s="929"/>
      <c r="J1" s="930"/>
      <c r="K1" s="981" t="s">
        <v>933</v>
      </c>
      <c r="L1" s="933" t="s">
        <v>2198</v>
      </c>
      <c r="M1" s="934"/>
      <c r="N1" s="935"/>
    </row>
    <row r="2" spans="2:14">
      <c r="B2" s="917"/>
      <c r="C2" s="939" t="s">
        <v>934</v>
      </c>
      <c r="D2" s="940"/>
      <c r="E2" s="940"/>
      <c r="F2" s="940"/>
      <c r="G2" s="940"/>
      <c r="H2" s="940"/>
      <c r="I2" s="940"/>
      <c r="J2" s="941"/>
      <c r="K2" s="980"/>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80"/>
      <c r="L4" s="936"/>
      <c r="M4" s="937"/>
      <c r="N4" s="93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982" t="s">
        <v>945</v>
      </c>
      <c r="M30" s="799"/>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7" t="s">
        <v>948</v>
      </c>
      <c r="J35" s="894"/>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957"/>
      <c r="D41" s="957"/>
      <c r="E41" s="38"/>
      <c r="F41" s="39"/>
      <c r="G41" s="39"/>
      <c r="H41" s="40"/>
      <c r="I41" s="36"/>
      <c r="J41" s="37"/>
      <c r="K41" s="279"/>
      <c r="L41" s="276"/>
      <c r="M41" s="401">
        <v>0.01</v>
      </c>
      <c r="N41" s="344">
        <f>N78*M41</f>
        <v>16.915937500000002</v>
      </c>
    </row>
    <row r="42" spans="1:14" ht="15.75" thickBot="1">
      <c r="B42" s="958"/>
      <c r="C42" s="959"/>
      <c r="D42" s="959"/>
      <c r="E42" s="959"/>
      <c r="F42" s="959"/>
      <c r="G42" s="959"/>
      <c r="H42" s="960"/>
      <c r="I42" s="881"/>
      <c r="J42" s="882"/>
      <c r="K42" s="41"/>
      <c r="L42" s="883"/>
      <c r="M42" s="961"/>
      <c r="N42" s="105"/>
    </row>
    <row r="43" spans="1:14" ht="15.75" thickBot="1">
      <c r="B43" s="822" t="s">
        <v>953</v>
      </c>
      <c r="C43" s="823"/>
      <c r="D43" s="823"/>
      <c r="E43" s="823"/>
      <c r="F43" s="823"/>
      <c r="G43" s="823"/>
      <c r="H43" s="823"/>
      <c r="I43" s="823"/>
      <c r="J43" s="823"/>
      <c r="K43" s="823"/>
      <c r="L43" s="823"/>
      <c r="M43" s="824"/>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382040.16785161343</v>
      </c>
      <c r="N48" s="272">
        <f>K48*M48</f>
        <v>382040.16785161343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382040.16785161343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983"/>
      <c r="I71" s="73" t="s">
        <v>964</v>
      </c>
      <c r="J71" s="75" t="s">
        <v>1410</v>
      </c>
      <c r="K71" s="74" t="s">
        <v>966</v>
      </c>
      <c r="L71" s="863" t="s">
        <v>950</v>
      </c>
      <c r="M71" s="976"/>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82"/>
      <c r="I77" s="126"/>
      <c r="J77" s="126"/>
      <c r="K77" s="126"/>
      <c r="L77" s="984"/>
      <c r="M77" s="884"/>
      <c r="N77" s="127"/>
    </row>
    <row r="78" spans="1:15" ht="15.75" thickBot="1">
      <c r="B78" s="911" t="s">
        <v>953</v>
      </c>
      <c r="C78" s="865"/>
      <c r="D78" s="865"/>
      <c r="E78" s="865"/>
      <c r="F78" s="865"/>
      <c r="G78" s="865"/>
      <c r="H78" s="865"/>
      <c r="I78" s="865"/>
      <c r="J78" s="865"/>
      <c r="K78" s="865"/>
      <c r="L78" s="865"/>
      <c r="M78" s="866"/>
      <c r="N78" s="460">
        <f>SUM(N72:N77)</f>
        <v>1691.59375</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383748.67753911344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76749.735507822697</v>
      </c>
      <c r="M85" s="858"/>
      <c r="N85" s="51"/>
    </row>
    <row r="86" spans="1:14">
      <c r="B86" s="89" t="s">
        <v>973</v>
      </c>
      <c r="C86" s="90"/>
      <c r="D86" s="90"/>
      <c r="E86" s="90"/>
      <c r="F86" s="90"/>
      <c r="G86" s="90"/>
      <c r="H86" s="90"/>
      <c r="I86" s="87"/>
      <c r="J86" s="88"/>
      <c r="K86" s="304">
        <v>0.05</v>
      </c>
      <c r="L86" s="857">
        <f>N80*K86</f>
        <v>19187.433876955674</v>
      </c>
      <c r="M86" s="858"/>
      <c r="N86" s="51"/>
    </row>
    <row r="87" spans="1:14" ht="15.75" thickBot="1">
      <c r="B87" s="91" t="s">
        <v>974</v>
      </c>
      <c r="C87" s="92"/>
      <c r="D87" s="92"/>
      <c r="E87" s="92"/>
      <c r="F87" s="92"/>
      <c r="G87" s="92"/>
      <c r="H87" s="92"/>
      <c r="I87" s="93"/>
      <c r="J87" s="94"/>
      <c r="K87" s="305">
        <v>0.05</v>
      </c>
      <c r="L87" s="859">
        <f>N80*K87</f>
        <v>19187.433876955674</v>
      </c>
      <c r="M87" s="860"/>
      <c r="N87" s="51"/>
    </row>
    <row r="88" spans="1:14" ht="15.75" thickBot="1">
      <c r="B88" s="822" t="s">
        <v>953</v>
      </c>
      <c r="C88" s="823"/>
      <c r="D88" s="823"/>
      <c r="E88" s="823"/>
      <c r="F88" s="823"/>
      <c r="G88" s="823"/>
      <c r="H88" s="823"/>
      <c r="I88" s="823"/>
      <c r="J88" s="823"/>
      <c r="K88" s="823"/>
      <c r="L88" s="823"/>
      <c r="M88" s="824"/>
      <c r="N88" s="52">
        <f>L85+L86+L87</f>
        <v>115124.60326173405</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498873.28080084751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N78*M41</f>
        <v>54.131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31434.331136354383</v>
      </c>
      <c r="N48" s="272">
        <f>K48*M48</f>
        <v>33006.047693172106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33006.047693172106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1082.6199999999999</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34142.79869317211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6828.5597386344225</v>
      </c>
      <c r="M85" s="858"/>
      <c r="N85" s="51"/>
    </row>
    <row r="86" spans="1:14">
      <c r="B86" s="89" t="s">
        <v>973</v>
      </c>
      <c r="C86" s="90"/>
      <c r="D86" s="90"/>
      <c r="E86" s="90"/>
      <c r="F86" s="90"/>
      <c r="G86" s="90"/>
      <c r="H86" s="90"/>
      <c r="I86" s="87"/>
      <c r="J86" s="88"/>
      <c r="K86" s="304">
        <v>0.05</v>
      </c>
      <c r="L86" s="857">
        <f>N80*K86</f>
        <v>1707.1399346586056</v>
      </c>
      <c r="M86" s="858"/>
      <c r="N86" s="51"/>
    </row>
    <row r="87" spans="1:14" ht="15.75" thickBot="1">
      <c r="B87" s="91" t="s">
        <v>974</v>
      </c>
      <c r="C87" s="92"/>
      <c r="D87" s="92"/>
      <c r="E87" s="92"/>
      <c r="F87" s="92"/>
      <c r="G87" s="92"/>
      <c r="H87" s="92"/>
      <c r="I87" s="93"/>
      <c r="J87" s="94"/>
      <c r="K87" s="305">
        <v>0.05</v>
      </c>
      <c r="L87" s="859">
        <f>N80*K87</f>
        <v>1707.1399346586056</v>
      </c>
      <c r="M87" s="860"/>
      <c r="N87" s="51"/>
    </row>
    <row r="88" spans="1:14" ht="15.75" thickBot="1">
      <c r="B88" s="822" t="s">
        <v>953</v>
      </c>
      <c r="C88" s="823"/>
      <c r="D88" s="823"/>
      <c r="E88" s="823"/>
      <c r="F88" s="823"/>
      <c r="G88" s="823"/>
      <c r="H88" s="823"/>
      <c r="I88" s="823"/>
      <c r="J88" s="823"/>
      <c r="K88" s="823"/>
      <c r="L88" s="823"/>
      <c r="M88" s="824"/>
      <c r="N88" s="52">
        <f>L85+L86+L87</f>
        <v>10242.839607951633</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44385.638301123741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3" zoomScale="75" zoomScaleNormal="75" workbookViewId="0">
      <selection activeCell="A81" sqref="A81"/>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6081.3022661925579</v>
      </c>
      <c r="L36" s="270"/>
      <c r="M36" s="336">
        <v>40</v>
      </c>
      <c r="N36" s="272">
        <f>K36/M36</f>
        <v>152.03255665481396</v>
      </c>
    </row>
    <row r="37" spans="1:14">
      <c r="A37" s="113" t="s">
        <v>195</v>
      </c>
      <c r="B37" s="871" t="str">
        <f>VLOOKUP(A37,EQUIPOS!A7:D154,3,FALSE)</f>
        <v xml:space="preserve">Equipo de oxicorte, Capacidad de corte: hasta 6´´ (152mm) </v>
      </c>
      <c r="C37" s="872"/>
      <c r="D37" s="872"/>
      <c r="E37" s="872"/>
      <c r="F37" s="872"/>
      <c r="G37" s="872"/>
      <c r="H37" s="873"/>
      <c r="I37" s="421"/>
      <c r="J37" s="422"/>
      <c r="K37" s="269">
        <f>VLOOKUP(A37,EQUIPOS!A7:D164,4,FALSE)</f>
        <v>14760.795522570543</v>
      </c>
      <c r="L37" s="335"/>
      <c r="M37" s="336">
        <v>40</v>
      </c>
      <c r="N37" s="272">
        <f t="shared" ref="N37:N43" si="0">K37/M37</f>
        <v>369.01988806426357</v>
      </c>
    </row>
    <row r="38" spans="1:14">
      <c r="A38" s="113" t="s">
        <v>204</v>
      </c>
      <c r="B38" s="871" t="str">
        <f>VLOOKUP(A38,EQUIPOS!A8:D154,3,FALSE)</f>
        <v xml:space="preserve">Equipo de soldadura 250 AMP
</v>
      </c>
      <c r="C38" s="872"/>
      <c r="D38" s="872"/>
      <c r="E38" s="872"/>
      <c r="F38" s="872"/>
      <c r="G38" s="872"/>
      <c r="H38" s="873"/>
      <c r="I38" s="421"/>
      <c r="J38" s="422"/>
      <c r="K38" s="269">
        <f>VLOOKUP(A38,EQUIPOS!A8:D165,4,FALSE)</f>
        <v>18564.483754662298</v>
      </c>
      <c r="L38" s="335"/>
      <c r="M38" s="336">
        <v>40</v>
      </c>
      <c r="N38" s="272">
        <f t="shared" si="0"/>
        <v>464.11209386655747</v>
      </c>
    </row>
    <row r="39" spans="1:14">
      <c r="A39" s="113" t="s">
        <v>208</v>
      </c>
      <c r="B39" s="871" t="str">
        <f>VLOOKUP(A39,EQUIPOS!A9:D154,3,FALSE)</f>
        <v>Equipo de soldadura 400</v>
      </c>
      <c r="C39" s="872"/>
      <c r="D39" s="872"/>
      <c r="E39" s="872"/>
      <c r="F39" s="872"/>
      <c r="G39" s="872"/>
      <c r="H39" s="873"/>
      <c r="I39" s="421"/>
      <c r="J39" s="422"/>
      <c r="K39" s="269">
        <f>VLOOKUP(A39,EQUIPOS!A9:D166,4,FALSE)</f>
        <v>20437.522703445207</v>
      </c>
      <c r="L39" s="335"/>
      <c r="M39" s="336">
        <v>40</v>
      </c>
      <c r="N39" s="272">
        <f t="shared" si="0"/>
        <v>510.93806758613016</v>
      </c>
    </row>
    <row r="40" spans="1:14">
      <c r="A40" s="113" t="s">
        <v>210</v>
      </c>
      <c r="B40" s="871" t="str">
        <f>VLOOKUP(A40,EQUIPOS!A10:D154,3,FALSE)</f>
        <v>Equipo de soldadura 600</v>
      </c>
      <c r="C40" s="872"/>
      <c r="D40" s="872"/>
      <c r="E40" s="872"/>
      <c r="F40" s="872"/>
      <c r="G40" s="872"/>
      <c r="H40" s="873"/>
      <c r="I40" s="421"/>
      <c r="J40" s="422"/>
      <c r="K40" s="269">
        <f>VLOOKUP(A40,EQUIPOS!A10:D167,4,FALSE)</f>
        <v>21803.711011078598</v>
      </c>
      <c r="L40" s="335"/>
      <c r="M40" s="336">
        <v>40</v>
      </c>
      <c r="N40" s="272">
        <f t="shared" si="0"/>
        <v>545.09277527696497</v>
      </c>
    </row>
    <row r="41" spans="1:14">
      <c r="A41" s="113" t="s">
        <v>202</v>
      </c>
      <c r="B41" s="871" t="str">
        <f>VLOOKUP(A41,EQUIPOS!A11:D155,3,FALSE)</f>
        <v xml:space="preserve">Equipo de rayos X y/o ultrasonido
</v>
      </c>
      <c r="C41" s="872"/>
      <c r="D41" s="872"/>
      <c r="E41" s="872"/>
      <c r="F41" s="872"/>
      <c r="G41" s="872"/>
      <c r="H41" s="873"/>
      <c r="I41" s="421"/>
      <c r="J41" s="422"/>
      <c r="K41" s="269">
        <f>VLOOKUP(A41,EQUIPOS!A11:D168,4,FALSE)</f>
        <v>132502.24566624503</v>
      </c>
      <c r="L41" s="335"/>
      <c r="M41" s="336">
        <v>4000</v>
      </c>
      <c r="N41" s="272">
        <f t="shared" si="0"/>
        <v>33.125561416561254</v>
      </c>
    </row>
    <row r="42" spans="1:14">
      <c r="A42" s="113" t="s">
        <v>294</v>
      </c>
      <c r="B42" s="871" t="str">
        <f>VLOOKUP(A42,EQUIPOS!A12:D156,3,FALSE)</f>
        <v>Puente grúa</v>
      </c>
      <c r="C42" s="872"/>
      <c r="D42" s="872"/>
      <c r="E42" s="872"/>
      <c r="F42" s="872"/>
      <c r="G42" s="872"/>
      <c r="H42" s="873"/>
      <c r="I42" s="421"/>
      <c r="J42" s="422"/>
      <c r="K42" s="269">
        <f>VLOOKUP(A42,EQUIPOS!A12:D169,4,FALSE)</f>
        <v>7600.4365660727653</v>
      </c>
      <c r="L42" s="335"/>
      <c r="M42" s="336">
        <v>40000</v>
      </c>
      <c r="N42" s="272">
        <f t="shared" si="0"/>
        <v>0.19001091415181914</v>
      </c>
    </row>
    <row r="43" spans="1:14">
      <c r="A43" s="113" t="s">
        <v>334</v>
      </c>
      <c r="B43" s="871" t="str">
        <f>VLOOKUP(A43,EQUIPOS!A13:D157,3,FALSE)</f>
        <v>Taladro industrial</v>
      </c>
      <c r="C43" s="872"/>
      <c r="D43" s="872"/>
      <c r="E43" s="872"/>
      <c r="F43" s="872"/>
      <c r="G43" s="872"/>
      <c r="H43" s="873"/>
      <c r="I43" s="421"/>
      <c r="J43" s="422"/>
      <c r="K43" s="269">
        <f>VLOOKUP(A43,EQUIPOS!A13:D170,4,FALSE)</f>
        <v>9153.1048632943366</v>
      </c>
      <c r="L43" s="335"/>
      <c r="M43" s="336">
        <v>40</v>
      </c>
      <c r="N43" s="272">
        <f t="shared" si="0"/>
        <v>228.8276215823584</v>
      </c>
    </row>
    <row r="44" spans="1:14">
      <c r="B44" s="871"/>
      <c r="C44" s="872"/>
      <c r="D44" s="872"/>
      <c r="E44" s="872"/>
      <c r="F44" s="872"/>
      <c r="G44" s="872"/>
      <c r="H44" s="873"/>
      <c r="I44" s="36"/>
      <c r="J44" s="37"/>
      <c r="K44" s="269"/>
      <c r="L44" s="276"/>
      <c r="M44" s="336"/>
      <c r="N44" s="272"/>
    </row>
    <row r="45" spans="1:14">
      <c r="B45" s="320"/>
      <c r="C45" s="321"/>
      <c r="D45" s="321"/>
      <c r="E45" s="321"/>
      <c r="F45" s="323"/>
      <c r="G45" s="323"/>
      <c r="H45" s="125"/>
      <c r="I45" s="36"/>
      <c r="J45" s="37"/>
      <c r="K45" s="269"/>
      <c r="L45" s="276"/>
      <c r="M45" s="277"/>
      <c r="N45" s="273"/>
    </row>
    <row r="46" spans="1:14">
      <c r="B46" s="879" t="s">
        <v>952</v>
      </c>
      <c r="C46" s="880"/>
      <c r="D46" s="880"/>
      <c r="E46" s="38"/>
      <c r="F46" s="39"/>
      <c r="G46" s="39"/>
      <c r="H46" s="40"/>
      <c r="I46" s="36"/>
      <c r="J46" s="37"/>
      <c r="K46" s="279"/>
      <c r="L46" s="276"/>
      <c r="M46" s="401">
        <v>0.1</v>
      </c>
      <c r="N46" s="344">
        <f>N83*M46</f>
        <v>201.60799618480041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SUM(N36:N46)</f>
        <v>2504.9465715466022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29873.549925989631</v>
      </c>
      <c r="N53" s="272">
        <f t="shared" ref="N53:N58" si="1">K53*M53</f>
        <v>149.36774962994815</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2130.5332748699079</v>
      </c>
      <c r="N54" s="272">
        <f t="shared" si="1"/>
        <v>10.65266637434954</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13866.11477768359</v>
      </c>
      <c r="N55" s="272">
        <f t="shared" si="1"/>
        <v>69.330573888417945</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6750.6282535548826</v>
      </c>
      <c r="N56" s="272">
        <f t="shared" si="1"/>
        <v>67.50628253554882</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18552.617903113569</v>
      </c>
      <c r="N57" s="272">
        <f t="shared" si="1"/>
        <v>185.52617903113568</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3673.8884145438715</v>
      </c>
      <c r="N58" s="272">
        <f t="shared" si="1"/>
        <v>3673.8884145438715</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2" t="s">
        <v>953</v>
      </c>
      <c r="C61" s="823"/>
      <c r="D61" s="823"/>
      <c r="E61" s="823"/>
      <c r="F61" s="823"/>
      <c r="G61" s="823"/>
      <c r="H61" s="823"/>
      <c r="I61" s="823"/>
      <c r="J61" s="823"/>
      <c r="K61" s="823"/>
      <c r="L61" s="823"/>
      <c r="M61" s="824"/>
      <c r="N61" s="394">
        <f>SUM(N53:N60)</f>
        <v>4156.2718660032715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B66" s="46"/>
      <c r="C66" s="317"/>
      <c r="D66" s="317"/>
      <c r="E66" s="317"/>
      <c r="F66" s="317"/>
      <c r="G66" s="31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311"/>
      <c r="I68" s="279"/>
      <c r="J68" s="286"/>
      <c r="K68" s="279"/>
      <c r="L68" s="909"/>
      <c r="M68" s="910"/>
      <c r="N68" s="287"/>
    </row>
    <row r="69" spans="1:15">
      <c r="B69" s="46"/>
      <c r="C69" s="47"/>
      <c r="D69" s="47"/>
      <c r="E69" s="47"/>
      <c r="F69" s="47"/>
      <c r="G69" s="47"/>
      <c r="H69" s="311"/>
      <c r="I69" s="279"/>
      <c r="J69" s="286"/>
      <c r="K69" s="279"/>
      <c r="L69" s="909"/>
      <c r="M69" s="910"/>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98"/>
      <c r="C82" s="899" t="e">
        <f>VLOOKUP(B82,'MANO DE OBRA'!B12:E73,3,FALSE)</f>
        <v>#N/A</v>
      </c>
      <c r="D82" s="899" t="e">
        <f>VLOOKUP(C82,'MANO DE OBRA'!C12:F73,3,FALSE)</f>
        <v>#N/A</v>
      </c>
      <c r="E82" s="899" t="e">
        <f>VLOOKUP(D82,'MANO DE OBRA'!D12:G73,3,FALSE)</f>
        <v>#N/A</v>
      </c>
      <c r="F82" s="899" t="e">
        <f>VLOOKUP(E82,'MANO DE OBRA'!E12:H73,3,FALSE)</f>
        <v>#N/A</v>
      </c>
      <c r="G82" s="899" t="e">
        <f>VLOOKUP(F82,'MANO DE OBRA'!F12:I73,3,FALSE)</f>
        <v>#N/A</v>
      </c>
      <c r="H82" s="899" t="e">
        <f>VLOOKUP(G82,'MANO DE OBRA'!G12:J73,3,FALSE)</f>
        <v>#N/A</v>
      </c>
      <c r="I82" s="470"/>
      <c r="J82" s="471"/>
      <c r="K82" s="474"/>
      <c r="L82" s="475"/>
      <c r="M82" s="476"/>
      <c r="N82" s="440"/>
    </row>
    <row r="83" spans="1:14" ht="15.75" thickBot="1">
      <c r="B83" s="911" t="s">
        <v>953</v>
      </c>
      <c r="C83" s="865"/>
      <c r="D83" s="865"/>
      <c r="E83" s="865"/>
      <c r="F83" s="865"/>
      <c r="G83" s="865"/>
      <c r="H83" s="865"/>
      <c r="I83" s="865"/>
      <c r="J83" s="865"/>
      <c r="K83" s="865"/>
      <c r="L83" s="865"/>
      <c r="M83" s="866"/>
      <c r="N83" s="460">
        <f>SUM(N77:N82)</f>
        <v>2016.0799618480041</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8677.2983993978778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1735.4596798795756</v>
      </c>
      <c r="M90" s="858"/>
      <c r="N90" s="51"/>
    </row>
    <row r="91" spans="1:14">
      <c r="B91" s="89" t="s">
        <v>973</v>
      </c>
      <c r="C91" s="90"/>
      <c r="D91" s="90"/>
      <c r="E91" s="90"/>
      <c r="F91" s="90"/>
      <c r="G91" s="90"/>
      <c r="H91" s="90"/>
      <c r="I91" s="87"/>
      <c r="J91" s="88"/>
      <c r="K91" s="304">
        <v>0.05</v>
      </c>
      <c r="L91" s="857">
        <f>N85*K91</f>
        <v>433.86491996989389</v>
      </c>
      <c r="M91" s="858"/>
      <c r="N91" s="51"/>
    </row>
    <row r="92" spans="1:14" ht="15.75" thickBot="1">
      <c r="B92" s="91" t="s">
        <v>974</v>
      </c>
      <c r="C92" s="92"/>
      <c r="D92" s="92"/>
      <c r="E92" s="92"/>
      <c r="F92" s="92"/>
      <c r="G92" s="92"/>
      <c r="H92" s="92"/>
      <c r="I92" s="93"/>
      <c r="J92" s="94"/>
      <c r="K92" s="305">
        <v>0.05</v>
      </c>
      <c r="L92" s="859">
        <f>N85*K92</f>
        <v>433.86491996989389</v>
      </c>
      <c r="M92" s="860"/>
      <c r="N92" s="51"/>
    </row>
    <row r="93" spans="1:14" ht="15.75" thickBot="1">
      <c r="B93" s="822" t="s">
        <v>953</v>
      </c>
      <c r="C93" s="823"/>
      <c r="D93" s="823"/>
      <c r="E93" s="823"/>
      <c r="F93" s="823"/>
      <c r="G93" s="823"/>
      <c r="H93" s="823"/>
      <c r="I93" s="823"/>
      <c r="J93" s="823"/>
      <c r="K93" s="823"/>
      <c r="L93" s="823"/>
      <c r="M93" s="824"/>
      <c r="N93" s="52">
        <f>L90+L91+L92</f>
        <v>2603.1895198193633</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11280.487919217241</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6081.3022661925579</v>
      </c>
      <c r="L36" s="270"/>
      <c r="M36" s="336">
        <v>40</v>
      </c>
      <c r="N36" s="272">
        <f t="shared" ref="N36:N41" si="0">K36/M36</f>
        <v>152.03255665481396</v>
      </c>
    </row>
    <row r="37" spans="1:14">
      <c r="A37" s="113" t="s">
        <v>334</v>
      </c>
      <c r="B37" s="871" t="str">
        <f>VLOOKUP(A37,EQUIPOS!A7:D154,3,FALSE)</f>
        <v>Taladro industrial</v>
      </c>
      <c r="C37" s="872"/>
      <c r="D37" s="872"/>
      <c r="E37" s="872"/>
      <c r="F37" s="872"/>
      <c r="G37" s="872"/>
      <c r="H37" s="873"/>
      <c r="I37" s="421"/>
      <c r="J37" s="422"/>
      <c r="K37" s="269">
        <f>VLOOKUP(A37,EQUIPOS!A7:D164,4,FALSE)</f>
        <v>9153.1048632943366</v>
      </c>
      <c r="L37" s="335"/>
      <c r="M37" s="336">
        <v>40</v>
      </c>
      <c r="N37" s="272">
        <f t="shared" si="0"/>
        <v>228.8276215823584</v>
      </c>
    </row>
    <row r="38" spans="1:14">
      <c r="A38" s="113" t="s">
        <v>195</v>
      </c>
      <c r="B38" s="871" t="str">
        <f>VLOOKUP(A38,EQUIPOS!A8:D154,3,FALSE)</f>
        <v xml:space="preserve">Equipo de oxicorte, Capacidad de corte: hasta 6´´ (152mm) </v>
      </c>
      <c r="C38" s="872"/>
      <c r="D38" s="872"/>
      <c r="E38" s="872"/>
      <c r="F38" s="872"/>
      <c r="G38" s="872"/>
      <c r="H38" s="873"/>
      <c r="I38" s="421"/>
      <c r="J38" s="422"/>
      <c r="K38" s="269">
        <f>VLOOKUP(A38,EQUIPOS!A8:D165,4,FALSE)</f>
        <v>14760.795522570543</v>
      </c>
      <c r="L38" s="335"/>
      <c r="M38" s="336">
        <v>40</v>
      </c>
      <c r="N38" s="272">
        <f t="shared" si="0"/>
        <v>369.01988806426357</v>
      </c>
    </row>
    <row r="39" spans="1:14">
      <c r="A39" s="113" t="s">
        <v>204</v>
      </c>
      <c r="B39" s="871" t="str">
        <f>VLOOKUP(A39,EQUIPOS!A9:D154,3,FALSE)</f>
        <v xml:space="preserve">Equipo de soldadura 250 AMP
</v>
      </c>
      <c r="C39" s="872"/>
      <c r="D39" s="872"/>
      <c r="E39" s="872"/>
      <c r="F39" s="872"/>
      <c r="G39" s="872"/>
      <c r="H39" s="873"/>
      <c r="I39" s="421"/>
      <c r="J39" s="422"/>
      <c r="K39" s="269">
        <f>VLOOKUP(A39,EQUIPOS!A9:D166,4,FALSE)</f>
        <v>18564.483754662298</v>
      </c>
      <c r="L39" s="335"/>
      <c r="M39" s="336">
        <v>40</v>
      </c>
      <c r="N39" s="272">
        <f t="shared" si="0"/>
        <v>464.11209386655747</v>
      </c>
    </row>
    <row r="40" spans="1:14">
      <c r="A40" s="113" t="s">
        <v>208</v>
      </c>
      <c r="B40" s="871" t="str">
        <f>VLOOKUP(A40,EQUIPOS!A10:D154,3,FALSE)</f>
        <v>Equipo de soldadura 400</v>
      </c>
      <c r="C40" s="872"/>
      <c r="D40" s="872"/>
      <c r="E40" s="872"/>
      <c r="F40" s="872"/>
      <c r="G40" s="872"/>
      <c r="H40" s="873"/>
      <c r="I40" s="421"/>
      <c r="J40" s="422"/>
      <c r="K40" s="269">
        <f>VLOOKUP(A40,EQUIPOS!A10:D167,4,FALSE)</f>
        <v>20437.522703445207</v>
      </c>
      <c r="L40" s="335"/>
      <c r="M40" s="336">
        <v>40</v>
      </c>
      <c r="N40" s="272">
        <f t="shared" si="0"/>
        <v>510.93806758613016</v>
      </c>
    </row>
    <row r="41" spans="1:14">
      <c r="A41" s="113" t="s">
        <v>210</v>
      </c>
      <c r="B41" s="871" t="str">
        <f>VLOOKUP(A41,EQUIPOS!A11:D155,3,FALSE)</f>
        <v>Equipo de soldadura 600</v>
      </c>
      <c r="C41" s="872"/>
      <c r="D41" s="872"/>
      <c r="E41" s="872"/>
      <c r="F41" s="872"/>
      <c r="G41" s="872"/>
      <c r="H41" s="873"/>
      <c r="I41" s="421"/>
      <c r="J41" s="422"/>
      <c r="K41" s="269">
        <f>VLOOKUP(A41,EQUIPOS!A11:D168,4,FALSE)</f>
        <v>21803.711011078598</v>
      </c>
      <c r="L41" s="335"/>
      <c r="M41" s="336">
        <v>40</v>
      </c>
      <c r="N41" s="272">
        <f t="shared" si="0"/>
        <v>545.09277527696497</v>
      </c>
    </row>
    <row r="42" spans="1:14">
      <c r="B42" s="871"/>
      <c r="C42" s="872"/>
      <c r="D42" s="872"/>
      <c r="E42" s="872"/>
      <c r="F42" s="872"/>
      <c r="G42" s="872"/>
      <c r="H42" s="873"/>
      <c r="I42" s="36"/>
      <c r="J42" s="37"/>
      <c r="K42" s="269"/>
      <c r="L42" s="276"/>
      <c r="M42" s="336"/>
      <c r="N42" s="272"/>
    </row>
    <row r="43" spans="1:14">
      <c r="B43" s="320"/>
      <c r="C43" s="321"/>
      <c r="D43" s="321"/>
      <c r="E43" s="321"/>
      <c r="F43" s="323"/>
      <c r="G43" s="323"/>
      <c r="H43" s="125"/>
      <c r="I43" s="36"/>
      <c r="J43" s="37"/>
      <c r="K43" s="269"/>
      <c r="L43" s="276"/>
      <c r="M43" s="277"/>
      <c r="N43" s="273"/>
    </row>
    <row r="44" spans="1:14">
      <c r="B44" s="879" t="s">
        <v>952</v>
      </c>
      <c r="C44" s="880"/>
      <c r="D44" s="880"/>
      <c r="E44" s="38"/>
      <c r="F44" s="39"/>
      <c r="G44" s="39"/>
      <c r="H44" s="40"/>
      <c r="I44" s="36"/>
      <c r="J44" s="37"/>
      <c r="K44" s="279"/>
      <c r="L44" s="276"/>
      <c r="M44" s="401">
        <v>0.05</v>
      </c>
      <c r="N44" s="344">
        <f>N81*M44</f>
        <v>100.80399809240021</v>
      </c>
    </row>
    <row r="45" spans="1:14" ht="15.75" thickBot="1">
      <c r="B45" s="871"/>
      <c r="C45" s="872"/>
      <c r="D45" s="872"/>
      <c r="E45" s="872"/>
      <c r="F45" s="872"/>
      <c r="G45" s="872"/>
      <c r="H45" s="873"/>
      <c r="I45" s="881"/>
      <c r="J45" s="882"/>
      <c r="K45" s="41"/>
      <c r="L45" s="883"/>
      <c r="M45" s="884"/>
      <c r="N45" s="105"/>
    </row>
    <row r="46" spans="1:14" ht="15.75" thickBot="1">
      <c r="B46" s="822" t="s">
        <v>953</v>
      </c>
      <c r="C46" s="823"/>
      <c r="D46" s="823"/>
      <c r="E46" s="823"/>
      <c r="F46" s="823"/>
      <c r="G46" s="823"/>
      <c r="H46" s="823"/>
      <c r="I46" s="823"/>
      <c r="J46" s="823"/>
      <c r="K46" s="823"/>
      <c r="L46" s="823"/>
      <c r="M46" s="824"/>
      <c r="N46" s="394">
        <f>SUM(N36:N44)</f>
        <v>2370.827001123489</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7" t="s">
        <v>944</v>
      </c>
      <c r="C50" s="868"/>
      <c r="D50" s="868"/>
      <c r="E50" s="868"/>
      <c r="F50" s="868"/>
      <c r="G50" s="868"/>
      <c r="H50" s="868"/>
      <c r="I50" s="902"/>
      <c r="J50" s="315" t="s">
        <v>945</v>
      </c>
      <c r="K50" s="85" t="s">
        <v>946</v>
      </c>
      <c r="L50" s="903" t="s">
        <v>955</v>
      </c>
      <c r="M50" s="902"/>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29873.549925989631</v>
      </c>
      <c r="N51" s="272">
        <f t="shared" ref="N51:N56" si="1">K51*M51</f>
        <v>149.36774962994815</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2130.5332748699079</v>
      </c>
      <c r="N52" s="272">
        <f t="shared" si="1"/>
        <v>10.65266637434954</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13866.11477768359</v>
      </c>
      <c r="N53" s="272">
        <f t="shared" si="1"/>
        <v>69.330573888417945</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6750.6282535548826</v>
      </c>
      <c r="N54" s="272">
        <f t="shared" si="1"/>
        <v>67.50628253554882</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18552.617903113569</v>
      </c>
      <c r="N55" s="272">
        <f t="shared" si="1"/>
        <v>185.52617903113568</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3673.8884145438715</v>
      </c>
      <c r="N56" s="272">
        <f t="shared" si="1"/>
        <v>3673.8884145438715</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SUM(N51:N58)</f>
        <v>4156.2718660032715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B64" s="46"/>
      <c r="C64" s="317"/>
      <c r="D64" s="317"/>
      <c r="E64" s="317"/>
      <c r="F64" s="317"/>
      <c r="G64" s="31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98"/>
      <c r="C80" s="899"/>
      <c r="D80" s="899"/>
      <c r="E80" s="899"/>
      <c r="F80" s="899"/>
      <c r="G80" s="899"/>
      <c r="H80" s="899"/>
      <c r="I80" s="470"/>
      <c r="J80" s="471"/>
      <c r="K80" s="472"/>
      <c r="L80" s="475"/>
      <c r="M80" s="476"/>
      <c r="N80" s="440"/>
    </row>
    <row r="81" spans="1:14" ht="15.75" thickBot="1">
      <c r="B81" s="911" t="s">
        <v>953</v>
      </c>
      <c r="C81" s="865"/>
      <c r="D81" s="865"/>
      <c r="E81" s="865"/>
      <c r="F81" s="865"/>
      <c r="G81" s="865"/>
      <c r="H81" s="865"/>
      <c r="I81" s="865"/>
      <c r="J81" s="865"/>
      <c r="K81" s="865"/>
      <c r="L81" s="865"/>
      <c r="M81" s="866"/>
      <c r="N81" s="301">
        <f>SUM(N75:N80)</f>
        <v>2016.0799618480041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N46+N59+N70+N81</f>
        <v>8543.1788289747637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1708.6357657949529</v>
      </c>
      <c r="M88" s="858"/>
      <c r="N88" s="51"/>
    </row>
    <row r="89" spans="1:14">
      <c r="B89" s="89" t="s">
        <v>973</v>
      </c>
      <c r="C89" s="90"/>
      <c r="D89" s="90"/>
      <c r="E89" s="90"/>
      <c r="F89" s="90"/>
      <c r="G89" s="90"/>
      <c r="H89" s="90"/>
      <c r="I89" s="87"/>
      <c r="J89" s="88"/>
      <c r="K89" s="304">
        <v>0.05</v>
      </c>
      <c r="L89" s="857">
        <f>N83*K89</f>
        <v>427.15894144873823</v>
      </c>
      <c r="M89" s="858"/>
      <c r="N89" s="51"/>
    </row>
    <row r="90" spans="1:14" ht="15.75" thickBot="1">
      <c r="B90" s="91" t="s">
        <v>974</v>
      </c>
      <c r="C90" s="92"/>
      <c r="D90" s="92"/>
      <c r="E90" s="92"/>
      <c r="F90" s="92"/>
      <c r="G90" s="92"/>
      <c r="H90" s="92"/>
      <c r="I90" s="93"/>
      <c r="J90" s="94"/>
      <c r="K90" s="305">
        <v>0.05</v>
      </c>
      <c r="L90" s="859">
        <f>N83*K90</f>
        <v>427.15894144873823</v>
      </c>
      <c r="M90" s="860"/>
      <c r="N90" s="51"/>
    </row>
    <row r="91" spans="1:14" ht="15.75" thickBot="1">
      <c r="B91" s="822" t="s">
        <v>953</v>
      </c>
      <c r="C91" s="823"/>
      <c r="D91" s="823"/>
      <c r="E91" s="823"/>
      <c r="F91" s="823"/>
      <c r="G91" s="823"/>
      <c r="H91" s="823"/>
      <c r="I91" s="823"/>
      <c r="J91" s="823"/>
      <c r="K91" s="823"/>
      <c r="L91" s="823"/>
      <c r="M91" s="824"/>
      <c r="N91" s="52">
        <f>L88+L89+L90</f>
        <v>2562.9536486924289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11106.132477667194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09">
        <f>VLOOKUP(A61,TRANSPORTE!A3:D117,4,FALSE)</f>
        <v>1541.9465086463131</v>
      </c>
      <c r="M61" s="910"/>
      <c r="N61" s="287">
        <f>K61*L61</f>
        <v>1541.9465086463131</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1541.9465086463131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1541.9465086463131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308.38930172926263</v>
      </c>
      <c r="M85" s="858"/>
      <c r="N85" s="51"/>
    </row>
    <row r="86" spans="1:14">
      <c r="B86" s="89" t="s">
        <v>973</v>
      </c>
      <c r="C86" s="90"/>
      <c r="D86" s="90"/>
      <c r="E86" s="90"/>
      <c r="F86" s="90"/>
      <c r="G86" s="90"/>
      <c r="H86" s="90"/>
      <c r="I86" s="87"/>
      <c r="J86" s="88"/>
      <c r="K86" s="304">
        <v>0.05</v>
      </c>
      <c r="L86" s="857">
        <f>N80*K86</f>
        <v>77.097325432315657</v>
      </c>
      <c r="M86" s="858"/>
      <c r="N86" s="51"/>
    </row>
    <row r="87" spans="1:14" ht="15.75" thickBot="1">
      <c r="B87" s="91" t="s">
        <v>974</v>
      </c>
      <c r="C87" s="92"/>
      <c r="D87" s="92"/>
      <c r="E87" s="92"/>
      <c r="F87" s="92"/>
      <c r="G87" s="92"/>
      <c r="H87" s="92"/>
      <c r="I87" s="93"/>
      <c r="J87" s="94"/>
      <c r="K87" s="305">
        <v>0.05</v>
      </c>
      <c r="L87" s="859">
        <f>N80*K87</f>
        <v>77.097325432315657</v>
      </c>
      <c r="M87" s="860"/>
      <c r="N87" s="51"/>
    </row>
    <row r="88" spans="1:14" ht="15.75" thickBot="1">
      <c r="B88" s="822" t="s">
        <v>953</v>
      </c>
      <c r="C88" s="823"/>
      <c r="D88" s="823"/>
      <c r="E88" s="823"/>
      <c r="F88" s="823"/>
      <c r="G88" s="823"/>
      <c r="H88" s="823"/>
      <c r="I88" s="823"/>
      <c r="J88" s="823"/>
      <c r="K88" s="823"/>
      <c r="L88" s="823"/>
      <c r="M88" s="824"/>
      <c r="N88" s="52">
        <f>L85+L86+L87</f>
        <v>462.58395259389391</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52">
        <f>N80+N88</f>
        <v>2004.5304612402069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6081.3022661925579</v>
      </c>
      <c r="L36" s="270"/>
      <c r="M36" s="336">
        <v>40</v>
      </c>
      <c r="N36" s="272">
        <f t="shared" ref="N36:N41" si="0">K36/M36</f>
        <v>152.03255665481396</v>
      </c>
    </row>
    <row r="37" spans="1:14">
      <c r="A37" s="113" t="s">
        <v>195</v>
      </c>
      <c r="B37" s="871" t="str">
        <f>VLOOKUP(A37,EQUIPOS!A7:D154,3,FALSE)</f>
        <v xml:space="preserve">Equipo de oxicorte, Capacidad de corte: hasta 6´´ (152mm) </v>
      </c>
      <c r="C37" s="872"/>
      <c r="D37" s="872"/>
      <c r="E37" s="872"/>
      <c r="F37" s="872"/>
      <c r="G37" s="872"/>
      <c r="H37" s="873"/>
      <c r="I37" s="421"/>
      <c r="J37" s="422"/>
      <c r="K37" s="269">
        <f>VLOOKUP(A37,EQUIPOS!A7:D164,4,FALSE)</f>
        <v>14760.795522570543</v>
      </c>
      <c r="L37" s="335"/>
      <c r="M37" s="336">
        <v>400</v>
      </c>
      <c r="N37" s="272">
        <f t="shared" si="0"/>
        <v>36.90198880642636</v>
      </c>
    </row>
    <row r="38" spans="1:14">
      <c r="A38" s="113" t="s">
        <v>204</v>
      </c>
      <c r="B38" s="871" t="str">
        <f>VLOOKUP(A38,EQUIPOS!A8:D154,3,FALSE)</f>
        <v xml:space="preserve">Equipo de soldadura 250 AMP
</v>
      </c>
      <c r="C38" s="872"/>
      <c r="D38" s="872"/>
      <c r="E38" s="872"/>
      <c r="F38" s="872"/>
      <c r="G38" s="872"/>
      <c r="H38" s="873"/>
      <c r="I38" s="421"/>
      <c r="J38" s="422"/>
      <c r="K38" s="269">
        <f>VLOOKUP(A38,EQUIPOS!A8:D165,4,FALSE)</f>
        <v>18564.483754662298</v>
      </c>
      <c r="L38" s="335"/>
      <c r="M38" s="336">
        <v>400</v>
      </c>
      <c r="N38" s="272">
        <f t="shared" si="0"/>
        <v>46.411209386655749</v>
      </c>
    </row>
    <row r="39" spans="1:14">
      <c r="A39" s="113" t="s">
        <v>208</v>
      </c>
      <c r="B39" s="871" t="str">
        <f>VLOOKUP(A39,EQUIPOS!A9:D154,3,FALSE)</f>
        <v>Equipo de soldadura 400</v>
      </c>
      <c r="C39" s="872"/>
      <c r="D39" s="872"/>
      <c r="E39" s="872"/>
      <c r="F39" s="872"/>
      <c r="G39" s="872"/>
      <c r="H39" s="873"/>
      <c r="I39" s="421"/>
      <c r="J39" s="422"/>
      <c r="K39" s="269">
        <f>VLOOKUP(A39,EQUIPOS!A9:D166,4,FALSE)</f>
        <v>20437.522703445207</v>
      </c>
      <c r="L39" s="335"/>
      <c r="M39" s="336">
        <v>400</v>
      </c>
      <c r="N39" s="272">
        <f t="shared" si="0"/>
        <v>51.09380675861302</v>
      </c>
    </row>
    <row r="40" spans="1:14">
      <c r="A40" s="113" t="s">
        <v>210</v>
      </c>
      <c r="B40" s="871" t="str">
        <f>VLOOKUP(A40,EQUIPOS!A10:D154,3,FALSE)</f>
        <v>Equipo de soldadura 600</v>
      </c>
      <c r="C40" s="872"/>
      <c r="D40" s="872"/>
      <c r="E40" s="872"/>
      <c r="F40" s="872"/>
      <c r="G40" s="872"/>
      <c r="H40" s="873"/>
      <c r="I40" s="421"/>
      <c r="J40" s="422"/>
      <c r="K40" s="269">
        <f>VLOOKUP(A40,EQUIPOS!A10:D167,4,FALSE)</f>
        <v>21803.711011078598</v>
      </c>
      <c r="L40" s="335"/>
      <c r="M40" s="336">
        <v>400</v>
      </c>
      <c r="N40" s="272">
        <f t="shared" si="0"/>
        <v>54.509277527696497</v>
      </c>
    </row>
    <row r="41" spans="1:14">
      <c r="A41" s="113" t="s">
        <v>243</v>
      </c>
      <c r="B41" s="871" t="str">
        <f>VLOOKUP(A41,EQUIPOS!A11:D155,3,FALSE)</f>
        <v>Grúa 10 ton</v>
      </c>
      <c r="C41" s="872"/>
      <c r="D41" s="872"/>
      <c r="E41" s="872"/>
      <c r="F41" s="872"/>
      <c r="G41" s="872"/>
      <c r="H41" s="873"/>
      <c r="I41" s="421"/>
      <c r="J41" s="422"/>
      <c r="K41" s="269">
        <f>VLOOKUP(A41,EQUIPOS!A11:D168,4,FALSE)</f>
        <v>134671.04087543336</v>
      </c>
      <c r="L41" s="335"/>
      <c r="M41" s="336">
        <v>400</v>
      </c>
      <c r="N41" s="272">
        <f t="shared" si="0"/>
        <v>336.67760218858342</v>
      </c>
    </row>
    <row r="42" spans="1:14">
      <c r="B42" s="871"/>
      <c r="C42" s="872"/>
      <c r="D42" s="872"/>
      <c r="E42" s="872"/>
      <c r="F42" s="872"/>
      <c r="G42" s="872"/>
      <c r="H42" s="873"/>
      <c r="I42" s="36"/>
      <c r="J42" s="37"/>
      <c r="K42" s="269"/>
      <c r="L42" s="276"/>
      <c r="M42" s="336"/>
      <c r="N42" s="272"/>
    </row>
    <row r="43" spans="1:14">
      <c r="B43" s="320"/>
      <c r="C43" s="321"/>
      <c r="D43" s="321"/>
      <c r="E43" s="321"/>
      <c r="F43" s="323"/>
      <c r="G43" s="323"/>
      <c r="H43" s="125"/>
      <c r="I43" s="36"/>
      <c r="J43" s="37"/>
      <c r="K43" s="269"/>
      <c r="L43" s="276"/>
      <c r="M43" s="277"/>
      <c r="N43" s="273"/>
    </row>
    <row r="44" spans="1:14">
      <c r="B44" s="879" t="s">
        <v>952</v>
      </c>
      <c r="C44" s="880"/>
      <c r="D44" s="880"/>
      <c r="E44" s="38"/>
      <c r="F44" s="39"/>
      <c r="G44" s="39"/>
      <c r="H44" s="40"/>
      <c r="I44" s="36"/>
      <c r="J44" s="37"/>
      <c r="K44" s="279"/>
      <c r="L44" s="276"/>
      <c r="M44" s="401">
        <v>0.05</v>
      </c>
      <c r="N44" s="344">
        <f>N81*M44</f>
        <v>100.80399809240021</v>
      </c>
    </row>
    <row r="45" spans="1:14" ht="15.75" thickBot="1">
      <c r="B45" s="871"/>
      <c r="C45" s="872"/>
      <c r="D45" s="872"/>
      <c r="E45" s="872"/>
      <c r="F45" s="872"/>
      <c r="G45" s="872"/>
      <c r="H45" s="873"/>
      <c r="I45" s="881"/>
      <c r="J45" s="882"/>
      <c r="K45" s="41"/>
      <c r="L45" s="883"/>
      <c r="M45" s="884"/>
      <c r="N45" s="105"/>
    </row>
    <row r="46" spans="1:14" ht="15.75" thickBot="1">
      <c r="B46" s="822" t="s">
        <v>953</v>
      </c>
      <c r="C46" s="823"/>
      <c r="D46" s="823"/>
      <c r="E46" s="823"/>
      <c r="F46" s="823"/>
      <c r="G46" s="823"/>
      <c r="H46" s="823"/>
      <c r="I46" s="823"/>
      <c r="J46" s="823"/>
      <c r="K46" s="823"/>
      <c r="L46" s="823"/>
      <c r="M46" s="824"/>
      <c r="N46" s="394">
        <f>SUM(N36:N44)</f>
        <v>778.4304394151892</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7" t="s">
        <v>944</v>
      </c>
      <c r="C50" s="868"/>
      <c r="D50" s="868"/>
      <c r="E50" s="868"/>
      <c r="F50" s="868"/>
      <c r="G50" s="868"/>
      <c r="H50" s="868"/>
      <c r="I50" s="902"/>
      <c r="J50" s="315" t="s">
        <v>945</v>
      </c>
      <c r="K50" s="85" t="s">
        <v>946</v>
      </c>
      <c r="L50" s="903" t="s">
        <v>955</v>
      </c>
      <c r="M50" s="902"/>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29873.549925989631</v>
      </c>
      <c r="N51" s="272">
        <f>K51*M51</f>
        <v>149.36774962994815</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2130.5332748699079</v>
      </c>
      <c r="N52" s="272">
        <f t="shared" ref="N52:N58" si="1">K52*M52</f>
        <v>10.65266637434954</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13866.11477768359</v>
      </c>
      <c r="N53" s="272">
        <f t="shared" si="1"/>
        <v>69.330573888417945</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6750.6282535548826</v>
      </c>
      <c r="N54" s="272">
        <f t="shared" si="1"/>
        <v>67.50628253554882</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18552.617903113569</v>
      </c>
      <c r="N55" s="272">
        <f t="shared" si="1"/>
        <v>185.52617903113568</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37810.224507152983</v>
      </c>
      <c r="N56" s="272">
        <f t="shared" si="1"/>
        <v>18.90511225357649</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49542.834862916985</v>
      </c>
      <c r="N57" s="272">
        <f t="shared" si="1"/>
        <v>49.542834862916983</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19100.1315078027</v>
      </c>
      <c r="N58" s="272">
        <f t="shared" si="1"/>
        <v>19.100131507802701</v>
      </c>
    </row>
    <row r="59" spans="1:14" ht="15.75" thickBot="1">
      <c r="B59" s="822" t="s">
        <v>953</v>
      </c>
      <c r="C59" s="823"/>
      <c r="D59" s="823"/>
      <c r="E59" s="823"/>
      <c r="F59" s="823"/>
      <c r="G59" s="823"/>
      <c r="H59" s="823"/>
      <c r="I59" s="823"/>
      <c r="J59" s="823"/>
      <c r="K59" s="823"/>
      <c r="L59" s="823"/>
      <c r="M59" s="824"/>
      <c r="N59" s="394">
        <f>SUM(N51:N58)</f>
        <v>569.93153008369632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B64" s="46"/>
      <c r="C64" s="317"/>
      <c r="D64" s="317"/>
      <c r="E64" s="317"/>
      <c r="F64" s="317"/>
      <c r="G64" s="31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98"/>
      <c r="C80" s="899"/>
      <c r="D80" s="899"/>
      <c r="E80" s="899"/>
      <c r="F80" s="899"/>
      <c r="G80" s="899"/>
      <c r="H80" s="899"/>
      <c r="I80" s="470"/>
      <c r="J80" s="471"/>
      <c r="K80" s="474"/>
      <c r="L80" s="475"/>
      <c r="M80" s="476"/>
      <c r="N80" s="395"/>
    </row>
    <row r="81" spans="1:14" ht="15.75" thickBot="1">
      <c r="B81" s="911" t="s">
        <v>953</v>
      </c>
      <c r="C81" s="865"/>
      <c r="D81" s="865"/>
      <c r="E81" s="865"/>
      <c r="F81" s="865"/>
      <c r="G81" s="865"/>
      <c r="H81" s="865"/>
      <c r="I81" s="865"/>
      <c r="J81" s="865"/>
      <c r="K81" s="865"/>
      <c r="L81" s="865"/>
      <c r="M81" s="866"/>
      <c r="N81" s="301">
        <f>SUM(N75:N80)</f>
        <v>2016.0799618480041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N46+N59+N70+N81</f>
        <v>3364.4419313468898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672.88838626937797</v>
      </c>
      <c r="M88" s="858"/>
      <c r="N88" s="51"/>
    </row>
    <row r="89" spans="1:14">
      <c r="B89" s="89" t="s">
        <v>973</v>
      </c>
      <c r="C89" s="90"/>
      <c r="D89" s="90"/>
      <c r="E89" s="90"/>
      <c r="F89" s="90"/>
      <c r="G89" s="90"/>
      <c r="H89" s="90"/>
      <c r="I89" s="87"/>
      <c r="J89" s="88"/>
      <c r="K89" s="304">
        <v>0.05</v>
      </c>
      <c r="L89" s="857">
        <f>N83*K89</f>
        <v>168.22209656734449</v>
      </c>
      <c r="M89" s="858"/>
      <c r="N89" s="51"/>
    </row>
    <row r="90" spans="1:14" ht="15.75" thickBot="1">
      <c r="B90" s="91" t="s">
        <v>974</v>
      </c>
      <c r="C90" s="92"/>
      <c r="D90" s="92"/>
      <c r="E90" s="92"/>
      <c r="F90" s="92"/>
      <c r="G90" s="92"/>
      <c r="H90" s="92"/>
      <c r="I90" s="93"/>
      <c r="J90" s="94"/>
      <c r="K90" s="305">
        <v>0.05</v>
      </c>
      <c r="L90" s="859">
        <f>N83*K90</f>
        <v>168.22209656734449</v>
      </c>
      <c r="M90" s="860"/>
      <c r="N90" s="51"/>
    </row>
    <row r="91" spans="1:14" ht="15.75" thickBot="1">
      <c r="B91" s="822" t="s">
        <v>953</v>
      </c>
      <c r="C91" s="823"/>
      <c r="D91" s="823"/>
      <c r="E91" s="823"/>
      <c r="F91" s="823"/>
      <c r="G91" s="823"/>
      <c r="H91" s="823"/>
      <c r="I91" s="823"/>
      <c r="J91" s="823"/>
      <c r="K91" s="823"/>
      <c r="L91" s="823"/>
      <c r="M91" s="824"/>
      <c r="N91" s="52">
        <f>L88+L89+L90</f>
        <v>1009.3325794040669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4373.7745107509563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42.75" customHeight="1" thickBot="1">
      <c r="A31" t="s">
        <v>1845</v>
      </c>
      <c r="B31" s="80" t="s">
        <v>1128</v>
      </c>
      <c r="C31" s="964" t="s">
        <v>2132</v>
      </c>
      <c r="D31" s="965"/>
      <c r="E31" s="965"/>
      <c r="F31" s="965"/>
      <c r="G31" s="965"/>
      <c r="H31" s="965"/>
      <c r="I31" s="965"/>
      <c r="J31" s="965"/>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188</v>
      </c>
      <c r="B36" s="871" t="str">
        <f>VLOOKUP(A36,EQUIPOS!A6:D154,3,FALSE)</f>
        <v>Diferencial</v>
      </c>
      <c r="C36" s="872"/>
      <c r="D36" s="872"/>
      <c r="E36" s="872"/>
      <c r="F36" s="872"/>
      <c r="G36" s="872"/>
      <c r="H36" s="873"/>
      <c r="I36" s="267"/>
      <c r="J36" s="268"/>
      <c r="K36" s="269">
        <f>VLOOKUP(A36,EQUIPOS!A6:D163,4,FALSE)</f>
        <v>4640.1042078005148</v>
      </c>
      <c r="L36" s="270"/>
      <c r="M36" s="336">
        <v>4</v>
      </c>
      <c r="N36" s="272">
        <f>K36/M36</f>
        <v>1160.0260519501287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1010.0320112950249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2170.0580632451538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454213.60306804924</v>
      </c>
      <c r="N48" s="272">
        <f>K48*M48</f>
        <v>4542.1360306804927</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130375.66364588343</v>
      </c>
      <c r="N49" s="272">
        <f>K49*M49</f>
        <v>130375.66364588343</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335721.16019541892</v>
      </c>
      <c r="N50" s="272">
        <f>K50*M50</f>
        <v>122538.2234713279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257456.0231478918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1027.9643390975421</v>
      </c>
      <c r="M58" s="910"/>
      <c r="N58" s="287">
        <f>K58*L58</f>
        <v>287.83001494731178</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f>
        <v>287.83001494731178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10100.320112950249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270014.23133903451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54002.846267806905</v>
      </c>
      <c r="M82" s="858"/>
      <c r="N82" s="51"/>
    </row>
    <row r="83" spans="1:14">
      <c r="B83" s="89" t="s">
        <v>973</v>
      </c>
      <c r="C83" s="90"/>
      <c r="D83" s="90"/>
      <c r="E83" s="90"/>
      <c r="F83" s="90"/>
      <c r="G83" s="90"/>
      <c r="H83" s="90"/>
      <c r="I83" s="87"/>
      <c r="J83" s="88"/>
      <c r="K83" s="304">
        <v>0.05</v>
      </c>
      <c r="L83" s="857">
        <f>N77*K83</f>
        <v>13500.711566951726</v>
      </c>
      <c r="M83" s="858"/>
      <c r="N83" s="51"/>
    </row>
    <row r="84" spans="1:14" ht="15.75" thickBot="1">
      <c r="B84" s="91" t="s">
        <v>974</v>
      </c>
      <c r="C84" s="92"/>
      <c r="D84" s="92"/>
      <c r="E84" s="92"/>
      <c r="F84" s="92"/>
      <c r="G84" s="92"/>
      <c r="H84" s="92"/>
      <c r="I84" s="93"/>
      <c r="J84" s="94"/>
      <c r="K84" s="305">
        <v>0.05</v>
      </c>
      <c r="L84" s="859">
        <f>N77*K84</f>
        <v>13500.711566951726</v>
      </c>
      <c r="M84" s="860"/>
      <c r="N84" s="51"/>
    </row>
    <row r="85" spans="1:14" ht="15.75" thickBot="1">
      <c r="B85" s="822" t="s">
        <v>953</v>
      </c>
      <c r="C85" s="823"/>
      <c r="D85" s="823"/>
      <c r="E85" s="823"/>
      <c r="F85" s="823"/>
      <c r="G85" s="823"/>
      <c r="H85" s="823"/>
      <c r="I85" s="823"/>
      <c r="J85" s="823"/>
      <c r="K85" s="823"/>
      <c r="L85" s="823"/>
      <c r="M85" s="824"/>
      <c r="N85" s="52">
        <f>L82+L83+L84</f>
        <v>81004.269401710349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351018.50074074487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45" customHeight="1" thickBot="1">
      <c r="A31" t="s">
        <v>1845</v>
      </c>
      <c r="B31" s="80" t="s">
        <v>1129</v>
      </c>
      <c r="C31" s="985" t="s">
        <v>2133</v>
      </c>
      <c r="D31" s="986"/>
      <c r="E31" s="986"/>
      <c r="F31" s="986"/>
      <c r="G31" s="986"/>
      <c r="H31" s="986"/>
      <c r="I31" s="986"/>
      <c r="J31" s="986"/>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188</v>
      </c>
      <c r="B36" s="871" t="str">
        <f>VLOOKUP(A36,EQUIPOS!A6:D154,3,FALSE)</f>
        <v>Diferencial</v>
      </c>
      <c r="C36" s="872"/>
      <c r="D36" s="872"/>
      <c r="E36" s="872"/>
      <c r="F36" s="872"/>
      <c r="G36" s="872"/>
      <c r="H36" s="873"/>
      <c r="I36" s="267"/>
      <c r="J36" s="268"/>
      <c r="K36" s="269">
        <f>VLOOKUP(A36,EQUIPOS!A6:D163,4,FALSE)</f>
        <v>4640.1042078005148</v>
      </c>
      <c r="L36" s="270"/>
      <c r="M36" s="441">
        <v>4</v>
      </c>
      <c r="N36" s="272">
        <f>K36/M36</f>
        <v>1160.0260519501287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1010.0320112950249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2170.0580632451538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454213.60306804924</v>
      </c>
      <c r="N48" s="272">
        <f>K48*M48</f>
        <v>9084.2720613609854</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130375.66364588343</v>
      </c>
      <c r="N49" s="272">
        <f>K49*M49</f>
        <v>130375.66364588343</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335721.16019541892</v>
      </c>
      <c r="N50" s="272">
        <f>K50*M50</f>
        <v>154431.73368989272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293891.66939713713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1027.9643390975421</v>
      </c>
      <c r="M58" s="910"/>
      <c r="N58" s="287">
        <f>K58*L58</f>
        <v>287.83001494731178</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f>
        <v>287.83001494731178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10100.320112950249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306449.87758827984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61289.97551765597</v>
      </c>
      <c r="M82" s="858"/>
      <c r="N82" s="51"/>
    </row>
    <row r="83" spans="1:14">
      <c r="B83" s="89" t="s">
        <v>973</v>
      </c>
      <c r="C83" s="90"/>
      <c r="D83" s="90"/>
      <c r="E83" s="90"/>
      <c r="F83" s="90"/>
      <c r="G83" s="90"/>
      <c r="H83" s="90"/>
      <c r="I83" s="87"/>
      <c r="J83" s="88"/>
      <c r="K83" s="304">
        <v>0.05</v>
      </c>
      <c r="L83" s="857">
        <f>N77*K83</f>
        <v>15322.493879413993</v>
      </c>
      <c r="M83" s="858"/>
      <c r="N83" s="51"/>
    </row>
    <row r="84" spans="1:14" ht="15.75" thickBot="1">
      <c r="B84" s="91" t="s">
        <v>974</v>
      </c>
      <c r="C84" s="92"/>
      <c r="D84" s="92"/>
      <c r="E84" s="92"/>
      <c r="F84" s="92"/>
      <c r="G84" s="92"/>
      <c r="H84" s="92"/>
      <c r="I84" s="93"/>
      <c r="J84" s="94"/>
      <c r="K84" s="305">
        <v>0.05</v>
      </c>
      <c r="L84" s="859">
        <f>N77*K84</f>
        <v>15322.493879413993</v>
      </c>
      <c r="M84" s="860"/>
      <c r="N84" s="51"/>
    </row>
    <row r="85" spans="1:14" ht="15.75" thickBot="1">
      <c r="B85" s="822" t="s">
        <v>953</v>
      </c>
      <c r="C85" s="823"/>
      <c r="D85" s="823"/>
      <c r="E85" s="823"/>
      <c r="F85" s="823"/>
      <c r="G85" s="823"/>
      <c r="H85" s="823"/>
      <c r="I85" s="823"/>
      <c r="J85" s="823"/>
      <c r="K85" s="823"/>
      <c r="L85" s="823"/>
      <c r="M85" s="824"/>
      <c r="N85" s="52">
        <f>L82+L83+L84</f>
        <v>91934.963276483948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398384.84086476377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310</v>
      </c>
      <c r="B36" s="871" t="str">
        <f>VLOOKUP(A36,EQUIPOS!A6:D154,3,FALSE)</f>
        <v>Retroexcavadora A25C</v>
      </c>
      <c r="C36" s="872"/>
      <c r="D36" s="872"/>
      <c r="E36" s="872"/>
      <c r="F36" s="872"/>
      <c r="G36" s="872"/>
      <c r="H36" s="873"/>
      <c r="I36" s="267"/>
      <c r="J36" s="268"/>
      <c r="K36" s="269">
        <f>VLOOKUP(A36,EQUIPOS!A6:D163,4,FALSE)</f>
        <v>186283.51601852322</v>
      </c>
      <c r="L36" s="270"/>
      <c r="M36" s="336">
        <v>3</v>
      </c>
      <c r="N36" s="272">
        <f>K36/M36</f>
        <v>62094.505339507741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1346.7093483933668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63441.214687901105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454213.60306804924</v>
      </c>
      <c r="N48" s="272">
        <f>K48*M48</f>
        <v>9084.2720613609854</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34495.683560366466</v>
      </c>
      <c r="N49" s="272">
        <f>K49*M49</f>
        <v>15868.014437768576</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404872.70480286691</v>
      </c>
      <c r="N50" s="272">
        <f>K50*M50</f>
        <v>404872.70480286691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429824.99130199646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1027.9643390975421</v>
      </c>
      <c r="M58" s="910"/>
      <c r="N58" s="287">
        <f>K58*L58</f>
        <v>287.83001494731178</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09">
        <f>VLOOKUP(A59,TRANSPORTE!A1:D117,4,FALSE)</f>
        <v>1002.1531531865068</v>
      </c>
      <c r="M59" s="910"/>
      <c r="N59" s="287">
        <f>K59*L59</f>
        <v>460.99045046579312</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748.8204654131049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13467.093483933666</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507482.11993924429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101496.42398784886</v>
      </c>
      <c r="M82" s="858"/>
      <c r="N82" s="51"/>
    </row>
    <row r="83" spans="1:14">
      <c r="B83" s="89" t="s">
        <v>973</v>
      </c>
      <c r="C83" s="90"/>
      <c r="D83" s="90"/>
      <c r="E83" s="90"/>
      <c r="F83" s="90"/>
      <c r="G83" s="90"/>
      <c r="H83" s="90"/>
      <c r="I83" s="87"/>
      <c r="J83" s="88"/>
      <c r="K83" s="304">
        <v>0.05</v>
      </c>
      <c r="L83" s="857">
        <f>N77*K83</f>
        <v>25374.105996962215</v>
      </c>
      <c r="M83" s="858"/>
      <c r="N83" s="51"/>
    </row>
    <row r="84" spans="1:14" ht="15.75" thickBot="1">
      <c r="B84" s="91" t="s">
        <v>974</v>
      </c>
      <c r="C84" s="92"/>
      <c r="D84" s="92"/>
      <c r="E84" s="92"/>
      <c r="F84" s="92"/>
      <c r="G84" s="92"/>
      <c r="H84" s="92"/>
      <c r="I84" s="93"/>
      <c r="J84" s="94"/>
      <c r="K84" s="305">
        <v>0.05</v>
      </c>
      <c r="L84" s="859">
        <f>N77*K84</f>
        <v>25374.105996962215</v>
      </c>
      <c r="M84" s="860"/>
      <c r="N84" s="51"/>
    </row>
    <row r="85" spans="1:14" ht="15.75" thickBot="1">
      <c r="B85" s="822" t="s">
        <v>953</v>
      </c>
      <c r="C85" s="823"/>
      <c r="D85" s="823"/>
      <c r="E85" s="823"/>
      <c r="F85" s="823"/>
      <c r="G85" s="823"/>
      <c r="H85" s="823"/>
      <c r="I85" s="823"/>
      <c r="J85" s="823"/>
      <c r="K85" s="823"/>
      <c r="L85" s="823"/>
      <c r="M85" s="824"/>
      <c r="N85" s="52">
        <f>L82+L83+L84</f>
        <v>152244.63598177329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659726.75592101761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7029.83938120119</v>
      </c>
      <c r="L36" s="270"/>
      <c r="M36" s="336">
        <v>0.5</v>
      </c>
      <c r="N36" s="272">
        <f>K36/M36</f>
        <v>14059.67876240238</v>
      </c>
    </row>
    <row r="37" spans="1:14">
      <c r="A37" s="113" t="s">
        <v>320</v>
      </c>
      <c r="B37" s="871" t="str">
        <f>VLOOKUP(A37,EQUIPOS!A7:D154,3,FALSE)</f>
        <v>Retroexcavadora sobre llantas, motor 62HP, Profundidad de excavación de 5.41 metros.</v>
      </c>
      <c r="C37" s="872"/>
      <c r="D37" s="872"/>
      <c r="E37" s="872"/>
      <c r="F37" s="872"/>
      <c r="G37" s="872"/>
      <c r="H37" s="873"/>
      <c r="I37" s="421"/>
      <c r="J37" s="422"/>
      <c r="K37" s="269">
        <f>VLOOKUP(A37,EQUIPOS!A7:D164,4,FALSE)</f>
        <v>112919.70454974839</v>
      </c>
      <c r="L37" s="335"/>
      <c r="M37" s="336">
        <v>1.5</v>
      </c>
      <c r="N37" s="272">
        <f>K37/M37</f>
        <v>75279.80303316559</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2693.4186967867336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92032.900492354704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34495.683560366466</v>
      </c>
      <c r="N48" s="272">
        <f>K48*M48</f>
        <v>20007.496465012548</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190731.42059922029</v>
      </c>
      <c r="N49" s="272">
        <f>K49*M49</f>
        <v>190731.42059922029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210738.91706423284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09">
        <f>VLOOKUP(A58,TRANSPORTE!A1:D117,4,FALSE)</f>
        <v>1027.9643390975421</v>
      </c>
      <c r="M58" s="910"/>
      <c r="N58" s="287">
        <f>K58*L58</f>
        <v>1027.9643390975421</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09">
        <f>VLOOKUP(A59,TRANSPORTE!A1:D117,4,FALSE)</f>
        <v>1002.1531531865068</v>
      </c>
      <c r="M59" s="910"/>
      <c r="N59" s="287">
        <f>K59*L59</f>
        <v>581.24882884817384</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f>
        <v>1609.2131679457159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26934.186967867332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331315.21769240056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66263.043538480109</v>
      </c>
      <c r="M82" s="858"/>
      <c r="N82" s="51"/>
    </row>
    <row r="83" spans="1:14">
      <c r="B83" s="89" t="s">
        <v>973</v>
      </c>
      <c r="C83" s="90"/>
      <c r="D83" s="90"/>
      <c r="E83" s="90"/>
      <c r="F83" s="90"/>
      <c r="G83" s="90"/>
      <c r="H83" s="90"/>
      <c r="I83" s="87"/>
      <c r="J83" s="88"/>
      <c r="K83" s="304">
        <v>0.05</v>
      </c>
      <c r="L83" s="857">
        <f>N77*K83</f>
        <v>16565.760884620027</v>
      </c>
      <c r="M83" s="858"/>
      <c r="N83" s="51"/>
    </row>
    <row r="84" spans="1:14" ht="15.75" thickBot="1">
      <c r="B84" s="91" t="s">
        <v>974</v>
      </c>
      <c r="C84" s="92"/>
      <c r="D84" s="92"/>
      <c r="E84" s="92"/>
      <c r="F84" s="92"/>
      <c r="G84" s="92"/>
      <c r="H84" s="92"/>
      <c r="I84" s="93"/>
      <c r="J84" s="94"/>
      <c r="K84" s="305">
        <v>0.05</v>
      </c>
      <c r="L84" s="859">
        <f>N77*K84</f>
        <v>16565.760884620027</v>
      </c>
      <c r="M84" s="860"/>
      <c r="N84" s="51"/>
    </row>
    <row r="85" spans="1:14" ht="15.75" thickBot="1">
      <c r="B85" s="822" t="s">
        <v>953</v>
      </c>
      <c r="C85" s="823"/>
      <c r="D85" s="823"/>
      <c r="E85" s="823"/>
      <c r="F85" s="823"/>
      <c r="G85" s="823"/>
      <c r="H85" s="823"/>
      <c r="I85" s="823"/>
      <c r="J85" s="823"/>
      <c r="K85" s="823"/>
      <c r="L85" s="823"/>
      <c r="M85" s="824"/>
      <c r="N85" s="52">
        <f>L82+L83+L84</f>
        <v>99394.565307720171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430709.78300012072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7029.83938120119</v>
      </c>
      <c r="L36" s="270"/>
      <c r="M36" s="336">
        <v>0.5</v>
      </c>
      <c r="N36" s="272">
        <f>K36/M36</f>
        <v>14059.67876240238</v>
      </c>
    </row>
    <row r="37" spans="1:14">
      <c r="A37" s="113" t="s">
        <v>303</v>
      </c>
      <c r="B37" s="871" t="str">
        <f>VLOOKUP(A37,EQUIPOS!A7:D154,3,FALSE)</f>
        <v>Retrocargador, pala de 1,1 m3 de capacidad, profundidad de excavación de 4.400 mm y una altura de 5.680 mm</v>
      </c>
      <c r="C37" s="872"/>
      <c r="D37" s="872"/>
      <c r="E37" s="872"/>
      <c r="F37" s="872"/>
      <c r="G37" s="872"/>
      <c r="H37" s="873"/>
      <c r="I37" s="421"/>
      <c r="J37" s="422"/>
      <c r="K37" s="269">
        <f>VLOOKUP(A37,EQUIPOS!A7:D164,4,FALSE)</f>
        <v>116996.39714385582</v>
      </c>
      <c r="L37" s="335"/>
      <c r="M37" s="336">
        <v>1.5</v>
      </c>
      <c r="N37" s="272">
        <f>K37/M37</f>
        <v>77997.598095903886</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2693.4186967867336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94750.695555093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34495.683560366466</v>
      </c>
      <c r="N48" s="272">
        <f>K48*M48</f>
        <v>20007.496465012548</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190731.42059922029</v>
      </c>
      <c r="N49" s="272">
        <f>K49*M49</f>
        <v>190731.42059922029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210738.91706423284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09">
        <f>VLOOKUP(A58,TRANSPORTE!A1:D117,4,FALSE)</f>
        <v>1027.9643390975421</v>
      </c>
      <c r="M58" s="910"/>
      <c r="N58" s="287">
        <f>K58*L58</f>
        <v>1027.9643390975421</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09">
        <f>VLOOKUP(A59,TRANSPORTE!A1:D117,4,FALSE)</f>
        <v>1002.1531531865068</v>
      </c>
      <c r="M59" s="910"/>
      <c r="N59" s="287">
        <f>K59*L59</f>
        <v>581.24882884817384</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1609.2131679457159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26934.186967867332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334033.01275513892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66806.602551027783</v>
      </c>
      <c r="M82" s="858"/>
      <c r="N82" s="51"/>
    </row>
    <row r="83" spans="1:14">
      <c r="B83" s="89" t="s">
        <v>973</v>
      </c>
      <c r="C83" s="90"/>
      <c r="D83" s="90"/>
      <c r="E83" s="90"/>
      <c r="F83" s="90"/>
      <c r="G83" s="90"/>
      <c r="H83" s="90"/>
      <c r="I83" s="87"/>
      <c r="J83" s="88"/>
      <c r="K83" s="304">
        <v>0.05</v>
      </c>
      <c r="L83" s="857">
        <f>N77*K83</f>
        <v>16701.650637756946</v>
      </c>
      <c r="M83" s="858"/>
      <c r="N83" s="51"/>
    </row>
    <row r="84" spans="1:14" ht="15.75" thickBot="1">
      <c r="B84" s="91" t="s">
        <v>974</v>
      </c>
      <c r="C84" s="92"/>
      <c r="D84" s="92"/>
      <c r="E84" s="92"/>
      <c r="F84" s="92"/>
      <c r="G84" s="92"/>
      <c r="H84" s="92"/>
      <c r="I84" s="93"/>
      <c r="J84" s="94"/>
      <c r="K84" s="305">
        <v>0.05</v>
      </c>
      <c r="L84" s="859">
        <f>N77*K84</f>
        <v>16701.650637756946</v>
      </c>
      <c r="M84" s="860"/>
      <c r="N84" s="51"/>
    </row>
    <row r="85" spans="1:14" ht="15.75" thickBot="1">
      <c r="B85" s="822" t="s">
        <v>953</v>
      </c>
      <c r="C85" s="823"/>
      <c r="D85" s="823"/>
      <c r="E85" s="823"/>
      <c r="F85" s="823"/>
      <c r="G85" s="823"/>
      <c r="H85" s="823"/>
      <c r="I85" s="823"/>
      <c r="J85" s="823"/>
      <c r="K85" s="823"/>
      <c r="L85" s="823"/>
      <c r="M85" s="824"/>
      <c r="N85" s="52">
        <f>L82+L83+L84</f>
        <v>100209.90382654167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434242.91658168059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134.53962180720401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19762.949769655272</v>
      </c>
      <c r="N48" s="272">
        <f>K48*M48</f>
        <v>19762.949769655272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19762.949769655272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2690.7924361440801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22588.281827606559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4517.6563655213122</v>
      </c>
      <c r="M82" s="858"/>
      <c r="N82" s="51"/>
    </row>
    <row r="83" spans="1:14">
      <c r="B83" s="89" t="s">
        <v>973</v>
      </c>
      <c r="C83" s="90"/>
      <c r="D83" s="90"/>
      <c r="E83" s="90"/>
      <c r="F83" s="90"/>
      <c r="G83" s="90"/>
      <c r="H83" s="90"/>
      <c r="I83" s="87"/>
      <c r="J83" s="88"/>
      <c r="K83" s="304">
        <v>0.05</v>
      </c>
      <c r="L83" s="857">
        <f>N77*K83</f>
        <v>1129.414091380328</v>
      </c>
      <c r="M83" s="858"/>
      <c r="N83" s="51"/>
    </row>
    <row r="84" spans="1:14" ht="15.75" thickBot="1">
      <c r="B84" s="91" t="s">
        <v>974</v>
      </c>
      <c r="C84" s="92"/>
      <c r="D84" s="92"/>
      <c r="E84" s="92"/>
      <c r="F84" s="92"/>
      <c r="G84" s="92"/>
      <c r="H84" s="92"/>
      <c r="I84" s="93"/>
      <c r="J84" s="94"/>
      <c r="K84" s="305">
        <v>0.05</v>
      </c>
      <c r="L84" s="859">
        <f>N77*K84</f>
        <v>1129.414091380328</v>
      </c>
      <c r="M84" s="860"/>
      <c r="N84" s="51"/>
    </row>
    <row r="85" spans="1:14" ht="15.75" thickBot="1">
      <c r="B85" s="822" t="s">
        <v>953</v>
      </c>
      <c r="C85" s="823"/>
      <c r="D85" s="823"/>
      <c r="E85" s="823"/>
      <c r="F85" s="823"/>
      <c r="G85" s="823"/>
      <c r="H85" s="823"/>
      <c r="I85" s="823"/>
      <c r="J85" s="823"/>
      <c r="K85" s="823"/>
      <c r="L85" s="823"/>
      <c r="M85" s="824"/>
      <c r="N85" s="52">
        <f>L82+L83+L84</f>
        <v>6776.4845482819674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29364.766375888525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30" customHeight="1" thickBot="1">
      <c r="A31" t="s">
        <v>1845</v>
      </c>
      <c r="B31" s="80" t="s">
        <v>1132</v>
      </c>
      <c r="C31" s="989" t="s">
        <v>2137</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40843.783944201241</v>
      </c>
      <c r="N48" s="272">
        <f>K48*M48</f>
        <v>44928.162338621369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6576.6065515833079</v>
      </c>
      <c r="N49" s="272">
        <f>K49*M49</f>
        <v>7563.0975343208038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467866.42680282571</v>
      </c>
      <c r="N50" s="272">
        <f>K50*M50</f>
        <v>56143.97121633908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7709.136898255314</v>
      </c>
      <c r="N51" s="272">
        <f>K51*M51</f>
        <v>15418.273796510628</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146998.7127681358</v>
      </c>
      <c r="N52" s="272">
        <f>K52*M52</f>
        <v>73499.356384067898</v>
      </c>
    </row>
    <row r="53" spans="1:14" ht="15.75" thickBot="1">
      <c r="B53" s="822" t="s">
        <v>953</v>
      </c>
      <c r="C53" s="823"/>
      <c r="D53" s="823"/>
      <c r="E53" s="823"/>
      <c r="F53" s="823"/>
      <c r="G53" s="823"/>
      <c r="H53" s="823"/>
      <c r="I53" s="823"/>
      <c r="J53" s="823"/>
      <c r="K53" s="823"/>
      <c r="L53" s="823"/>
      <c r="M53" s="824"/>
      <c r="N53" s="394">
        <f>SUM(N48:N52)</f>
        <v>197552.86126985977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1008.5038196902459</v>
      </c>
      <c r="M58" s="910"/>
      <c r="N58" s="287">
        <f>K58*L58</f>
        <v>1109.3542016592705</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1109.3542016592705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241083.55994591009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48216.711989182018</v>
      </c>
      <c r="M82" s="858"/>
      <c r="N82" s="51"/>
    </row>
    <row r="83" spans="1:14">
      <c r="B83" s="89" t="s">
        <v>973</v>
      </c>
      <c r="C83" s="90"/>
      <c r="D83" s="90"/>
      <c r="E83" s="90"/>
      <c r="F83" s="90"/>
      <c r="G83" s="90"/>
      <c r="H83" s="90"/>
      <c r="I83" s="87"/>
      <c r="J83" s="88"/>
      <c r="K83" s="304">
        <v>0.05</v>
      </c>
      <c r="L83" s="857">
        <f>N77*K83</f>
        <v>12054.177997295505</v>
      </c>
      <c r="M83" s="858"/>
      <c r="N83" s="51"/>
    </row>
    <row r="84" spans="1:14" ht="15.75" thickBot="1">
      <c r="B84" s="91" t="s">
        <v>974</v>
      </c>
      <c r="C84" s="92"/>
      <c r="D84" s="92"/>
      <c r="E84" s="92"/>
      <c r="F84" s="92"/>
      <c r="G84" s="92"/>
      <c r="H84" s="92"/>
      <c r="I84" s="93"/>
      <c r="J84" s="94"/>
      <c r="K84" s="305">
        <v>0.05</v>
      </c>
      <c r="L84" s="859">
        <f>N77*K84</f>
        <v>12054.177997295505</v>
      </c>
      <c r="M84" s="860"/>
      <c r="N84" s="51"/>
    </row>
    <row r="85" spans="1:14" ht="15.75" thickBot="1">
      <c r="B85" s="822" t="s">
        <v>953</v>
      </c>
      <c r="C85" s="823"/>
      <c r="D85" s="823"/>
      <c r="E85" s="823"/>
      <c r="F85" s="823"/>
      <c r="G85" s="823"/>
      <c r="H85" s="823"/>
      <c r="I85" s="823"/>
      <c r="J85" s="823"/>
      <c r="K85" s="823"/>
      <c r="L85" s="823"/>
      <c r="M85" s="824"/>
      <c r="N85" s="52">
        <f>L82+L83+L84</f>
        <v>72325.067983773028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313408.62792968313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7" customHeight="1" thickBot="1">
      <c r="A31" t="s">
        <v>1845</v>
      </c>
      <c r="B31" s="80" t="s">
        <v>1133</v>
      </c>
      <c r="C31" s="989" t="s">
        <v>2138</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40843.783944201241</v>
      </c>
      <c r="N48" s="272">
        <f>K48*M48</f>
        <v>44928.162338621369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6576.6065515833079</v>
      </c>
      <c r="N49" s="272">
        <f>K49*M49</f>
        <v>7563.0975343208038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467866.42680282571</v>
      </c>
      <c r="N50" s="272">
        <f>K50*M50</f>
        <v>56143.97121633908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7709.136898255314</v>
      </c>
      <c r="N51" s="272">
        <f>K51*M51</f>
        <v>15418.273796510628</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177322.69493473144</v>
      </c>
      <c r="N52" s="272">
        <f>K52*M52</f>
        <v>88661.347467365718</v>
      </c>
    </row>
    <row r="53" spans="1:14" ht="15.75" thickBot="1">
      <c r="B53" s="822" t="s">
        <v>953</v>
      </c>
      <c r="C53" s="823"/>
      <c r="D53" s="823"/>
      <c r="E53" s="823"/>
      <c r="F53" s="823"/>
      <c r="G53" s="823"/>
      <c r="H53" s="823"/>
      <c r="I53" s="823"/>
      <c r="J53" s="823"/>
      <c r="K53" s="823"/>
      <c r="L53" s="823"/>
      <c r="M53" s="824"/>
      <c r="N53" s="394">
        <f>SUM(N48:N52)</f>
        <v>212714.85235315759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1008.5038196902459</v>
      </c>
      <c r="M58" s="910"/>
      <c r="N58" s="287">
        <f>K58*L58</f>
        <v>1109.3542016592705</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1109.3542016592705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256245.55102920791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51249.110205841585</v>
      </c>
      <c r="M82" s="858"/>
      <c r="N82" s="51"/>
    </row>
    <row r="83" spans="1:14">
      <c r="B83" s="89" t="s">
        <v>973</v>
      </c>
      <c r="C83" s="90"/>
      <c r="D83" s="90"/>
      <c r="E83" s="90"/>
      <c r="F83" s="90"/>
      <c r="G83" s="90"/>
      <c r="H83" s="90"/>
      <c r="I83" s="87"/>
      <c r="J83" s="88"/>
      <c r="K83" s="304">
        <v>0.05</v>
      </c>
      <c r="L83" s="857">
        <f>N77*K83</f>
        <v>12812.277551460396</v>
      </c>
      <c r="M83" s="858"/>
      <c r="N83" s="51"/>
    </row>
    <row r="84" spans="1:14" ht="15.75" thickBot="1">
      <c r="B84" s="91" t="s">
        <v>974</v>
      </c>
      <c r="C84" s="92"/>
      <c r="D84" s="92"/>
      <c r="E84" s="92"/>
      <c r="F84" s="92"/>
      <c r="G84" s="92"/>
      <c r="H84" s="92"/>
      <c r="I84" s="93"/>
      <c r="J84" s="94"/>
      <c r="K84" s="305">
        <v>0.05</v>
      </c>
      <c r="L84" s="859">
        <f>N77*K84</f>
        <v>12812.277551460396</v>
      </c>
      <c r="M84" s="860"/>
      <c r="N84" s="51"/>
    </row>
    <row r="85" spans="1:14" ht="15.75" thickBot="1">
      <c r="B85" s="822" t="s">
        <v>953</v>
      </c>
      <c r="C85" s="823"/>
      <c r="D85" s="823"/>
      <c r="E85" s="823"/>
      <c r="F85" s="823"/>
      <c r="G85" s="823"/>
      <c r="H85" s="823"/>
      <c r="I85" s="823"/>
      <c r="J85" s="823"/>
      <c r="K85" s="823"/>
      <c r="L85" s="823"/>
      <c r="M85" s="824"/>
      <c r="N85" s="52">
        <f>L82+L83+L84</f>
        <v>76873.665308762385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333119.21633797028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7" customHeight="1" thickBot="1">
      <c r="A31" t="s">
        <v>1845</v>
      </c>
      <c r="B31" s="80" t="s">
        <v>1680</v>
      </c>
      <c r="C31" s="989" t="s">
        <v>2139</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40843.783944201241</v>
      </c>
      <c r="N48" s="272">
        <f>K48*M48</f>
        <v>44928.162338621369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6576.6065515833079</v>
      </c>
      <c r="N49" s="272">
        <f>K49*M49</f>
        <v>7563.0975343208038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467866.42680282571</v>
      </c>
      <c r="N50" s="272">
        <f>K50*M50</f>
        <v>56143.97121633908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7709.136898255314</v>
      </c>
      <c r="N51" s="272">
        <f>K51*M51</f>
        <v>15418.273796510628</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189191.92422421512</v>
      </c>
      <c r="N52" s="272">
        <f>K52*M52</f>
        <v>94595.962112107562</v>
      </c>
    </row>
    <row r="53" spans="1:14" ht="15.75" thickBot="1">
      <c r="B53" s="822" t="s">
        <v>953</v>
      </c>
      <c r="C53" s="823"/>
      <c r="D53" s="823"/>
      <c r="E53" s="823"/>
      <c r="F53" s="823"/>
      <c r="G53" s="823"/>
      <c r="H53" s="823"/>
      <c r="I53" s="823"/>
      <c r="J53" s="823"/>
      <c r="K53" s="823"/>
      <c r="L53" s="823"/>
      <c r="M53" s="824"/>
      <c r="N53" s="394">
        <f>SUM(N48:N52)</f>
        <v>218649.46699789946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1008.5038196902459</v>
      </c>
      <c r="M58" s="910"/>
      <c r="N58" s="287">
        <f>K58*L58</f>
        <v>1109.3542016592705</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1109.3542016592705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262180.16567394976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52436.033134789956</v>
      </c>
      <c r="M82" s="858"/>
      <c r="N82" s="51"/>
    </row>
    <row r="83" spans="1:14">
      <c r="B83" s="89" t="s">
        <v>973</v>
      </c>
      <c r="C83" s="90"/>
      <c r="D83" s="90"/>
      <c r="E83" s="90"/>
      <c r="F83" s="90"/>
      <c r="G83" s="90"/>
      <c r="H83" s="90"/>
      <c r="I83" s="87"/>
      <c r="J83" s="88"/>
      <c r="K83" s="304">
        <v>0.05</v>
      </c>
      <c r="L83" s="857">
        <f>N77*K83</f>
        <v>13109.008283697489</v>
      </c>
      <c r="M83" s="858"/>
      <c r="N83" s="51"/>
    </row>
    <row r="84" spans="1:14" ht="15.75" thickBot="1">
      <c r="B84" s="91" t="s">
        <v>974</v>
      </c>
      <c r="C84" s="92"/>
      <c r="D84" s="92"/>
      <c r="E84" s="92"/>
      <c r="F84" s="92"/>
      <c r="G84" s="92"/>
      <c r="H84" s="92"/>
      <c r="I84" s="93"/>
      <c r="J84" s="94"/>
      <c r="K84" s="305">
        <v>0.05</v>
      </c>
      <c r="L84" s="859">
        <f>N77*K84</f>
        <v>13109.008283697489</v>
      </c>
      <c r="M84" s="860"/>
      <c r="N84" s="51"/>
    </row>
    <row r="85" spans="1:14" ht="15.75" thickBot="1">
      <c r="B85" s="822" t="s">
        <v>953</v>
      </c>
      <c r="C85" s="823"/>
      <c r="D85" s="823"/>
      <c r="E85" s="823"/>
      <c r="F85" s="823"/>
      <c r="G85" s="823"/>
      <c r="H85" s="823"/>
      <c r="I85" s="823"/>
      <c r="J85" s="823"/>
      <c r="K85" s="823"/>
      <c r="L85" s="823"/>
      <c r="M85" s="824"/>
      <c r="N85" s="52">
        <f>L82+L83+L84</f>
        <v>78654.04970218493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340834.21537613467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8.5" customHeight="1" thickBot="1">
      <c r="A31" t="s">
        <v>1845</v>
      </c>
      <c r="B31" s="80" t="s">
        <v>1681</v>
      </c>
      <c r="C31" s="989" t="s">
        <v>2140</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40843.783944201241</v>
      </c>
      <c r="N48" s="272">
        <f>K48*M48</f>
        <v>44928.162338621369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6576.6065515833079</v>
      </c>
      <c r="N49" s="272">
        <f>K49*M49</f>
        <v>7563.0975343208038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467866.42680282571</v>
      </c>
      <c r="N50" s="272">
        <f>K50*M50</f>
        <v>56143.97121633908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7709.136898255314</v>
      </c>
      <c r="N51" s="272">
        <f>K51*M51</f>
        <v>15418.273796510628</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186413.68540979078</v>
      </c>
      <c r="N52" s="272">
        <f>K52*M52</f>
        <v>93206.842704895389</v>
      </c>
    </row>
    <row r="53" spans="1:14" ht="15.75" thickBot="1">
      <c r="B53" s="822" t="s">
        <v>953</v>
      </c>
      <c r="C53" s="823"/>
      <c r="D53" s="823"/>
      <c r="E53" s="823"/>
      <c r="F53" s="823"/>
      <c r="G53" s="823"/>
      <c r="H53" s="823"/>
      <c r="I53" s="823"/>
      <c r="J53" s="823"/>
      <c r="K53" s="823"/>
      <c r="L53" s="823"/>
      <c r="M53" s="824"/>
      <c r="N53" s="394">
        <f>SUM(N48:N52)</f>
        <v>217260.34759068728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1008.5038196902459</v>
      </c>
      <c r="M58" s="910"/>
      <c r="N58" s="287">
        <f>K58*L58</f>
        <v>1109.3542016592705</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1109.3542016592705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260791.0462667376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52158.209253347522</v>
      </c>
      <c r="M82" s="858"/>
      <c r="N82" s="51"/>
    </row>
    <row r="83" spans="1:14">
      <c r="B83" s="89" t="s">
        <v>973</v>
      </c>
      <c r="C83" s="90"/>
      <c r="D83" s="90"/>
      <c r="E83" s="90"/>
      <c r="F83" s="90"/>
      <c r="G83" s="90"/>
      <c r="H83" s="90"/>
      <c r="I83" s="87"/>
      <c r="J83" s="88"/>
      <c r="K83" s="304">
        <v>0.05</v>
      </c>
      <c r="L83" s="857">
        <f>N77*K83</f>
        <v>13039.552313336881</v>
      </c>
      <c r="M83" s="858"/>
      <c r="N83" s="51"/>
    </row>
    <row r="84" spans="1:14" ht="15.75" thickBot="1">
      <c r="B84" s="91" t="s">
        <v>974</v>
      </c>
      <c r="C84" s="92"/>
      <c r="D84" s="92"/>
      <c r="E84" s="92"/>
      <c r="F84" s="92"/>
      <c r="G84" s="92"/>
      <c r="H84" s="92"/>
      <c r="I84" s="93"/>
      <c r="J84" s="94"/>
      <c r="K84" s="305">
        <v>0.05</v>
      </c>
      <c r="L84" s="859">
        <f>N77*K84</f>
        <v>13039.552313336881</v>
      </c>
      <c r="M84" s="860"/>
      <c r="N84" s="51"/>
    </row>
    <row r="85" spans="1:14" ht="15.75" thickBot="1">
      <c r="B85" s="822" t="s">
        <v>953</v>
      </c>
      <c r="C85" s="823"/>
      <c r="D85" s="823"/>
      <c r="E85" s="823"/>
      <c r="F85" s="823"/>
      <c r="G85" s="823"/>
      <c r="H85" s="823"/>
      <c r="I85" s="823"/>
      <c r="J85" s="823"/>
      <c r="K85" s="823"/>
      <c r="L85" s="823"/>
      <c r="M85" s="824"/>
      <c r="N85" s="52">
        <f>L82+L83+L84</f>
        <v>78237.313880021291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339028.3601467589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6080.4007406287146</v>
      </c>
      <c r="L36" s="270"/>
      <c r="M36" s="336">
        <v>1</v>
      </c>
      <c r="N36" s="272">
        <f>K36*M36</f>
        <v>6080.4007406287146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3373.3390225900498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9453.739763218764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38444.826299711465</v>
      </c>
      <c r="N48" s="272">
        <f t="shared" ref="N48:N53" si="0">K48*M48</f>
        <v>19376.192455054577</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7709.136898255314</v>
      </c>
      <c r="N49" s="272">
        <f t="shared" si="0"/>
        <v>15418.273796510628</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55.771494290648405</v>
      </c>
      <c r="N50" s="272">
        <f t="shared" si="0"/>
        <v>6190.6358662619732</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40707.468504529315</v>
      </c>
      <c r="N51" s="272">
        <f t="shared" si="0"/>
        <v>16282.987401811726</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44654.570529463308</v>
      </c>
      <c r="N52" s="273">
        <f t="shared" si="0"/>
        <v>16879.427660137131</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491.79680281873505</v>
      </c>
      <c r="N53" s="273">
        <f t="shared" si="0"/>
        <v>76720.30123972267</v>
      </c>
    </row>
    <row r="54" spans="1:14">
      <c r="B54" s="320"/>
      <c r="C54" s="317"/>
      <c r="D54" s="317"/>
      <c r="E54" s="317"/>
      <c r="F54" s="317"/>
      <c r="G54" s="317"/>
      <c r="H54" s="317"/>
      <c r="I54" s="317"/>
      <c r="J54" s="311"/>
      <c r="K54" s="44"/>
      <c r="L54" s="318"/>
      <c r="M54" s="426"/>
      <c r="N54" s="273"/>
    </row>
    <row r="55" spans="1:14" ht="15.75" thickBot="1">
      <c r="B55" s="911" t="s">
        <v>953</v>
      </c>
      <c r="C55" s="865"/>
      <c r="D55" s="865"/>
      <c r="E55" s="865"/>
      <c r="F55" s="865"/>
      <c r="G55" s="865"/>
      <c r="H55" s="865"/>
      <c r="I55" s="865"/>
      <c r="J55" s="865"/>
      <c r="K55" s="865"/>
      <c r="L55" s="865"/>
      <c r="M55" s="866"/>
      <c r="N55" s="104">
        <f>SUM(N48:N54)</f>
        <v>150867.81841949871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09">
        <f>VLOOKUP(A60,TRANSPORTE!A1:D117,4,FALSE)</f>
        <v>1008.5038196902459</v>
      </c>
      <c r="M60" s="910"/>
      <c r="N60" s="287">
        <f>K60*L60</f>
        <v>403.40152787609838</v>
      </c>
    </row>
    <row r="61" spans="1:14">
      <c r="A61" t="s">
        <v>1229</v>
      </c>
      <c r="B61" s="46" t="str">
        <f>VLOOKUP(A61,TRANSPORTE!A1:D117,3,FALSE)</f>
        <v>Transporte de arena</v>
      </c>
      <c r="C61" s="47"/>
      <c r="D61" s="47"/>
      <c r="E61" s="47"/>
      <c r="F61" s="47"/>
      <c r="G61" s="47"/>
      <c r="H61" s="311" t="s">
        <v>339</v>
      </c>
      <c r="I61" s="279">
        <v>0.378</v>
      </c>
      <c r="J61" s="286">
        <v>1</v>
      </c>
      <c r="K61" s="279">
        <f>I61*J61</f>
        <v>0.378</v>
      </c>
      <c r="L61" s="909">
        <f>VLOOKUP(A61,TRANSPORTE!A1:D117,4,FALSE)</f>
        <v>932.29582164537612</v>
      </c>
      <c r="M61" s="910"/>
      <c r="N61" s="287">
        <f t="shared" ref="N61:N62" si="1">K61*L61</f>
        <v>352.40782058195219</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09">
        <f>VLOOKUP(A62,TRANSPORTE!A1:D117,4,FALSE)</f>
        <v>932.29582164537612</v>
      </c>
      <c r="M62" s="910"/>
      <c r="N62" s="287">
        <f t="shared" si="1"/>
        <v>469.87709410926959</v>
      </c>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1225.6864425673202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67466.780451800994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229014.0250770858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45802.805015417165</v>
      </c>
      <c r="M84" s="858"/>
      <c r="N84" s="51"/>
    </row>
    <row r="85" spans="1:14">
      <c r="B85" s="89" t="s">
        <v>973</v>
      </c>
      <c r="C85" s="90"/>
      <c r="D85" s="90"/>
      <c r="E85" s="90"/>
      <c r="F85" s="90"/>
      <c r="G85" s="90"/>
      <c r="H85" s="90"/>
      <c r="I85" s="87"/>
      <c r="J85" s="88"/>
      <c r="K85" s="304">
        <v>0.05</v>
      </c>
      <c r="L85" s="857">
        <f>N79*K85</f>
        <v>11450.701253854291</v>
      </c>
      <c r="M85" s="858"/>
      <c r="N85" s="51"/>
    </row>
    <row r="86" spans="1:14" ht="15.75" thickBot="1">
      <c r="B86" s="91" t="s">
        <v>974</v>
      </c>
      <c r="C86" s="92"/>
      <c r="D86" s="92"/>
      <c r="E86" s="92"/>
      <c r="F86" s="92"/>
      <c r="G86" s="92"/>
      <c r="H86" s="92"/>
      <c r="I86" s="93"/>
      <c r="J86" s="94"/>
      <c r="K86" s="305">
        <v>0.05</v>
      </c>
      <c r="L86" s="859">
        <f>N79*K86</f>
        <v>11450.701253854291</v>
      </c>
      <c r="M86" s="860"/>
      <c r="N86" s="51"/>
    </row>
    <row r="87" spans="1:14" ht="15.75" thickBot="1">
      <c r="B87" s="822" t="s">
        <v>953</v>
      </c>
      <c r="C87" s="823"/>
      <c r="D87" s="823"/>
      <c r="E87" s="823"/>
      <c r="F87" s="823"/>
      <c r="G87" s="823"/>
      <c r="H87" s="823"/>
      <c r="I87" s="823"/>
      <c r="J87" s="823"/>
      <c r="K87" s="823"/>
      <c r="L87" s="823"/>
      <c r="M87" s="824"/>
      <c r="N87" s="52">
        <f>L84+L85+L86</f>
        <v>68704.207523125748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297718.23260021152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1345.39621807204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1687.2115789583686</v>
      </c>
      <c r="N48" s="272">
        <f>K48*M48</f>
        <v>843.6057894791843</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335721.16019541892</v>
      </c>
      <c r="N49" s="272">
        <f>K49*M49</f>
        <v>339078.37179737311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7709.136898255314</v>
      </c>
      <c r="N50" s="272">
        <f>K50*M50</f>
        <v>2312.741069476594</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1" t="s">
        <v>953</v>
      </c>
      <c r="C55" s="865"/>
      <c r="D55" s="865"/>
      <c r="E55" s="865"/>
      <c r="F55" s="865"/>
      <c r="G55" s="865"/>
      <c r="H55" s="865"/>
      <c r="I55" s="865"/>
      <c r="J55" s="865"/>
      <c r="K55" s="865"/>
      <c r="L55" s="865"/>
      <c r="M55" s="866"/>
      <c r="N55" s="104">
        <f>SUM(N48:N54)</f>
        <v>342234.71865632886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09">
        <f>VLOOKUP(A60,TRANSPORTE!A1:D117,4,FALSE)</f>
        <v>1163.4187809116481</v>
      </c>
      <c r="M60" s="910"/>
      <c r="N60" s="287">
        <f>K60*L60</f>
        <v>1175.0529687207645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1175.0529687207645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26907.924361440797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371663.0922045625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74332.618440912498</v>
      </c>
      <c r="M84" s="858"/>
      <c r="N84" s="51"/>
    </row>
    <row r="85" spans="1:14">
      <c r="B85" s="89" t="s">
        <v>973</v>
      </c>
      <c r="C85" s="90"/>
      <c r="D85" s="90"/>
      <c r="E85" s="90"/>
      <c r="F85" s="90"/>
      <c r="G85" s="90"/>
      <c r="H85" s="90"/>
      <c r="I85" s="87"/>
      <c r="J85" s="88"/>
      <c r="K85" s="304">
        <v>0.05</v>
      </c>
      <c r="L85" s="857">
        <f>N79*K85</f>
        <v>18583.154610228125</v>
      </c>
      <c r="M85" s="858"/>
      <c r="N85" s="51"/>
    </row>
    <row r="86" spans="1:14" ht="15.75" thickBot="1">
      <c r="B86" s="91" t="s">
        <v>974</v>
      </c>
      <c r="C86" s="92"/>
      <c r="D86" s="92"/>
      <c r="E86" s="92"/>
      <c r="F86" s="92"/>
      <c r="G86" s="92"/>
      <c r="H86" s="92"/>
      <c r="I86" s="93"/>
      <c r="J86" s="94"/>
      <c r="K86" s="305">
        <v>0.05</v>
      </c>
      <c r="L86" s="859">
        <f>N79*K86</f>
        <v>18583.154610228125</v>
      </c>
      <c r="M86" s="860"/>
      <c r="N86" s="51"/>
    </row>
    <row r="87" spans="1:14" ht="15.75" thickBot="1">
      <c r="B87" s="822" t="s">
        <v>953</v>
      </c>
      <c r="C87" s="823"/>
      <c r="D87" s="823"/>
      <c r="E87" s="823"/>
      <c r="F87" s="823"/>
      <c r="G87" s="823"/>
      <c r="H87" s="823"/>
      <c r="I87" s="823"/>
      <c r="J87" s="823"/>
      <c r="K87" s="823"/>
      <c r="L87" s="823"/>
      <c r="M87" s="824"/>
      <c r="N87" s="52">
        <f>L84+L85+L86</f>
        <v>111498.92766136875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483162.01986593124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1135</v>
      </c>
      <c r="C31" s="964" t="s">
        <v>2143</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71.649414538135986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1687.2115789583686</v>
      </c>
      <c r="N48" s="272">
        <f>K48*M48</f>
        <v>84.360578947918441</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43829.165527018551</v>
      </c>
      <c r="N49" s="272">
        <f>K49*M49</f>
        <v>43829.165527018551</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43913.52610596647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1432.9882907627198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45418.163811267324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9083.6327622534645</v>
      </c>
      <c r="M84" s="858"/>
      <c r="N84" s="51"/>
    </row>
    <row r="85" spans="1:14">
      <c r="B85" s="89" t="s">
        <v>973</v>
      </c>
      <c r="C85" s="90"/>
      <c r="D85" s="90"/>
      <c r="E85" s="90"/>
      <c r="F85" s="90"/>
      <c r="G85" s="90"/>
      <c r="H85" s="90"/>
      <c r="I85" s="87"/>
      <c r="J85" s="88"/>
      <c r="K85" s="304">
        <v>0.05</v>
      </c>
      <c r="L85" s="857">
        <f>N79*K85</f>
        <v>2270.9081905633661</v>
      </c>
      <c r="M85" s="858"/>
      <c r="N85" s="51"/>
    </row>
    <row r="86" spans="1:14" ht="15.75" thickBot="1">
      <c r="B86" s="91" t="s">
        <v>974</v>
      </c>
      <c r="C86" s="92"/>
      <c r="D86" s="92"/>
      <c r="E86" s="92"/>
      <c r="F86" s="92"/>
      <c r="G86" s="92"/>
      <c r="H86" s="92"/>
      <c r="I86" s="93"/>
      <c r="J86" s="94"/>
      <c r="K86" s="305">
        <v>0.05</v>
      </c>
      <c r="L86" s="859">
        <f>N79*K86</f>
        <v>2270.9081905633661</v>
      </c>
      <c r="M86" s="860"/>
      <c r="N86" s="51"/>
    </row>
    <row r="87" spans="1:14" ht="15.75" thickBot="1">
      <c r="B87" s="822" t="s">
        <v>953</v>
      </c>
      <c r="C87" s="823"/>
      <c r="D87" s="823"/>
      <c r="E87" s="823"/>
      <c r="F87" s="823"/>
      <c r="G87" s="823"/>
      <c r="H87" s="823"/>
      <c r="I87" s="823"/>
      <c r="J87" s="823"/>
      <c r="K87" s="823"/>
      <c r="L87" s="823"/>
      <c r="M87" s="824"/>
      <c r="N87" s="52">
        <f>L84+L85+L86</f>
        <v>13625.449143380198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59043.61295464752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1683</v>
      </c>
      <c r="C31" s="964" t="s">
        <v>2144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7029.83938120119</v>
      </c>
      <c r="L36" s="270"/>
      <c r="M36" s="336">
        <v>1.25</v>
      </c>
      <c r="N36" s="272">
        <f>K36/M36</f>
        <v>5623.8715049609518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1886.7062180720402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7510.5777230329923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24763.008984521501</v>
      </c>
      <c r="N48" s="272">
        <f>K48*M48</f>
        <v>12381.50449226075</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1687.2115789583686</v>
      </c>
      <c r="N49" s="272">
        <f>K49*M49</f>
        <v>843.6057894791843</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335721.16019541892</v>
      </c>
      <c r="N50" s="272">
        <f>K50*M50</f>
        <v>339078.37179737311</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7709.136898255314</v>
      </c>
      <c r="N51" s="272">
        <f>K51*M51</f>
        <v>2312.741069476594</v>
      </c>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354616.2231485896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09">
        <f>VLOOKUP(A58,TRANSPORTE!A1:D117,4,FALSE)</f>
        <v>1163.4187809116481</v>
      </c>
      <c r="M58" s="910"/>
      <c r="N58" s="287">
        <f>K58*L58</f>
        <v>1175.0529687207645</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09">
        <f>VLOOKUP(A59,TRANSPORTE!A1:D117,4,FALSE)</f>
        <v>932.29582164537612</v>
      </c>
      <c r="M59" s="910"/>
      <c r="N59" s="287">
        <f>K59*L59</f>
        <v>466.14791082268806</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1641.2008795434526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37734.124361440801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401502.12611260684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80300.425222521371</v>
      </c>
      <c r="M82" s="858"/>
      <c r="N82" s="51"/>
    </row>
    <row r="83" spans="1:14">
      <c r="B83" s="89" t="s">
        <v>973</v>
      </c>
      <c r="C83" s="90"/>
      <c r="D83" s="90"/>
      <c r="E83" s="90"/>
      <c r="F83" s="90"/>
      <c r="G83" s="90"/>
      <c r="H83" s="90"/>
      <c r="I83" s="87"/>
      <c r="J83" s="88"/>
      <c r="K83" s="304">
        <v>0.05</v>
      </c>
      <c r="L83" s="857">
        <f>N77*K83</f>
        <v>20075.106305630343</v>
      </c>
      <c r="M83" s="858"/>
      <c r="N83" s="51"/>
    </row>
    <row r="84" spans="1:14" ht="15.75" thickBot="1">
      <c r="B84" s="91" t="s">
        <v>974</v>
      </c>
      <c r="C84" s="92"/>
      <c r="D84" s="92"/>
      <c r="E84" s="92"/>
      <c r="F84" s="92"/>
      <c r="G84" s="92"/>
      <c r="H84" s="92"/>
      <c r="I84" s="93"/>
      <c r="J84" s="94"/>
      <c r="K84" s="305">
        <v>0.05</v>
      </c>
      <c r="L84" s="859">
        <f>N77*K84</f>
        <v>20075.106305630343</v>
      </c>
      <c r="M84" s="860"/>
      <c r="N84" s="51"/>
    </row>
    <row r="85" spans="1:14" ht="15.75" thickBot="1">
      <c r="B85" s="822" t="s">
        <v>953</v>
      </c>
      <c r="C85" s="823"/>
      <c r="D85" s="823"/>
      <c r="E85" s="823"/>
      <c r="F85" s="823"/>
      <c r="G85" s="823"/>
      <c r="H85" s="823"/>
      <c r="I85" s="823"/>
      <c r="J85" s="823"/>
      <c r="K85" s="823"/>
      <c r="L85" s="823"/>
      <c r="M85" s="824"/>
      <c r="N85" s="52">
        <f>L82+L83+L84</f>
        <v>120450.63783378205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521952.76394638891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1.5" customHeight="1" thickBot="1">
      <c r="A31" t="s">
        <v>1845</v>
      </c>
      <c r="B31" s="80" t="s">
        <v>1684</v>
      </c>
      <c r="C31" s="964" t="s">
        <v>2145</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7029.83938120119</v>
      </c>
      <c r="L36" s="270"/>
      <c r="M36" s="336">
        <v>18.75</v>
      </c>
      <c r="N36" s="272">
        <f>K36/M36</f>
        <v>374.92476699739677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107.73674787146933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482.66151486886611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24763.008984521501</v>
      </c>
      <c r="N48" s="272">
        <f>K48*M48</f>
        <v>1238.1504492260751</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1687.2115789583686</v>
      </c>
      <c r="N49" s="272">
        <f>K49*M49</f>
        <v>84.360578947918441</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43829.165527018551</v>
      </c>
      <c r="N50" s="272">
        <f>K50*M50</f>
        <v>43829.165527018551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45151.676555192542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09">
        <f>VLOOKUP(A58,TRANSPORTE!A1:D117,4,FALSE)</f>
        <v>932.29582164537612</v>
      </c>
      <c r="M58" s="910"/>
      <c r="N58" s="287">
        <f>K58*L58</f>
        <v>46.614791082268809</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46.614791082268809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2154.7349574293867</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47835.68781857306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9567.137563714612</v>
      </c>
      <c r="M82" s="858"/>
      <c r="N82" s="51"/>
    </row>
    <row r="83" spans="1:14">
      <c r="B83" s="89" t="s">
        <v>973</v>
      </c>
      <c r="C83" s="90"/>
      <c r="D83" s="90"/>
      <c r="E83" s="90"/>
      <c r="F83" s="90"/>
      <c r="G83" s="90"/>
      <c r="H83" s="90"/>
      <c r="I83" s="87"/>
      <c r="J83" s="88"/>
      <c r="K83" s="304">
        <v>0.05</v>
      </c>
      <c r="L83" s="857">
        <f>N77*K83</f>
        <v>2391.784390928653</v>
      </c>
      <c r="M83" s="858"/>
      <c r="N83" s="51"/>
    </row>
    <row r="84" spans="1:14" ht="15.75" thickBot="1">
      <c r="B84" s="91" t="s">
        <v>974</v>
      </c>
      <c r="C84" s="92"/>
      <c r="D84" s="92"/>
      <c r="E84" s="92"/>
      <c r="F84" s="92"/>
      <c r="G84" s="92"/>
      <c r="H84" s="92"/>
      <c r="I84" s="93"/>
      <c r="J84" s="94"/>
      <c r="K84" s="305">
        <v>0.05</v>
      </c>
      <c r="L84" s="859">
        <f>N77*K84</f>
        <v>2391.784390928653</v>
      </c>
      <c r="M84" s="860"/>
      <c r="N84" s="51"/>
    </row>
    <row r="85" spans="1:14" ht="15.75" thickBot="1">
      <c r="B85" s="822" t="s">
        <v>953</v>
      </c>
      <c r="C85" s="823"/>
      <c r="D85" s="823"/>
      <c r="E85" s="823"/>
      <c r="F85" s="823"/>
      <c r="G85" s="823"/>
      <c r="H85" s="823"/>
      <c r="I85" s="823"/>
      <c r="J85" s="823"/>
      <c r="K85" s="823"/>
      <c r="L85" s="823"/>
      <c r="M85" s="824"/>
      <c r="N85" s="52">
        <f>L82+L83+L84</f>
        <v>14350.706345571918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62186.394164144978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134.53962180720401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335721.16019541892</v>
      </c>
      <c r="N48" s="272">
        <f>K48*M48</f>
        <v>23500.481213679326</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7709.136898255314</v>
      </c>
      <c r="N49" s="272">
        <f>K49*M49</f>
        <v>2312.741069476594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25813.222283155919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09">
        <f>VLOOKUP(A58,TRANSPORTE!A1:D117,4,FALSE)</f>
        <v>1163.4187809116481</v>
      </c>
      <c r="M58" s="910"/>
      <c r="N58" s="287">
        <f>K58*L58</f>
        <v>81.439314663815381</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81.439314663815381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2690.7924361440801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28719.993655771017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5743.9987311542036</v>
      </c>
      <c r="M82" s="858"/>
      <c r="N82" s="51"/>
    </row>
    <row r="83" spans="1:14">
      <c r="B83" s="89" t="s">
        <v>973</v>
      </c>
      <c r="C83" s="90"/>
      <c r="D83" s="90"/>
      <c r="E83" s="90"/>
      <c r="F83" s="90"/>
      <c r="G83" s="90"/>
      <c r="H83" s="90"/>
      <c r="I83" s="87"/>
      <c r="J83" s="88"/>
      <c r="K83" s="304">
        <v>0.05</v>
      </c>
      <c r="L83" s="857">
        <f>N77*K83</f>
        <v>1435.9996827885509</v>
      </c>
      <c r="M83" s="858"/>
      <c r="N83" s="51"/>
    </row>
    <row r="84" spans="1:14" ht="15.75" thickBot="1">
      <c r="B84" s="91" t="s">
        <v>974</v>
      </c>
      <c r="C84" s="92"/>
      <c r="D84" s="92"/>
      <c r="E84" s="92"/>
      <c r="F84" s="92"/>
      <c r="G84" s="92"/>
      <c r="H84" s="92"/>
      <c r="I84" s="93"/>
      <c r="J84" s="94"/>
      <c r="K84" s="305">
        <v>0.05</v>
      </c>
      <c r="L84" s="859">
        <f>N77*K84</f>
        <v>1435.9996827885509</v>
      </c>
      <c r="M84" s="860"/>
      <c r="N84" s="51"/>
    </row>
    <row r="85" spans="1:14" ht="15.75" thickBot="1">
      <c r="B85" s="822" t="s">
        <v>953</v>
      </c>
      <c r="C85" s="823"/>
      <c r="D85" s="823"/>
      <c r="E85" s="823"/>
      <c r="F85" s="823"/>
      <c r="G85" s="823"/>
      <c r="H85" s="823"/>
      <c r="I85" s="823"/>
      <c r="J85" s="823"/>
      <c r="K85" s="823"/>
      <c r="L85" s="823"/>
      <c r="M85" s="824"/>
      <c r="N85" s="52">
        <f>L82+L83+L84</f>
        <v>8615.9980967313058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37335.991752502319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71.649414538135986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48275.047561697786</v>
      </c>
      <c r="N48" s="272">
        <f>K48*M48</f>
        <v>60343.80945212223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60343.80945212223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1432.9882907627198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61848.447157423085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12369.689431484618</v>
      </c>
      <c r="M82" s="858"/>
      <c r="N82" s="51"/>
    </row>
    <row r="83" spans="1:14">
      <c r="B83" s="89" t="s">
        <v>973</v>
      </c>
      <c r="C83" s="90"/>
      <c r="D83" s="90"/>
      <c r="E83" s="90"/>
      <c r="F83" s="90"/>
      <c r="G83" s="90"/>
      <c r="H83" s="90"/>
      <c r="I83" s="87"/>
      <c r="J83" s="88"/>
      <c r="K83" s="304">
        <v>0.05</v>
      </c>
      <c r="L83" s="857">
        <f>N77*K83</f>
        <v>3092.4223578711544</v>
      </c>
      <c r="M83" s="858"/>
      <c r="N83" s="51"/>
    </row>
    <row r="84" spans="1:14" ht="15.75" thickBot="1">
      <c r="B84" s="91" t="s">
        <v>974</v>
      </c>
      <c r="C84" s="92"/>
      <c r="D84" s="92"/>
      <c r="E84" s="92"/>
      <c r="F84" s="92"/>
      <c r="G84" s="92"/>
      <c r="H84" s="92"/>
      <c r="I84" s="93"/>
      <c r="J84" s="94"/>
      <c r="K84" s="305">
        <v>0.05</v>
      </c>
      <c r="L84" s="859">
        <f>N77*K84</f>
        <v>3092.4223578711544</v>
      </c>
      <c r="M84" s="860"/>
      <c r="N84" s="51"/>
    </row>
    <row r="85" spans="1:14" ht="15.75" thickBot="1">
      <c r="B85" s="822" t="s">
        <v>953</v>
      </c>
      <c r="C85" s="823"/>
      <c r="D85" s="823"/>
      <c r="E85" s="823"/>
      <c r="F85" s="823"/>
      <c r="G85" s="823"/>
      <c r="H85" s="823"/>
      <c r="I85" s="823"/>
      <c r="J85" s="823"/>
      <c r="K85" s="823"/>
      <c r="L85" s="823"/>
      <c r="M85" s="824"/>
      <c r="N85" s="52">
        <f>L82+L83+L84</f>
        <v>18554.534147226925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80402.981304650006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161.605121807204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454213.60306804924</v>
      </c>
      <c r="N48" s="272">
        <f>K48*M48</f>
        <v>908.42720613609845</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335721.16019541892</v>
      </c>
      <c r="N49" s="272">
        <f>K49*M49</f>
        <v>23500.481213679326</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7709.136898255314</v>
      </c>
      <c r="N50" s="272">
        <f>K50*M50</f>
        <v>2312.741069476594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26721.649489292016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09">
        <f>VLOOKUP(A58,TRANSPORTE!A1:D117,4,FALSE)</f>
        <v>1163.4187809116481</v>
      </c>
      <c r="M58" s="910"/>
      <c r="N58" s="287">
        <f>K58*L58</f>
        <v>83.766152225638677</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83.766152225638677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3232.1024361440795</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30199.123199468937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6039.8246398937881</v>
      </c>
      <c r="M82" s="858"/>
      <c r="N82" s="51"/>
    </row>
    <row r="83" spans="1:14">
      <c r="B83" s="89" t="s">
        <v>973</v>
      </c>
      <c r="C83" s="90"/>
      <c r="D83" s="90"/>
      <c r="E83" s="90"/>
      <c r="F83" s="90"/>
      <c r="G83" s="90"/>
      <c r="H83" s="90"/>
      <c r="I83" s="87"/>
      <c r="J83" s="88"/>
      <c r="K83" s="304">
        <v>0.05</v>
      </c>
      <c r="L83" s="857">
        <f>N77*K83</f>
        <v>1509.956159973447</v>
      </c>
      <c r="M83" s="858"/>
      <c r="N83" s="51"/>
    </row>
    <row r="84" spans="1:14" ht="15.75" thickBot="1">
      <c r="B84" s="91" t="s">
        <v>974</v>
      </c>
      <c r="C84" s="92"/>
      <c r="D84" s="92"/>
      <c r="E84" s="92"/>
      <c r="F84" s="92"/>
      <c r="G84" s="92"/>
      <c r="H84" s="92"/>
      <c r="I84" s="93"/>
      <c r="J84" s="94"/>
      <c r="K84" s="305">
        <v>0.05</v>
      </c>
      <c r="L84" s="859">
        <f>N77*K84</f>
        <v>1509.956159973447</v>
      </c>
      <c r="M84" s="860"/>
      <c r="N84" s="51"/>
    </row>
    <row r="85" spans="1:14" ht="15.75" thickBot="1">
      <c r="B85" s="822" t="s">
        <v>953</v>
      </c>
      <c r="C85" s="823"/>
      <c r="D85" s="823"/>
      <c r="E85" s="823"/>
      <c r="F85" s="823"/>
      <c r="G85" s="823"/>
      <c r="H85" s="823"/>
      <c r="I85" s="823"/>
      <c r="J85" s="823"/>
      <c r="K85" s="823"/>
      <c r="L85" s="823"/>
      <c r="M85" s="824"/>
      <c r="N85" s="52">
        <f>L82+L83+L84</f>
        <v>9059.7369598406822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39258.860159309617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89.693081204802667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454213.60306804924</v>
      </c>
      <c r="N48" s="272">
        <f>K48*M48</f>
        <v>908.42720613609845</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48275.047561697786</v>
      </c>
      <c r="N49" s="272">
        <f>K49*M49</f>
        <v>60343.80945212223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61252.236658258327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09">
        <f>VLOOKUP(A58,TRANSPORTE!A1:D117,4,FALSE)</f>
        <v>1163.4187809116481</v>
      </c>
      <c r="M58" s="910"/>
      <c r="N58" s="287">
        <f>K58*L58</f>
        <v>2.3268375618232962</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2.3268375618232962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1793.8616240960532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63138.118201121004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12627.623640224201</v>
      </c>
      <c r="M82" s="858"/>
      <c r="N82" s="51"/>
    </row>
    <row r="83" spans="1:14">
      <c r="B83" s="89" t="s">
        <v>973</v>
      </c>
      <c r="C83" s="90"/>
      <c r="D83" s="90"/>
      <c r="E83" s="90"/>
      <c r="F83" s="90"/>
      <c r="G83" s="90"/>
      <c r="H83" s="90"/>
      <c r="I83" s="87"/>
      <c r="J83" s="88"/>
      <c r="K83" s="304">
        <v>0.05</v>
      </c>
      <c r="L83" s="857">
        <f>N77*K83</f>
        <v>3156.9059100560503</v>
      </c>
      <c r="M83" s="858"/>
      <c r="N83" s="51"/>
    </row>
    <row r="84" spans="1:14" ht="15.75" thickBot="1">
      <c r="B84" s="91" t="s">
        <v>974</v>
      </c>
      <c r="C84" s="92"/>
      <c r="D84" s="92"/>
      <c r="E84" s="92"/>
      <c r="F84" s="92"/>
      <c r="G84" s="92"/>
      <c r="H84" s="92"/>
      <c r="I84" s="93"/>
      <c r="J84" s="94"/>
      <c r="K84" s="305">
        <v>0.05</v>
      </c>
      <c r="L84" s="859">
        <f>N77*K84</f>
        <v>3156.9059100560503</v>
      </c>
      <c r="M84" s="860"/>
      <c r="N84" s="51"/>
    </row>
    <row r="85" spans="1:14" ht="15.75" thickBot="1">
      <c r="B85" s="822" t="s">
        <v>953</v>
      </c>
      <c r="C85" s="823"/>
      <c r="D85" s="823"/>
      <c r="E85" s="823"/>
      <c r="F85" s="823"/>
      <c r="G85" s="823"/>
      <c r="H85" s="823"/>
      <c r="I85" s="823"/>
      <c r="J85" s="823"/>
      <c r="K85" s="823"/>
      <c r="L85" s="823"/>
      <c r="M85" s="824"/>
      <c r="N85" s="52">
        <f>L82+L83+L84</f>
        <v>18941.435460336303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82079.553661457307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22.554583333333333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5611.5188595264954</v>
      </c>
      <c r="N48" s="272">
        <f>K48*M48</f>
        <v>6172.6707454791458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6172.6707454791458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451.09166666666664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6646.3169954791456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1329.2633990958293</v>
      </c>
      <c r="M82" s="858"/>
      <c r="N82" s="51"/>
    </row>
    <row r="83" spans="1:14">
      <c r="B83" s="89" t="s">
        <v>973</v>
      </c>
      <c r="C83" s="90"/>
      <c r="D83" s="90"/>
      <c r="E83" s="90"/>
      <c r="F83" s="90"/>
      <c r="G83" s="90"/>
      <c r="H83" s="90"/>
      <c r="I83" s="87"/>
      <c r="J83" s="88"/>
      <c r="K83" s="304">
        <v>0.05</v>
      </c>
      <c r="L83" s="857">
        <f>N77*K83</f>
        <v>332.31584977395732</v>
      </c>
      <c r="M83" s="858"/>
      <c r="N83" s="51"/>
    </row>
    <row r="84" spans="1:14" ht="15.75" thickBot="1">
      <c r="B84" s="91" t="s">
        <v>974</v>
      </c>
      <c r="C84" s="92"/>
      <c r="D84" s="92"/>
      <c r="E84" s="92"/>
      <c r="F84" s="92"/>
      <c r="G84" s="92"/>
      <c r="H84" s="92"/>
      <c r="I84" s="93"/>
      <c r="J84" s="94"/>
      <c r="K84" s="305">
        <v>0.05</v>
      </c>
      <c r="L84" s="859">
        <f>N77*K84</f>
        <v>332.31584977395732</v>
      </c>
      <c r="M84" s="860"/>
      <c r="N84" s="51"/>
    </row>
    <row r="85" spans="1:14" ht="15.75" thickBot="1">
      <c r="B85" s="822" t="s">
        <v>953</v>
      </c>
      <c r="C85" s="823"/>
      <c r="D85" s="823"/>
      <c r="E85" s="823"/>
      <c r="F85" s="823"/>
      <c r="G85" s="823"/>
      <c r="H85" s="823"/>
      <c r="I85" s="823"/>
      <c r="J85" s="823"/>
      <c r="K85" s="823"/>
      <c r="L85" s="823"/>
      <c r="M85" s="824"/>
      <c r="N85" s="52">
        <f>L82+L83+L84</f>
        <v>1993.8950986437439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8640.2120941228895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22.554583333333333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7440.9788997040914</v>
      </c>
      <c r="N48" s="272">
        <f>K48*M48</f>
        <v>8185.076789674501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8185.076789674501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451.09166666666664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8658.7230396745017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1731.7446079349004</v>
      </c>
      <c r="M82" s="858"/>
      <c r="N82" s="51"/>
    </row>
    <row r="83" spans="1:14">
      <c r="B83" s="89" t="s">
        <v>973</v>
      </c>
      <c r="C83" s="90"/>
      <c r="D83" s="90"/>
      <c r="E83" s="90"/>
      <c r="F83" s="90"/>
      <c r="G83" s="90"/>
      <c r="H83" s="90"/>
      <c r="I83" s="87"/>
      <c r="J83" s="88"/>
      <c r="K83" s="304">
        <v>0.05</v>
      </c>
      <c r="L83" s="857">
        <f>N77*K83</f>
        <v>432.9361519837251</v>
      </c>
      <c r="M83" s="858"/>
      <c r="N83" s="51"/>
    </row>
    <row r="84" spans="1:14" ht="15.75" thickBot="1">
      <c r="B84" s="91" t="s">
        <v>974</v>
      </c>
      <c r="C84" s="92"/>
      <c r="D84" s="92"/>
      <c r="E84" s="92"/>
      <c r="F84" s="92"/>
      <c r="G84" s="92"/>
      <c r="H84" s="92"/>
      <c r="I84" s="93"/>
      <c r="J84" s="94"/>
      <c r="K84" s="305">
        <v>0.05</v>
      </c>
      <c r="L84" s="859">
        <f>N77*K84</f>
        <v>432.9361519837251</v>
      </c>
      <c r="M84" s="860"/>
      <c r="N84" s="51"/>
    </row>
    <row r="85" spans="1:14" ht="15.75" thickBot="1">
      <c r="B85" s="822" t="s">
        <v>953</v>
      </c>
      <c r="C85" s="823"/>
      <c r="D85" s="823"/>
      <c r="E85" s="823"/>
      <c r="F85" s="823"/>
      <c r="G85" s="823"/>
      <c r="H85" s="823"/>
      <c r="I85" s="823"/>
      <c r="J85" s="823"/>
      <c r="K85" s="823"/>
      <c r="L85" s="823"/>
      <c r="M85" s="824"/>
      <c r="N85" s="52">
        <f>L82+L83+L84</f>
        <v>2597.6169119023507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11256.339951576852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324.78600000000006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38274.936088906819</v>
      </c>
      <c r="N48" s="272">
        <f>K48*M48</f>
        <v>42102.429697797503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42102.429697797503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09">
        <f>VLOOKUP(A58,TRANSPORTE!A1:D117,4,FALSE)</f>
        <v>932.29582164537612</v>
      </c>
      <c r="M58" s="910"/>
      <c r="N58" s="287">
        <f>K58*L58</f>
        <v>1025.5254038099138</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1025.5254038099138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6495.72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49948.46110160742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9989.6922203214854</v>
      </c>
      <c r="M82" s="858"/>
      <c r="N82" s="51"/>
    </row>
    <row r="83" spans="1:14">
      <c r="B83" s="89" t="s">
        <v>973</v>
      </c>
      <c r="C83" s="90"/>
      <c r="D83" s="90"/>
      <c r="E83" s="90"/>
      <c r="F83" s="90"/>
      <c r="G83" s="90"/>
      <c r="H83" s="90"/>
      <c r="I83" s="87"/>
      <c r="J83" s="88"/>
      <c r="K83" s="304">
        <v>0.05</v>
      </c>
      <c r="L83" s="857">
        <f>N77*K83</f>
        <v>2497.4230550803713</v>
      </c>
      <c r="M83" s="858"/>
      <c r="N83" s="51"/>
    </row>
    <row r="84" spans="1:14" ht="15.75" thickBot="1">
      <c r="B84" s="91" t="s">
        <v>974</v>
      </c>
      <c r="C84" s="92"/>
      <c r="D84" s="92"/>
      <c r="E84" s="92"/>
      <c r="F84" s="92"/>
      <c r="G84" s="92"/>
      <c r="H84" s="92"/>
      <c r="I84" s="93"/>
      <c r="J84" s="94"/>
      <c r="K84" s="305">
        <v>0.05</v>
      </c>
      <c r="L84" s="859">
        <f>N77*K84</f>
        <v>2497.4230550803713</v>
      </c>
      <c r="M84" s="860"/>
      <c r="N84" s="51"/>
    </row>
    <row r="85" spans="1:14" ht="15.75" thickBot="1">
      <c r="B85" s="822" t="s">
        <v>953</v>
      </c>
      <c r="C85" s="823"/>
      <c r="D85" s="823"/>
      <c r="E85" s="823"/>
      <c r="F85" s="823"/>
      <c r="G85" s="823"/>
      <c r="H85" s="823"/>
      <c r="I85" s="823"/>
      <c r="J85" s="823"/>
      <c r="K85" s="823"/>
      <c r="L85" s="823"/>
      <c r="M85" s="824"/>
      <c r="N85" s="52">
        <f>L82+L83+L84</f>
        <v>14984.538330482228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64932.999432089651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7029.83938120119</v>
      </c>
      <c r="L36" s="270"/>
      <c r="M36" s="336">
        <v>3</v>
      </c>
      <c r="N36" s="272">
        <f>K36/M36</f>
        <v>2343.27979373373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451.0916666666667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2794.3714604003967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31593.586680057662</v>
      </c>
      <c r="N48" s="272">
        <f>K48*M48</f>
        <v>39491.983350072078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39491.983350072078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09">
        <f>VLOOKUP(A60,TRANSPORTE!A1:D117,4,FALSE)</f>
        <v>1002.1531531865068</v>
      </c>
      <c r="M60" s="910"/>
      <c r="N60" s="287">
        <f>K60*L60</f>
        <v>1252.6914414831335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1252.6914414831335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4510.916666666667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48049.962918622274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9609.9925837244555</v>
      </c>
      <c r="M84" s="858"/>
      <c r="N84" s="51"/>
    </row>
    <row r="85" spans="1:14">
      <c r="B85" s="89" t="s">
        <v>973</v>
      </c>
      <c r="C85" s="90"/>
      <c r="D85" s="90"/>
      <c r="E85" s="90"/>
      <c r="F85" s="90"/>
      <c r="G85" s="90"/>
      <c r="H85" s="90"/>
      <c r="I85" s="87"/>
      <c r="J85" s="88"/>
      <c r="K85" s="304">
        <v>0.05</v>
      </c>
      <c r="L85" s="857">
        <f>N79*K85</f>
        <v>2402.4981459311139</v>
      </c>
      <c r="M85" s="858"/>
      <c r="N85" s="51"/>
    </row>
    <row r="86" spans="1:14" ht="15.75" thickBot="1">
      <c r="B86" s="91" t="s">
        <v>974</v>
      </c>
      <c r="C86" s="92"/>
      <c r="D86" s="92"/>
      <c r="E86" s="92"/>
      <c r="F86" s="92"/>
      <c r="G86" s="92"/>
      <c r="H86" s="92"/>
      <c r="I86" s="93"/>
      <c r="J86" s="94"/>
      <c r="K86" s="305">
        <v>0.05</v>
      </c>
      <c r="L86" s="859">
        <f>N79*K86</f>
        <v>2402.4981459311139</v>
      </c>
      <c r="M86" s="860"/>
      <c r="N86" s="51"/>
    </row>
    <row r="87" spans="1:14" ht="15.75" thickBot="1">
      <c r="B87" s="822" t="s">
        <v>953</v>
      </c>
      <c r="C87" s="823"/>
      <c r="D87" s="823"/>
      <c r="E87" s="823"/>
      <c r="F87" s="823"/>
      <c r="G87" s="823"/>
      <c r="H87" s="823"/>
      <c r="I87" s="823"/>
      <c r="J87" s="823"/>
      <c r="K87" s="823"/>
      <c r="L87" s="823"/>
      <c r="M87" s="824"/>
      <c r="N87" s="52">
        <f>L84+L85+L86</f>
        <v>14414.988875586681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62464.951794208959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197</v>
      </c>
      <c r="B36" s="871" t="str">
        <f>VLOOKUP(A36,EQUIPOS!A6:D154,3,FALSE)</f>
        <v>Equipo de perforación (TRACKDRILL), potencia 40 HP, 2100 golpes / minuto</v>
      </c>
      <c r="C36" s="872"/>
      <c r="D36" s="872"/>
      <c r="E36" s="872"/>
      <c r="F36" s="872"/>
      <c r="G36" s="872"/>
      <c r="H36" s="873"/>
      <c r="I36" s="267"/>
      <c r="J36" s="268"/>
      <c r="K36" s="269">
        <f>VLOOKUP(A36,EQUIPOS!A6:D163,4,FALSE)</f>
        <v>144887.17912551807</v>
      </c>
      <c r="L36" s="270"/>
      <c r="M36" s="336">
        <v>2.5</v>
      </c>
      <c r="N36" s="272">
        <f>K36/M36</f>
        <v>57954.871650207228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402.04310903601998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58356.914759243249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20370.087014033892</v>
      </c>
      <c r="N48" s="272">
        <f>K48*M48</f>
        <v>20573.787884174231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20573.787884174231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8040.862180720399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86971.56482413788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17394.312964827575</v>
      </c>
      <c r="M84" s="858"/>
      <c r="N84" s="51"/>
    </row>
    <row r="85" spans="1:14">
      <c r="B85" s="89" t="s">
        <v>973</v>
      </c>
      <c r="C85" s="90"/>
      <c r="D85" s="90"/>
      <c r="E85" s="90"/>
      <c r="F85" s="90"/>
      <c r="G85" s="90"/>
      <c r="H85" s="90"/>
      <c r="I85" s="87"/>
      <c r="J85" s="88"/>
      <c r="K85" s="304">
        <v>0.05</v>
      </c>
      <c r="L85" s="857">
        <f>N79*K85</f>
        <v>4348.5782412068938</v>
      </c>
      <c r="M85" s="858"/>
      <c r="N85" s="51"/>
    </row>
    <row r="86" spans="1:14" ht="15.75" thickBot="1">
      <c r="B86" s="91" t="s">
        <v>974</v>
      </c>
      <c r="C86" s="92"/>
      <c r="D86" s="92"/>
      <c r="E86" s="92"/>
      <c r="F86" s="92"/>
      <c r="G86" s="92"/>
      <c r="H86" s="92"/>
      <c r="I86" s="93"/>
      <c r="J86" s="94"/>
      <c r="K86" s="305">
        <v>0.05</v>
      </c>
      <c r="L86" s="859">
        <f>N79*K86</f>
        <v>4348.5782412068938</v>
      </c>
      <c r="M86" s="860"/>
      <c r="N86" s="51"/>
    </row>
    <row r="87" spans="1:14" ht="15.75" thickBot="1">
      <c r="B87" s="822" t="s">
        <v>953</v>
      </c>
      <c r="C87" s="823"/>
      <c r="D87" s="823"/>
      <c r="E87" s="823"/>
      <c r="F87" s="823"/>
      <c r="G87" s="823"/>
      <c r="H87" s="823"/>
      <c r="I87" s="823"/>
      <c r="J87" s="823"/>
      <c r="K87" s="823"/>
      <c r="L87" s="823"/>
      <c r="M87" s="824"/>
      <c r="N87" s="52">
        <f>L84+L85+L86</f>
        <v>26091.469447241365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113063.03427137925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197</v>
      </c>
      <c r="B36" s="871" t="str">
        <f>VLOOKUP(A36,EQUIPOS!A6:D154,3,FALSE)</f>
        <v>Equipo de perforación (TRACKDRILL), potencia 40 HP, 2100 golpes / minuto</v>
      </c>
      <c r="C36" s="872"/>
      <c r="D36" s="872"/>
      <c r="E36" s="872"/>
      <c r="F36" s="872"/>
      <c r="G36" s="872"/>
      <c r="H36" s="873"/>
      <c r="I36" s="267"/>
      <c r="J36" s="268"/>
      <c r="K36" s="269">
        <f>VLOOKUP(A36,EQUIPOS!A6:D163,4,FALSE)</f>
        <v>144887.17912551807</v>
      </c>
      <c r="L36" s="270"/>
      <c r="M36" s="336">
        <v>1.25</v>
      </c>
      <c r="N36" s="272">
        <f>K36/M36</f>
        <v>115909.74330041446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1074.7412180720401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116984.4845184865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20370.087014033892</v>
      </c>
      <c r="N48" s="272">
        <f>K48*M48</f>
        <v>20573.787884174231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20573.787884174231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21494.824361440798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159053.09676410153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31810.619352820308</v>
      </c>
      <c r="M84" s="858"/>
      <c r="N84" s="51"/>
    </row>
    <row r="85" spans="1:14">
      <c r="B85" s="89" t="s">
        <v>973</v>
      </c>
      <c r="C85" s="90"/>
      <c r="D85" s="90"/>
      <c r="E85" s="90"/>
      <c r="F85" s="90"/>
      <c r="G85" s="90"/>
      <c r="H85" s="90"/>
      <c r="I85" s="87"/>
      <c r="J85" s="88"/>
      <c r="K85" s="304">
        <v>0.05</v>
      </c>
      <c r="L85" s="857">
        <f>N79*K85</f>
        <v>7952.6548382050769</v>
      </c>
      <c r="M85" s="858"/>
      <c r="N85" s="51"/>
    </row>
    <row r="86" spans="1:14" ht="15.75" thickBot="1">
      <c r="B86" s="91" t="s">
        <v>974</v>
      </c>
      <c r="C86" s="92"/>
      <c r="D86" s="92"/>
      <c r="E86" s="92"/>
      <c r="F86" s="92"/>
      <c r="G86" s="92"/>
      <c r="H86" s="92"/>
      <c r="I86" s="93"/>
      <c r="J86" s="94"/>
      <c r="K86" s="305">
        <v>0.05</v>
      </c>
      <c r="L86" s="859">
        <f>N79*K86</f>
        <v>7952.6548382050769</v>
      </c>
      <c r="M86" s="860"/>
      <c r="N86" s="51"/>
    </row>
    <row r="87" spans="1:14" ht="15.75" thickBot="1">
      <c r="B87" s="822" t="s">
        <v>953</v>
      </c>
      <c r="C87" s="823"/>
      <c r="D87" s="823"/>
      <c r="E87" s="823"/>
      <c r="F87" s="823"/>
      <c r="G87" s="823"/>
      <c r="H87" s="823"/>
      <c r="I87" s="823"/>
      <c r="J87" s="823"/>
      <c r="K87" s="823"/>
      <c r="L87" s="823"/>
      <c r="M87" s="824"/>
      <c r="N87" s="52">
        <f>L84+L85+L86</f>
        <v>47715.929029230458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206769.025793332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314</v>
      </c>
      <c r="B36" s="871" t="str">
        <f>VLOOKUP(A36,EQUIPOS!A6:D154,3,FALSE)</f>
        <v xml:space="preserve">Retroexcavadora E-200 sobre orugas
</v>
      </c>
      <c r="C36" s="872"/>
      <c r="D36" s="872"/>
      <c r="E36" s="872"/>
      <c r="F36" s="872"/>
      <c r="G36" s="872"/>
      <c r="H36" s="873"/>
      <c r="I36" s="267"/>
      <c r="J36" s="268"/>
      <c r="K36" s="269">
        <f>VLOOKUP(A36,EQUIPOS!A6:D163,4,FALSE)</f>
        <v>155236.26334876934</v>
      </c>
      <c r="L36" s="270"/>
      <c r="M36" s="336">
        <v>23</v>
      </c>
      <c r="N36" s="272">
        <f>K36/M36</f>
        <v>6749.4027542943195</v>
      </c>
    </row>
    <row r="37" spans="1:14">
      <c r="A37" s="113" t="s">
        <v>328</v>
      </c>
      <c r="B37" s="871" t="str">
        <f>VLOOKUP(A37,EQUIPOS!A7:D154,3,FALSE)</f>
        <v xml:space="preserve">Taco metálico o puntal (escamas en concreto)
</v>
      </c>
      <c r="C37" s="872"/>
      <c r="D37" s="872"/>
      <c r="E37" s="872"/>
      <c r="F37" s="872"/>
      <c r="G37" s="872"/>
      <c r="H37" s="873"/>
      <c r="I37" s="421"/>
      <c r="J37" s="422"/>
      <c r="K37" s="269">
        <f>VLOOKUP(A37,EQUIPOS!A7:D164,4,FALSE)</f>
        <v>17.046498421826019</v>
      </c>
      <c r="L37" s="335"/>
      <c r="M37" s="336">
        <v>1</v>
      </c>
      <c r="N37" s="272">
        <f>K37/M37</f>
        <v>17.046498421826019</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1074.7412180720401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7841.1904707881858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5330.5206234177012</v>
      </c>
      <c r="N48" s="272">
        <f>K48*M48</f>
        <v>1865.6822181961952</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8810.4421694346456</v>
      </c>
      <c r="N49" s="272">
        <f>K49*M49</f>
        <v>8810.4421694346456</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3061.3222584967407</v>
      </c>
      <c r="N50" s="272">
        <f>K50*M50</f>
        <v>11633.024582287615</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354462.06674873107</v>
      </c>
      <c r="N51" s="272">
        <f>K51*M51</f>
        <v>63803.17201477159</v>
      </c>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86112.320984690043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09">
        <f>VLOOKUP(A58,TRANSPORTE!A1:D117,4,FALSE)</f>
        <v>1163.4187809116481</v>
      </c>
      <c r="M58" s="910"/>
      <c r="N58" s="287">
        <f>K58*L58</f>
        <v>209.41538056409667</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209.41538056409667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21494.824361440798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115657.75119748313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23131.550239496628</v>
      </c>
      <c r="M82" s="858"/>
      <c r="N82" s="51"/>
    </row>
    <row r="83" spans="1:14">
      <c r="B83" s="89" t="s">
        <v>973</v>
      </c>
      <c r="C83" s="90"/>
      <c r="D83" s="90"/>
      <c r="E83" s="90"/>
      <c r="F83" s="90"/>
      <c r="G83" s="90"/>
      <c r="H83" s="90"/>
      <c r="I83" s="87"/>
      <c r="J83" s="88"/>
      <c r="K83" s="304">
        <v>0.05</v>
      </c>
      <c r="L83" s="857">
        <f>N77*K83</f>
        <v>5782.887559874157</v>
      </c>
      <c r="M83" s="858"/>
      <c r="N83" s="51"/>
    </row>
    <row r="84" spans="1:14" ht="15.75" thickBot="1">
      <c r="B84" s="91" t="s">
        <v>974</v>
      </c>
      <c r="C84" s="92"/>
      <c r="D84" s="92"/>
      <c r="E84" s="92"/>
      <c r="F84" s="92"/>
      <c r="G84" s="92"/>
      <c r="H84" s="92"/>
      <c r="I84" s="93"/>
      <c r="J84" s="94"/>
      <c r="K84" s="305">
        <v>0.05</v>
      </c>
      <c r="L84" s="859">
        <f>N77*K84</f>
        <v>5782.887559874157</v>
      </c>
      <c r="M84" s="860"/>
      <c r="N84" s="51"/>
    </row>
    <row r="85" spans="1:14" ht="15.75" thickBot="1">
      <c r="B85" s="822" t="s">
        <v>953</v>
      </c>
      <c r="C85" s="823"/>
      <c r="D85" s="823"/>
      <c r="E85" s="823"/>
      <c r="F85" s="823"/>
      <c r="G85" s="823"/>
      <c r="H85" s="823"/>
      <c r="I85" s="823"/>
      <c r="J85" s="823"/>
      <c r="K85" s="823"/>
      <c r="L85" s="823"/>
      <c r="M85" s="824"/>
      <c r="N85" s="52">
        <f>L82+L83+L84</f>
        <v>34697.32535924494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150355.07655672808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53.737060903601993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5280.2529509498472</v>
      </c>
      <c r="N48" s="272">
        <f>K48*M48</f>
        <v>5280.2529509498472</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650.54451141065897</v>
      </c>
      <c r="N49" s="272">
        <f>K49*M49</f>
        <v>2602.1780456426359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7882.4309965924831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537.37060903601991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8473.5386665321039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1694.7077333064208</v>
      </c>
      <c r="M82" s="858"/>
      <c r="N82" s="51"/>
    </row>
    <row r="83" spans="1:14">
      <c r="B83" s="89" t="s">
        <v>973</v>
      </c>
      <c r="C83" s="90"/>
      <c r="D83" s="90"/>
      <c r="E83" s="90"/>
      <c r="F83" s="90"/>
      <c r="G83" s="90"/>
      <c r="H83" s="90"/>
      <c r="I83" s="87"/>
      <c r="J83" s="88"/>
      <c r="K83" s="304">
        <v>0.05</v>
      </c>
      <c r="L83" s="857">
        <f>N77*K83</f>
        <v>423.67693332660519</v>
      </c>
      <c r="M83" s="858"/>
      <c r="N83" s="51"/>
    </row>
    <row r="84" spans="1:14" ht="15.75" thickBot="1">
      <c r="B84" s="91" t="s">
        <v>974</v>
      </c>
      <c r="C84" s="92"/>
      <c r="D84" s="92"/>
      <c r="E84" s="92"/>
      <c r="F84" s="92"/>
      <c r="G84" s="92"/>
      <c r="H84" s="92"/>
      <c r="I84" s="93"/>
      <c r="J84" s="94"/>
      <c r="K84" s="305">
        <v>0.05</v>
      </c>
      <c r="L84" s="859">
        <f>N77*K84</f>
        <v>423.67693332660519</v>
      </c>
      <c r="M84" s="860"/>
      <c r="N84" s="51"/>
    </row>
    <row r="85" spans="1:14" ht="15.75" thickBot="1">
      <c r="B85" s="822" t="s">
        <v>953</v>
      </c>
      <c r="C85" s="823"/>
      <c r="D85" s="823"/>
      <c r="E85" s="823"/>
      <c r="F85" s="823"/>
      <c r="G85" s="823"/>
      <c r="H85" s="823"/>
      <c r="I85" s="823"/>
      <c r="J85" s="823"/>
      <c r="K85" s="823"/>
      <c r="L85" s="823"/>
      <c r="M85" s="824"/>
      <c r="N85" s="52">
        <f>L82+L83+L84</f>
        <v>2542.0615999596312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11015.600266491736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269</v>
      </c>
      <c r="B36" s="871" t="str">
        <f>VLOOKUP(A36,EQUIPOS!A6:D154,3,FALSE)</f>
        <v>Motoniveladora  potencia 215 HP, ancho de cuchilla 4,27 m, peso 18 ton.</v>
      </c>
      <c r="C36" s="872"/>
      <c r="D36" s="872"/>
      <c r="E36" s="872"/>
      <c r="F36" s="872"/>
      <c r="G36" s="872"/>
      <c r="H36" s="873"/>
      <c r="I36" s="267"/>
      <c r="J36" s="268"/>
      <c r="K36" s="269">
        <f>VLOOKUP(A36,EQUIPOS!A6:D163,4,FALSE)</f>
        <v>164525.69043112264</v>
      </c>
      <c r="L36" s="270"/>
      <c r="M36" s="336">
        <v>15</v>
      </c>
      <c r="N36" s="272">
        <f>K36/M36</f>
        <v>10968.379362074842</v>
      </c>
    </row>
    <row r="37" spans="1:14">
      <c r="A37" s="113" t="s">
        <v>365</v>
      </c>
      <c r="B37" s="871" t="str">
        <f>VLOOKUP(A37,EQUIPOS!A7:D154,3,FALSE)</f>
        <v xml:space="preserve">Vibrocompatador, potencia 153 HP, peso 10 Ton. </v>
      </c>
      <c r="C37" s="872"/>
      <c r="D37" s="872"/>
      <c r="E37" s="872"/>
      <c r="F37" s="872"/>
      <c r="G37" s="872"/>
      <c r="H37" s="873"/>
      <c r="I37" s="421"/>
      <c r="J37" s="422"/>
      <c r="K37" s="269">
        <f>VLOOKUP(A37,EQUIPOS!A7:D164,4,FALSE)</f>
        <v>150022.22993208628</v>
      </c>
      <c r="L37" s="335"/>
      <c r="M37" s="336">
        <v>15</v>
      </c>
      <c r="N37" s="272">
        <f>K37/M37</f>
        <v>10001.481995472419</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112.11635150600333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21081.977709053266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24763.008984521501</v>
      </c>
      <c r="N48" s="272">
        <f>K48*M48</f>
        <v>26001.159433747576</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55.771494290648405</v>
      </c>
      <c r="N49" s="272">
        <f>K49*M49</f>
        <v>1673.1448287194521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27674.304262467027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09">
        <f>VLOOKUP(A60,TRANSPORTE!A1:D117,4,FALSE)</f>
        <v>932.29582164537612</v>
      </c>
      <c r="M60" s="910"/>
      <c r="N60" s="287">
        <f>K60*L60</f>
        <v>978.910612727645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978.910612727645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2242.3270301200664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51977.519614368008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10395.503922873602</v>
      </c>
      <c r="M84" s="858"/>
      <c r="N84" s="51"/>
    </row>
    <row r="85" spans="1:14">
      <c r="B85" s="89" t="s">
        <v>973</v>
      </c>
      <c r="C85" s="90"/>
      <c r="D85" s="90"/>
      <c r="E85" s="90"/>
      <c r="F85" s="90"/>
      <c r="G85" s="90"/>
      <c r="H85" s="90"/>
      <c r="I85" s="87"/>
      <c r="J85" s="88"/>
      <c r="K85" s="304">
        <v>0.05</v>
      </c>
      <c r="L85" s="857">
        <f>N79*K85</f>
        <v>2598.8759807184006</v>
      </c>
      <c r="M85" s="858"/>
      <c r="N85" s="51"/>
    </row>
    <row r="86" spans="1:14" ht="15.75" thickBot="1">
      <c r="B86" s="91" t="s">
        <v>974</v>
      </c>
      <c r="C86" s="92"/>
      <c r="D86" s="92"/>
      <c r="E86" s="92"/>
      <c r="F86" s="92"/>
      <c r="G86" s="92"/>
      <c r="H86" s="92"/>
      <c r="I86" s="93"/>
      <c r="J86" s="94"/>
      <c r="K86" s="305">
        <v>0.05</v>
      </c>
      <c r="L86" s="859">
        <f>N79*K86</f>
        <v>2598.8759807184006</v>
      </c>
      <c r="M86" s="860"/>
      <c r="N86" s="51"/>
    </row>
    <row r="87" spans="1:14" ht="15.75" thickBot="1">
      <c r="B87" s="822" t="s">
        <v>953</v>
      </c>
      <c r="C87" s="823"/>
      <c r="D87" s="823"/>
      <c r="E87" s="823"/>
      <c r="F87" s="823"/>
      <c r="G87" s="823"/>
      <c r="H87" s="823"/>
      <c r="I87" s="823"/>
      <c r="J87" s="823"/>
      <c r="K87" s="823"/>
      <c r="L87" s="823"/>
      <c r="M87" s="824"/>
      <c r="N87" s="52">
        <f>L84+L85+L86</f>
        <v>15593.255884310402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67570.775498678413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2.25" customHeight="1" thickBot="1">
      <c r="A31" t="s">
        <v>1845</v>
      </c>
      <c r="B31" s="80" t="s">
        <v>1144</v>
      </c>
      <c r="C31" s="964" t="s">
        <v>2155</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40843.783944201241</v>
      </c>
      <c r="N48" s="272">
        <f>K48*M48</f>
        <v>44928.162338621369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6576.6065515833079</v>
      </c>
      <c r="N49" s="272">
        <f>K49*M49</f>
        <v>7563.0975343208038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7709.136898255314</v>
      </c>
      <c r="N50" s="272">
        <f>K50*M50</f>
        <v>15418.273796510628</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146998.7127681358</v>
      </c>
      <c r="N51" s="272">
        <f>K51*M51</f>
        <v>73499.356384067898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141408.89005352068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1008.5038196902459</v>
      </c>
      <c r="M60" s="910"/>
      <c r="N60" s="287">
        <f>K60*L60</f>
        <v>1109.3542016592705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1109.3542016592705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159486.78204493638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31897.356408987278</v>
      </c>
      <c r="M84" s="858"/>
      <c r="N84" s="51"/>
    </row>
    <row r="85" spans="1:14">
      <c r="B85" s="89" t="s">
        <v>973</v>
      </c>
      <c r="C85" s="90"/>
      <c r="D85" s="90"/>
      <c r="E85" s="90"/>
      <c r="F85" s="90"/>
      <c r="G85" s="90"/>
      <c r="H85" s="90"/>
      <c r="I85" s="87"/>
      <c r="J85" s="88"/>
      <c r="K85" s="304">
        <v>0.05</v>
      </c>
      <c r="L85" s="857">
        <f>N79*K85</f>
        <v>7974.3391022468195</v>
      </c>
      <c r="M85" s="858"/>
      <c r="N85" s="51"/>
    </row>
    <row r="86" spans="1:14" ht="15.75" thickBot="1">
      <c r="B86" s="91" t="s">
        <v>974</v>
      </c>
      <c r="C86" s="92"/>
      <c r="D86" s="92"/>
      <c r="E86" s="92"/>
      <c r="F86" s="92"/>
      <c r="G86" s="92"/>
      <c r="H86" s="92"/>
      <c r="I86" s="93"/>
      <c r="J86" s="94"/>
      <c r="K86" s="305">
        <v>0.05</v>
      </c>
      <c r="L86" s="859">
        <f>N79*K86</f>
        <v>7974.3391022468195</v>
      </c>
      <c r="M86" s="860"/>
      <c r="N86" s="51"/>
    </row>
    <row r="87" spans="1:14" ht="15.75" thickBot="1">
      <c r="B87" s="822" t="s">
        <v>953</v>
      </c>
      <c r="C87" s="823"/>
      <c r="D87" s="823"/>
      <c r="E87" s="823"/>
      <c r="F87" s="823"/>
      <c r="G87" s="823"/>
      <c r="H87" s="823"/>
      <c r="I87" s="823"/>
      <c r="J87" s="823"/>
      <c r="K87" s="823"/>
      <c r="L87" s="823"/>
      <c r="M87" s="824"/>
      <c r="N87" s="52">
        <f>L84+L85+L86</f>
        <v>47846.034613480915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207332.81665841729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1.5" customHeight="1" thickBot="1">
      <c r="A31" t="s">
        <v>1845</v>
      </c>
      <c r="B31" s="80" t="s">
        <v>1692</v>
      </c>
      <c r="C31" s="964" t="s">
        <v>2156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40843.783944201241</v>
      </c>
      <c r="N48" s="272">
        <f>K48*M48</f>
        <v>44928.162338621369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6576.6065515833079</v>
      </c>
      <c r="N49" s="272">
        <f>K49*M49</f>
        <v>7563.0975343208038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7709.136898255314</v>
      </c>
      <c r="N50" s="272">
        <f>K50*M50</f>
        <v>15418.273796510628</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177322.69493473144</v>
      </c>
      <c r="N51" s="272">
        <f>K51*M51</f>
        <v>88661.347467365718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156570.8811368185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1008.5038196902459</v>
      </c>
      <c r="M60" s="910"/>
      <c r="N60" s="287">
        <f>K60*L60</f>
        <v>1109.3542016592705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1109.3542016592705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174648.7731282342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34929.754625646841</v>
      </c>
      <c r="M84" s="858"/>
      <c r="N84" s="51"/>
    </row>
    <row r="85" spans="1:14">
      <c r="B85" s="89" t="s">
        <v>973</v>
      </c>
      <c r="C85" s="90"/>
      <c r="D85" s="90"/>
      <c r="E85" s="90"/>
      <c r="F85" s="90"/>
      <c r="G85" s="90"/>
      <c r="H85" s="90"/>
      <c r="I85" s="87"/>
      <c r="J85" s="88"/>
      <c r="K85" s="304">
        <v>0.05</v>
      </c>
      <c r="L85" s="857">
        <f>N79*K85</f>
        <v>8732.4386564117103</v>
      </c>
      <c r="M85" s="858"/>
      <c r="N85" s="51"/>
    </row>
    <row r="86" spans="1:14" ht="15.75" thickBot="1">
      <c r="B86" s="91" t="s">
        <v>974</v>
      </c>
      <c r="C86" s="92"/>
      <c r="D86" s="92"/>
      <c r="E86" s="92"/>
      <c r="F86" s="92"/>
      <c r="G86" s="92"/>
      <c r="H86" s="92"/>
      <c r="I86" s="93"/>
      <c r="J86" s="94"/>
      <c r="K86" s="305">
        <v>0.05</v>
      </c>
      <c r="L86" s="859">
        <f>N79*K86</f>
        <v>8732.4386564117103</v>
      </c>
      <c r="M86" s="860"/>
      <c r="N86" s="51"/>
    </row>
    <row r="87" spans="1:14" ht="15.75" thickBot="1">
      <c r="B87" s="822" t="s">
        <v>953</v>
      </c>
      <c r="C87" s="823"/>
      <c r="D87" s="823"/>
      <c r="E87" s="823"/>
      <c r="F87" s="823"/>
      <c r="G87" s="823"/>
      <c r="H87" s="823"/>
      <c r="I87" s="823"/>
      <c r="J87" s="823"/>
      <c r="K87" s="823"/>
      <c r="L87" s="823"/>
      <c r="M87" s="824"/>
      <c r="N87" s="52">
        <f>L84+L85+L86</f>
        <v>52394.631938470258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227043.40506670446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1693</v>
      </c>
      <c r="C31" s="964" t="s">
        <v>2157</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40843.783944201241</v>
      </c>
      <c r="N48" s="272">
        <f>K48*M48</f>
        <v>44928.162338621369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6576.6065515833079</v>
      </c>
      <c r="N49" s="272">
        <f>K49*M49</f>
        <v>7563.0975343208038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7709.136898255314</v>
      </c>
      <c r="N50" s="272">
        <f>K50*M50</f>
        <v>15418.273796510628</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189191.92422421512</v>
      </c>
      <c r="N51" s="272">
        <f>K51*M51</f>
        <v>94595.962112107562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162505.49578156037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1008.5038196902459</v>
      </c>
      <c r="M60" s="910"/>
      <c r="N60" s="287">
        <f>K60*L60</f>
        <v>1109.3542016592705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1109.3542016592705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180583.38777297607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36116.677554595219</v>
      </c>
      <c r="M84" s="858"/>
      <c r="N84" s="51"/>
    </row>
    <row r="85" spans="1:14">
      <c r="B85" s="89" t="s">
        <v>973</v>
      </c>
      <c r="C85" s="90"/>
      <c r="D85" s="90"/>
      <c r="E85" s="90"/>
      <c r="F85" s="90"/>
      <c r="G85" s="90"/>
      <c r="H85" s="90"/>
      <c r="I85" s="87"/>
      <c r="J85" s="88"/>
      <c r="K85" s="304">
        <v>0.05</v>
      </c>
      <c r="L85" s="857">
        <f>N79*K85</f>
        <v>9029.1693886488047</v>
      </c>
      <c r="M85" s="858"/>
      <c r="N85" s="51"/>
    </row>
    <row r="86" spans="1:14" ht="15.75" thickBot="1">
      <c r="B86" s="91" t="s">
        <v>974</v>
      </c>
      <c r="C86" s="92"/>
      <c r="D86" s="92"/>
      <c r="E86" s="92"/>
      <c r="F86" s="92"/>
      <c r="G86" s="92"/>
      <c r="H86" s="92"/>
      <c r="I86" s="93"/>
      <c r="J86" s="94"/>
      <c r="K86" s="305">
        <v>0.05</v>
      </c>
      <c r="L86" s="859">
        <f>N79*K86</f>
        <v>9029.1693886488047</v>
      </c>
      <c r="M86" s="860"/>
      <c r="N86" s="51"/>
    </row>
    <row r="87" spans="1:14" ht="15.75" thickBot="1">
      <c r="B87" s="822" t="s">
        <v>953</v>
      </c>
      <c r="C87" s="823"/>
      <c r="D87" s="823"/>
      <c r="E87" s="823"/>
      <c r="F87" s="823"/>
      <c r="G87" s="823"/>
      <c r="H87" s="823"/>
      <c r="I87" s="823"/>
      <c r="J87" s="823"/>
      <c r="K87" s="823"/>
      <c r="L87" s="823"/>
      <c r="M87" s="824"/>
      <c r="N87" s="52">
        <f>L84+L85+L86</f>
        <v>54175.016331892832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234758.40410486891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1694</v>
      </c>
      <c r="C31" s="964" t="s">
        <v>2158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40843.783944201241</v>
      </c>
      <c r="N48" s="272">
        <f>K48*M48</f>
        <v>44928.162338621369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6576.6065515833079</v>
      </c>
      <c r="N49" s="272">
        <f>K49*M49</f>
        <v>7563.0975343208038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7709.136898255314</v>
      </c>
      <c r="N50" s="272">
        <f>K50*M50</f>
        <v>15418.273796510628</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186413.68540979078</v>
      </c>
      <c r="N51" s="272">
        <f>K51*M51</f>
        <v>93206.842704895389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161116.37637434818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1008.5038196902459</v>
      </c>
      <c r="M60" s="910"/>
      <c r="N60" s="287">
        <f>K60*L60</f>
        <v>1109.3542016592705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1109.3542016592705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179194.26836576388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35838.853673152778</v>
      </c>
      <c r="M84" s="858"/>
      <c r="N84" s="51"/>
    </row>
    <row r="85" spans="1:14">
      <c r="B85" s="89" t="s">
        <v>973</v>
      </c>
      <c r="C85" s="90"/>
      <c r="D85" s="90"/>
      <c r="E85" s="90"/>
      <c r="F85" s="90"/>
      <c r="G85" s="90"/>
      <c r="H85" s="90"/>
      <c r="I85" s="87"/>
      <c r="J85" s="88"/>
      <c r="K85" s="304">
        <v>0.05</v>
      </c>
      <c r="L85" s="857">
        <f>N79*K85</f>
        <v>8959.7134182881946</v>
      </c>
      <c r="M85" s="858"/>
      <c r="N85" s="51"/>
    </row>
    <row r="86" spans="1:14" ht="15.75" thickBot="1">
      <c r="B86" s="91" t="s">
        <v>974</v>
      </c>
      <c r="C86" s="92"/>
      <c r="D86" s="92"/>
      <c r="E86" s="92"/>
      <c r="F86" s="92"/>
      <c r="G86" s="92"/>
      <c r="H86" s="92"/>
      <c r="I86" s="93"/>
      <c r="J86" s="94"/>
      <c r="K86" s="305">
        <v>0.05</v>
      </c>
      <c r="L86" s="859">
        <f>N79*K86</f>
        <v>8959.7134182881946</v>
      </c>
      <c r="M86" s="860"/>
      <c r="N86" s="51"/>
    </row>
    <row r="87" spans="1:14" ht="15.75" thickBot="1">
      <c r="B87" s="822" t="s">
        <v>953</v>
      </c>
      <c r="C87" s="823"/>
      <c r="D87" s="823"/>
      <c r="E87" s="823"/>
      <c r="F87" s="823"/>
      <c r="G87" s="823"/>
      <c r="H87" s="823"/>
      <c r="I87" s="823"/>
      <c r="J87" s="823"/>
      <c r="K87" s="823"/>
      <c r="L87" s="823"/>
      <c r="M87" s="824"/>
      <c r="N87" s="52">
        <f>L84+L85+L86</f>
        <v>53758.280509729164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232952.54887549306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1145</v>
      </c>
      <c r="C31" s="964" t="s">
        <v>1734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40843.783944201241</v>
      </c>
      <c r="N48" s="272">
        <f>K48*M48</f>
        <v>44928.162338621369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6576.6065515833079</v>
      </c>
      <c r="N49" s="272">
        <f>K49*M49</f>
        <v>3288.303275791654</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7709.136898255314</v>
      </c>
      <c r="N50" s="272">
        <f>K50*M50</f>
        <v>7709.136898255314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143458.68923185795</v>
      </c>
      <c r="N51" s="272">
        <f>K51*M51</f>
        <v>143458.68923185795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199384.2917445263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1008.5038196902459</v>
      </c>
      <c r="M60" s="910"/>
      <c r="N60" s="287">
        <f>K60*L60</f>
        <v>1109.3542016592705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1109.3542016592705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217462.183735942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43492.436747188403</v>
      </c>
      <c r="M84" s="858"/>
      <c r="N84" s="51"/>
    </row>
    <row r="85" spans="1:14">
      <c r="B85" s="89" t="s">
        <v>973</v>
      </c>
      <c r="C85" s="90"/>
      <c r="D85" s="90"/>
      <c r="E85" s="90"/>
      <c r="F85" s="90"/>
      <c r="G85" s="90"/>
      <c r="H85" s="90"/>
      <c r="I85" s="87"/>
      <c r="J85" s="88"/>
      <c r="K85" s="304">
        <v>0.05</v>
      </c>
      <c r="L85" s="857">
        <f>N79*K85</f>
        <v>10873.109186797101</v>
      </c>
      <c r="M85" s="858"/>
      <c r="N85" s="51"/>
    </row>
    <row r="86" spans="1:14" ht="15.75" thickBot="1">
      <c r="B86" s="91" t="s">
        <v>974</v>
      </c>
      <c r="C86" s="92"/>
      <c r="D86" s="92"/>
      <c r="E86" s="92"/>
      <c r="F86" s="92"/>
      <c r="G86" s="92"/>
      <c r="H86" s="92"/>
      <c r="I86" s="93"/>
      <c r="J86" s="94"/>
      <c r="K86" s="305">
        <v>0.05</v>
      </c>
      <c r="L86" s="859">
        <f>N79*K86</f>
        <v>10873.109186797101</v>
      </c>
      <c r="M86" s="860"/>
      <c r="N86" s="51"/>
    </row>
    <row r="87" spans="1:14" ht="15.75" thickBot="1">
      <c r="B87" s="822" t="s">
        <v>953</v>
      </c>
      <c r="C87" s="823"/>
      <c r="D87" s="823"/>
      <c r="E87" s="823"/>
      <c r="F87" s="823"/>
      <c r="G87" s="823"/>
      <c r="H87" s="823"/>
      <c r="I87" s="823"/>
      <c r="J87" s="823"/>
      <c r="K87" s="823"/>
      <c r="L87" s="823"/>
      <c r="M87" s="824"/>
      <c r="N87" s="52">
        <f>L84+L85+L86</f>
        <v>65238.655120782598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282700.83885672461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1695</v>
      </c>
      <c r="C31" s="964" t="s">
        <v>1696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40843.783944201241</v>
      </c>
      <c r="N48" s="272">
        <f>K48*M48</f>
        <v>44928.162338621369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6576.6065515833079</v>
      </c>
      <c r="N49" s="272">
        <f>K49*M49</f>
        <v>3288.303275791654</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7709.136898255314</v>
      </c>
      <c r="N50" s="272">
        <f>K50*M50</f>
        <v>7709.136898255314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143458.68923185795</v>
      </c>
      <c r="N51" s="272">
        <f>K51*M51</f>
        <v>143458.68923185795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199384.2917445263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1008.5038196902459</v>
      </c>
      <c r="M60" s="910"/>
      <c r="N60" s="287">
        <f>K60*L60</f>
        <v>1109.3542016592705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1109.3542016592705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217462.183735942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43492.436747188403</v>
      </c>
      <c r="M84" s="858"/>
      <c r="N84" s="51"/>
    </row>
    <row r="85" spans="1:14">
      <c r="B85" s="89" t="s">
        <v>973</v>
      </c>
      <c r="C85" s="90"/>
      <c r="D85" s="90"/>
      <c r="E85" s="90"/>
      <c r="F85" s="90"/>
      <c r="G85" s="90"/>
      <c r="H85" s="90"/>
      <c r="I85" s="87"/>
      <c r="J85" s="88"/>
      <c r="K85" s="304">
        <v>0.05</v>
      </c>
      <c r="L85" s="857">
        <f>N79*K85</f>
        <v>10873.109186797101</v>
      </c>
      <c r="M85" s="858"/>
      <c r="N85" s="51"/>
    </row>
    <row r="86" spans="1:14" ht="15.75" thickBot="1">
      <c r="B86" s="91" t="s">
        <v>974</v>
      </c>
      <c r="C86" s="92"/>
      <c r="D86" s="92"/>
      <c r="E86" s="92"/>
      <c r="F86" s="92"/>
      <c r="G86" s="92"/>
      <c r="H86" s="92"/>
      <c r="I86" s="93"/>
      <c r="J86" s="94"/>
      <c r="K86" s="305">
        <v>0.05</v>
      </c>
      <c r="L86" s="859">
        <f>N79*K86</f>
        <v>10873.109186797101</v>
      </c>
      <c r="M86" s="860"/>
      <c r="N86" s="51"/>
    </row>
    <row r="87" spans="1:14" ht="15.75" thickBot="1">
      <c r="B87" s="822" t="s">
        <v>953</v>
      </c>
      <c r="C87" s="823"/>
      <c r="D87" s="823"/>
      <c r="E87" s="823"/>
      <c r="F87" s="823"/>
      <c r="G87" s="823"/>
      <c r="H87" s="823"/>
      <c r="I87" s="823"/>
      <c r="J87" s="823"/>
      <c r="K87" s="823"/>
      <c r="L87" s="823"/>
      <c r="M87" s="824"/>
      <c r="N87" s="52">
        <f>L84+L85+L86</f>
        <v>65238.655120782598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282700.83885672461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1697</v>
      </c>
      <c r="C31" s="964" t="s">
        <v>1698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40843.783944201241</v>
      </c>
      <c r="N48" s="272">
        <f>K48*M48</f>
        <v>44928.162338621369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6576.6065515833079</v>
      </c>
      <c r="N49" s="272">
        <f>K49*M49</f>
        <v>3288.303275791654</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7709.136898255314</v>
      </c>
      <c r="N50" s="272">
        <f>K50*M50</f>
        <v>7709.136898255314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143458.68923185795</v>
      </c>
      <c r="N51" s="272">
        <f>K51*M51</f>
        <v>143458.68923185795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199384.2917445263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1008.5038196902459</v>
      </c>
      <c r="M60" s="910"/>
      <c r="N60" s="287">
        <f>K60*L60</f>
        <v>1109.3542016592705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1109.3542016592705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217462.183735942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43492.436747188403</v>
      </c>
      <c r="M84" s="858"/>
      <c r="N84" s="51"/>
    </row>
    <row r="85" spans="1:14">
      <c r="B85" s="89" t="s">
        <v>973</v>
      </c>
      <c r="C85" s="90"/>
      <c r="D85" s="90"/>
      <c r="E85" s="90"/>
      <c r="F85" s="90"/>
      <c r="G85" s="90"/>
      <c r="H85" s="90"/>
      <c r="I85" s="87"/>
      <c r="J85" s="88"/>
      <c r="K85" s="304">
        <v>0.05</v>
      </c>
      <c r="L85" s="857">
        <f>N79*K85</f>
        <v>10873.109186797101</v>
      </c>
      <c r="M85" s="858"/>
      <c r="N85" s="51"/>
    </row>
    <row r="86" spans="1:14" ht="15.75" thickBot="1">
      <c r="B86" s="91" t="s">
        <v>974</v>
      </c>
      <c r="C86" s="92"/>
      <c r="D86" s="92"/>
      <c r="E86" s="92"/>
      <c r="F86" s="92"/>
      <c r="G86" s="92"/>
      <c r="H86" s="92"/>
      <c r="I86" s="93"/>
      <c r="J86" s="94"/>
      <c r="K86" s="305">
        <v>0.05</v>
      </c>
      <c r="L86" s="859">
        <f>N79*K86</f>
        <v>10873.109186797101</v>
      </c>
      <c r="M86" s="860"/>
      <c r="N86" s="51"/>
    </row>
    <row r="87" spans="1:14" ht="15.75" thickBot="1">
      <c r="B87" s="822" t="s">
        <v>953</v>
      </c>
      <c r="C87" s="823"/>
      <c r="D87" s="823"/>
      <c r="E87" s="823"/>
      <c r="F87" s="823"/>
      <c r="G87" s="823"/>
      <c r="H87" s="823"/>
      <c r="I87" s="823"/>
      <c r="J87" s="823"/>
      <c r="K87" s="823"/>
      <c r="L87" s="823"/>
      <c r="M87" s="824"/>
      <c r="N87" s="52">
        <f>L84+L85+L86</f>
        <v>65238.655120782598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282700.83885672461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1699</v>
      </c>
      <c r="C31" s="964" t="s">
        <v>1700</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40843.783944201241</v>
      </c>
      <c r="N48" s="272">
        <f>K48*M48</f>
        <v>44928.162338621369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6576.6065515833079</v>
      </c>
      <c r="N49" s="272">
        <f>K49*M49</f>
        <v>3288.303275791654</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7709.136898255314</v>
      </c>
      <c r="N50" s="272">
        <f>K50*M50</f>
        <v>7709.136898255314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143458.68923185795</v>
      </c>
      <c r="N51" s="272">
        <f>K51*M51</f>
        <v>143458.68923185795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199384.2917445263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1008.5038196902459</v>
      </c>
      <c r="M60" s="910"/>
      <c r="N60" s="287">
        <f>K60*L60</f>
        <v>1109.3542016592705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1109.3542016592705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217462.183735942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43492.436747188403</v>
      </c>
      <c r="M84" s="858"/>
      <c r="N84" s="51"/>
    </row>
    <row r="85" spans="1:14">
      <c r="B85" s="89" t="s">
        <v>973</v>
      </c>
      <c r="C85" s="90"/>
      <c r="D85" s="90"/>
      <c r="E85" s="90"/>
      <c r="F85" s="90"/>
      <c r="G85" s="90"/>
      <c r="H85" s="90"/>
      <c r="I85" s="87"/>
      <c r="J85" s="88"/>
      <c r="K85" s="304">
        <v>0.05</v>
      </c>
      <c r="L85" s="857">
        <f>N79*K85</f>
        <v>10873.109186797101</v>
      </c>
      <c r="M85" s="858"/>
      <c r="N85" s="51"/>
    </row>
    <row r="86" spans="1:14" ht="15.75" thickBot="1">
      <c r="B86" s="91" t="s">
        <v>974</v>
      </c>
      <c r="C86" s="92"/>
      <c r="D86" s="92"/>
      <c r="E86" s="92"/>
      <c r="F86" s="92"/>
      <c r="G86" s="92"/>
      <c r="H86" s="92"/>
      <c r="I86" s="93"/>
      <c r="J86" s="94"/>
      <c r="K86" s="305">
        <v>0.05</v>
      </c>
      <c r="L86" s="859">
        <f>N79*K86</f>
        <v>10873.109186797101</v>
      </c>
      <c r="M86" s="860"/>
      <c r="N86" s="51"/>
    </row>
    <row r="87" spans="1:14" ht="15.75" thickBot="1">
      <c r="B87" s="822" t="s">
        <v>953</v>
      </c>
      <c r="C87" s="823"/>
      <c r="D87" s="823"/>
      <c r="E87" s="823"/>
      <c r="F87" s="823"/>
      <c r="G87" s="823"/>
      <c r="H87" s="823"/>
      <c r="I87" s="823"/>
      <c r="J87" s="823"/>
      <c r="K87" s="823"/>
      <c r="L87" s="823"/>
      <c r="M87" s="824"/>
      <c r="N87" s="52">
        <f>L84+L85+L86</f>
        <v>65238.655120782598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282700.83885672461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8.5" customHeight="1" thickBot="1">
      <c r="A31" t="s">
        <v>1845</v>
      </c>
      <c r="B31" s="80" t="s">
        <v>1701</v>
      </c>
      <c r="C31" s="964" t="s">
        <v>1702</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7092.4367725672928</v>
      </c>
      <c r="N48" s="272">
        <f>K48*M48</f>
        <v>9220.1678043374814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9220.1678043374814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10836.219022409521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2167.2438044819041</v>
      </c>
      <c r="M84" s="858"/>
      <c r="N84" s="51"/>
    </row>
    <row r="85" spans="1:14">
      <c r="B85" s="89" t="s">
        <v>973</v>
      </c>
      <c r="C85" s="90"/>
      <c r="D85" s="90"/>
      <c r="E85" s="90"/>
      <c r="F85" s="90"/>
      <c r="G85" s="90"/>
      <c r="H85" s="90"/>
      <c r="I85" s="87"/>
      <c r="J85" s="88"/>
      <c r="K85" s="304">
        <v>0.05</v>
      </c>
      <c r="L85" s="857">
        <f>N79*K85</f>
        <v>541.81095112047603</v>
      </c>
      <c r="M85" s="858"/>
      <c r="N85" s="51"/>
    </row>
    <row r="86" spans="1:14" ht="15.75" thickBot="1">
      <c r="B86" s="91" t="s">
        <v>974</v>
      </c>
      <c r="C86" s="92"/>
      <c r="D86" s="92"/>
      <c r="E86" s="92"/>
      <c r="F86" s="92"/>
      <c r="G86" s="92"/>
      <c r="H86" s="92"/>
      <c r="I86" s="93"/>
      <c r="J86" s="94"/>
      <c r="K86" s="305">
        <v>0.05</v>
      </c>
      <c r="L86" s="859">
        <f>N79*K86</f>
        <v>541.81095112047603</v>
      </c>
      <c r="M86" s="860"/>
      <c r="N86" s="51"/>
    </row>
    <row r="87" spans="1:14" ht="15.75" thickBot="1">
      <c r="B87" s="822" t="s">
        <v>953</v>
      </c>
      <c r="C87" s="823"/>
      <c r="D87" s="823"/>
      <c r="E87" s="823"/>
      <c r="F87" s="823"/>
      <c r="G87" s="823"/>
      <c r="H87" s="823"/>
      <c r="I87" s="823"/>
      <c r="J87" s="823"/>
      <c r="K87" s="823"/>
      <c r="L87" s="823"/>
      <c r="M87" s="824"/>
      <c r="N87" s="52">
        <f>L84+L85+L86</f>
        <v>3250.8657067228564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14087.084729132377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 customHeight="1" thickBot="1">
      <c r="A31" t="s">
        <v>1845</v>
      </c>
      <c r="B31" s="80" t="s">
        <v>1703</v>
      </c>
      <c r="C31" s="964" t="s">
        <v>1704</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14852.096830586359</v>
      </c>
      <c r="N48" s="272">
        <f>K48*M48</f>
        <v>19307.725879762267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19307.725879762267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20923.777097834307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4184.7554195668617</v>
      </c>
      <c r="M84" s="858"/>
      <c r="N84" s="51"/>
    </row>
    <row r="85" spans="1:14">
      <c r="B85" s="89" t="s">
        <v>973</v>
      </c>
      <c r="C85" s="90"/>
      <c r="D85" s="90"/>
      <c r="E85" s="90"/>
      <c r="F85" s="90"/>
      <c r="G85" s="90"/>
      <c r="H85" s="90"/>
      <c r="I85" s="87"/>
      <c r="J85" s="88"/>
      <c r="K85" s="304">
        <v>0.05</v>
      </c>
      <c r="L85" s="857">
        <f>N79*K85</f>
        <v>1046.1888548917154</v>
      </c>
      <c r="M85" s="858"/>
      <c r="N85" s="51"/>
    </row>
    <row r="86" spans="1:14" ht="15.75" thickBot="1">
      <c r="B86" s="91" t="s">
        <v>974</v>
      </c>
      <c r="C86" s="92"/>
      <c r="D86" s="92"/>
      <c r="E86" s="92"/>
      <c r="F86" s="92"/>
      <c r="G86" s="92"/>
      <c r="H86" s="92"/>
      <c r="I86" s="93"/>
      <c r="J86" s="94"/>
      <c r="K86" s="305">
        <v>0.05</v>
      </c>
      <c r="L86" s="859">
        <f>N79*K86</f>
        <v>1046.1888548917154</v>
      </c>
      <c r="M86" s="860"/>
      <c r="N86" s="51"/>
    </row>
    <row r="87" spans="1:14" ht="15.75" thickBot="1">
      <c r="B87" s="822" t="s">
        <v>953</v>
      </c>
      <c r="C87" s="823"/>
      <c r="D87" s="823"/>
      <c r="E87" s="823"/>
      <c r="F87" s="823"/>
      <c r="G87" s="823"/>
      <c r="H87" s="823"/>
      <c r="I87" s="823"/>
      <c r="J87" s="823"/>
      <c r="K87" s="823"/>
      <c r="L87" s="823"/>
      <c r="M87" s="824"/>
      <c r="N87" s="52">
        <f>L84+L85+L86</f>
        <v>6277.1331293502935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27200.910227184599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1705</v>
      </c>
      <c r="C31" s="964" t="s">
        <v>2159</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7092.4367725672928</v>
      </c>
      <c r="N48" s="272">
        <f>K48*M48</f>
        <v>9220.1678043374814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9220.1678043374814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10836.219022409521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2167.2438044819041</v>
      </c>
      <c r="M84" s="858"/>
      <c r="N84" s="51"/>
    </row>
    <row r="85" spans="1:14">
      <c r="B85" s="89" t="s">
        <v>973</v>
      </c>
      <c r="C85" s="90"/>
      <c r="D85" s="90"/>
      <c r="E85" s="90"/>
      <c r="F85" s="90"/>
      <c r="G85" s="90"/>
      <c r="H85" s="90"/>
      <c r="I85" s="87"/>
      <c r="J85" s="88"/>
      <c r="K85" s="304">
        <v>0.05</v>
      </c>
      <c r="L85" s="857">
        <f>N79*K85</f>
        <v>541.81095112047603</v>
      </c>
      <c r="M85" s="858"/>
      <c r="N85" s="51"/>
    </row>
    <row r="86" spans="1:14" ht="15.75" thickBot="1">
      <c r="B86" s="91" t="s">
        <v>974</v>
      </c>
      <c r="C86" s="92"/>
      <c r="D86" s="92"/>
      <c r="E86" s="92"/>
      <c r="F86" s="92"/>
      <c r="G86" s="92"/>
      <c r="H86" s="92"/>
      <c r="I86" s="93"/>
      <c r="J86" s="94"/>
      <c r="K86" s="305">
        <v>0.05</v>
      </c>
      <c r="L86" s="859">
        <f>N79*K86</f>
        <v>541.81095112047603</v>
      </c>
      <c r="M86" s="860"/>
      <c r="N86" s="51"/>
    </row>
    <row r="87" spans="1:14" ht="15.75" thickBot="1">
      <c r="B87" s="822" t="s">
        <v>953</v>
      </c>
      <c r="C87" s="823"/>
      <c r="D87" s="823"/>
      <c r="E87" s="823"/>
      <c r="F87" s="823"/>
      <c r="G87" s="823"/>
      <c r="H87" s="823"/>
      <c r="I87" s="823"/>
      <c r="J87" s="823"/>
      <c r="K87" s="823"/>
      <c r="L87" s="823"/>
      <c r="M87" s="824"/>
      <c r="N87" s="52">
        <f>L84+L85+L86</f>
        <v>3250.8657067228564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14087.084729132377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 customHeight="1" thickBot="1">
      <c r="A31" t="s">
        <v>1845</v>
      </c>
      <c r="B31" s="80" t="s">
        <v>1706</v>
      </c>
      <c r="C31" s="964" t="s">
        <v>2160</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14852.096830586359</v>
      </c>
      <c r="N48" s="272">
        <f>K48*M48</f>
        <v>19307.725879762267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19307.725879762267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20923.777097834307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4184.7554195668617</v>
      </c>
      <c r="M84" s="858"/>
      <c r="N84" s="51"/>
    </row>
    <row r="85" spans="1:14">
      <c r="B85" s="89" t="s">
        <v>973</v>
      </c>
      <c r="C85" s="90"/>
      <c r="D85" s="90"/>
      <c r="E85" s="90"/>
      <c r="F85" s="90"/>
      <c r="G85" s="90"/>
      <c r="H85" s="90"/>
      <c r="I85" s="87"/>
      <c r="J85" s="88"/>
      <c r="K85" s="304">
        <v>0.05</v>
      </c>
      <c r="L85" s="857">
        <f>N79*K85</f>
        <v>1046.1888548917154</v>
      </c>
      <c r="M85" s="858"/>
      <c r="N85" s="51"/>
    </row>
    <row r="86" spans="1:14" ht="15.75" thickBot="1">
      <c r="B86" s="91" t="s">
        <v>974</v>
      </c>
      <c r="C86" s="92"/>
      <c r="D86" s="92"/>
      <c r="E86" s="92"/>
      <c r="F86" s="92"/>
      <c r="G86" s="92"/>
      <c r="H86" s="92"/>
      <c r="I86" s="93"/>
      <c r="J86" s="94"/>
      <c r="K86" s="305">
        <v>0.05</v>
      </c>
      <c r="L86" s="859">
        <f>N79*K86</f>
        <v>1046.1888548917154</v>
      </c>
      <c r="M86" s="860"/>
      <c r="N86" s="51"/>
    </row>
    <row r="87" spans="1:14" ht="15.75" thickBot="1">
      <c r="B87" s="822" t="s">
        <v>953</v>
      </c>
      <c r="C87" s="823"/>
      <c r="D87" s="823"/>
      <c r="E87" s="823"/>
      <c r="F87" s="823"/>
      <c r="G87" s="823"/>
      <c r="H87" s="823"/>
      <c r="I87" s="823"/>
      <c r="J87" s="823"/>
      <c r="K87" s="823"/>
      <c r="L87" s="823"/>
      <c r="M87" s="824"/>
      <c r="N87" s="52">
        <f>L84+L85+L86</f>
        <v>6277.1331293502935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27200.910227184599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62094.505339507734</v>
      </c>
      <c r="L36" s="270"/>
      <c r="M36" s="336">
        <v>15</v>
      </c>
      <c r="N36" s="272">
        <f>K36/M36</f>
        <v>4139.6336893005155</v>
      </c>
    </row>
    <row r="37" spans="1:14">
      <c r="A37" s="113" t="s">
        <v>174</v>
      </c>
      <c r="B37" s="871" t="str">
        <f>VLOOKUP(A37,EQUIPOS!A7:D154,3,FALSE)</f>
        <v>Compactador vibratorio tipo DD-20</v>
      </c>
      <c r="C37" s="872"/>
      <c r="D37" s="872"/>
      <c r="E37" s="872"/>
      <c r="F37" s="872"/>
      <c r="G37" s="872"/>
      <c r="H37" s="873"/>
      <c r="I37" s="421"/>
      <c r="J37" s="422"/>
      <c r="K37" s="269">
        <f>VLOOKUP(A37,EQUIPOS!A7:D164,4,FALSE)</f>
        <v>73892.461354014216</v>
      </c>
      <c r="L37" s="335"/>
      <c r="M37" s="336">
        <v>15</v>
      </c>
      <c r="N37" s="272">
        <f>K37/M37</f>
        <v>4926.1640902676145</v>
      </c>
    </row>
    <row r="38" spans="1:14">
      <c r="A38" s="113" t="s">
        <v>269</v>
      </c>
      <c r="B38" s="871" t="str">
        <f>VLOOKUP(A38,EQUIPOS!A8:D154,3,FALSE)</f>
        <v>Motoniveladora  potencia 215 HP, ancho de cuchilla 4,27 m, peso 18 ton.</v>
      </c>
      <c r="C38" s="872"/>
      <c r="D38" s="872"/>
      <c r="E38" s="872"/>
      <c r="F38" s="872"/>
      <c r="G38" s="872"/>
      <c r="H38" s="873"/>
      <c r="I38" s="328"/>
      <c r="J38" s="330"/>
      <c r="K38" s="269">
        <f>VLOOKUP(A38,EQUIPOS!A8:D165,4,FALSE)</f>
        <v>164525.69043112264</v>
      </c>
      <c r="L38" s="423"/>
      <c r="M38" s="424">
        <v>15</v>
      </c>
      <c r="N38" s="272">
        <f>K38/M38</f>
        <v>10968.379362074842</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N75*M41</f>
        <v>44.846540602401326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20079.02368224537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24763.008984521501</v>
      </c>
      <c r="N48" s="272">
        <f>K48*M48</f>
        <v>32191.911679877951</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55.771494290648405</v>
      </c>
      <c r="N49" s="272">
        <f>K49*M49</f>
        <v>1673.1448287194521</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1" t="s">
        <v>953</v>
      </c>
      <c r="C53" s="865"/>
      <c r="D53" s="865"/>
      <c r="E53" s="865"/>
      <c r="F53" s="865"/>
      <c r="G53" s="865"/>
      <c r="H53" s="865"/>
      <c r="I53" s="865"/>
      <c r="J53" s="865"/>
      <c r="K53" s="865"/>
      <c r="L53" s="865"/>
      <c r="M53" s="866"/>
      <c r="N53" s="104">
        <f>SUM(N48:N52)</f>
        <v>33865.056508597401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09">
        <f>VLOOKUP(A58,TRANSPORTE!A1:D117,4,FALSE)</f>
        <v>932.29582164537612</v>
      </c>
      <c r="M58" s="910"/>
      <c r="N58" s="287">
        <f>K58*L58</f>
        <v>1211.9845681389891</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1211.9845681389891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2242.3270301200664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57398.391789101828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11479.678357820367</v>
      </c>
      <c r="M82" s="858"/>
      <c r="N82" s="51"/>
    </row>
    <row r="83" spans="1:14">
      <c r="B83" s="89" t="s">
        <v>973</v>
      </c>
      <c r="C83" s="90"/>
      <c r="D83" s="90"/>
      <c r="E83" s="90"/>
      <c r="F83" s="90"/>
      <c r="G83" s="90"/>
      <c r="H83" s="90"/>
      <c r="I83" s="87"/>
      <c r="J83" s="88"/>
      <c r="K83" s="304">
        <v>0.05</v>
      </c>
      <c r="L83" s="857">
        <f>N77*K83</f>
        <v>2869.9195894550917</v>
      </c>
      <c r="M83" s="858"/>
      <c r="N83" s="51"/>
    </row>
    <row r="84" spans="1:14" ht="15.75" thickBot="1">
      <c r="B84" s="91" t="s">
        <v>974</v>
      </c>
      <c r="C84" s="92"/>
      <c r="D84" s="92"/>
      <c r="E84" s="92"/>
      <c r="F84" s="92"/>
      <c r="G84" s="92"/>
      <c r="H84" s="92"/>
      <c r="I84" s="93"/>
      <c r="J84" s="94"/>
      <c r="K84" s="305">
        <v>0.05</v>
      </c>
      <c r="L84" s="859">
        <f>N77*K84</f>
        <v>2869.9195894550917</v>
      </c>
      <c r="M84" s="860"/>
      <c r="N84" s="51"/>
    </row>
    <row r="85" spans="1:14" ht="15.75" thickBot="1">
      <c r="B85" s="822" t="s">
        <v>953</v>
      </c>
      <c r="C85" s="823"/>
      <c r="D85" s="823"/>
      <c r="E85" s="823"/>
      <c r="F85" s="823"/>
      <c r="G85" s="823"/>
      <c r="H85" s="823"/>
      <c r="I85" s="823"/>
      <c r="J85" s="823"/>
      <c r="K85" s="823"/>
      <c r="L85" s="823"/>
      <c r="M85" s="824"/>
      <c r="N85" s="52">
        <f>L82+L83+L84</f>
        <v>17219.517536730549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74617.909325832385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106.68624361440799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11205.769207188207</v>
      </c>
      <c r="N48" s="272">
        <f>K48*M48</f>
        <v>7844.0384450317442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7844.0384450317442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2133.7248722881595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10084.449560934312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2016.8899121868626</v>
      </c>
      <c r="M84" s="858"/>
      <c r="N84" s="51"/>
    </row>
    <row r="85" spans="1:14">
      <c r="B85" s="89" t="s">
        <v>973</v>
      </c>
      <c r="C85" s="90"/>
      <c r="D85" s="90"/>
      <c r="E85" s="90"/>
      <c r="F85" s="90"/>
      <c r="G85" s="90"/>
      <c r="H85" s="90"/>
      <c r="I85" s="87"/>
      <c r="J85" s="88"/>
      <c r="K85" s="304">
        <v>0.05</v>
      </c>
      <c r="L85" s="857">
        <f>N79*K85</f>
        <v>504.22247804671565</v>
      </c>
      <c r="M85" s="858"/>
      <c r="N85" s="51"/>
    </row>
    <row r="86" spans="1:14" ht="15.75" thickBot="1">
      <c r="B86" s="91" t="s">
        <v>974</v>
      </c>
      <c r="C86" s="92"/>
      <c r="D86" s="92"/>
      <c r="E86" s="92"/>
      <c r="F86" s="92"/>
      <c r="G86" s="92"/>
      <c r="H86" s="92"/>
      <c r="I86" s="93"/>
      <c r="J86" s="94"/>
      <c r="K86" s="305">
        <v>0.05</v>
      </c>
      <c r="L86" s="859">
        <f>N79*K86</f>
        <v>504.22247804671565</v>
      </c>
      <c r="M86" s="860"/>
      <c r="N86" s="51"/>
    </row>
    <row r="87" spans="1:14" ht="15.75" thickBot="1">
      <c r="B87" s="822" t="s">
        <v>953</v>
      </c>
      <c r="C87" s="823"/>
      <c r="D87" s="823"/>
      <c r="E87" s="823"/>
      <c r="F87" s="823"/>
      <c r="G87" s="823"/>
      <c r="H87" s="823"/>
      <c r="I87" s="823"/>
      <c r="J87" s="823"/>
      <c r="K87" s="823"/>
      <c r="L87" s="823"/>
      <c r="M87" s="824"/>
      <c r="N87" s="52">
        <f>L84+L85+L86</f>
        <v>3025.3348682802944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52">
        <f>N79+N87</f>
        <v>13109.784429214607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537.37060903602003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41904.559831452512</v>
      </c>
      <c r="N48" s="272">
        <f>K48*M48</f>
        <v>8380.9119662905032</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2737.0684438929666</v>
      </c>
      <c r="N49" s="272">
        <f>K49*M49</f>
        <v>2873.9218660876149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11254.833832378117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10747.412180720399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22539.616622134534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4507.9233244269071</v>
      </c>
      <c r="M84" s="858"/>
      <c r="N84" s="51"/>
    </row>
    <row r="85" spans="1:14">
      <c r="B85" s="89" t="s">
        <v>973</v>
      </c>
      <c r="C85" s="90"/>
      <c r="D85" s="90"/>
      <c r="E85" s="90"/>
      <c r="F85" s="90"/>
      <c r="G85" s="90"/>
      <c r="H85" s="90"/>
      <c r="I85" s="87"/>
      <c r="J85" s="88"/>
      <c r="K85" s="304">
        <v>0.05</v>
      </c>
      <c r="L85" s="857">
        <f>N79*K85</f>
        <v>1126.9808311067268</v>
      </c>
      <c r="M85" s="858"/>
      <c r="N85" s="51"/>
    </row>
    <row r="86" spans="1:14" ht="15.75" thickBot="1">
      <c r="B86" s="91" t="s">
        <v>974</v>
      </c>
      <c r="C86" s="92"/>
      <c r="D86" s="92"/>
      <c r="E86" s="92"/>
      <c r="F86" s="92"/>
      <c r="G86" s="92"/>
      <c r="H86" s="92"/>
      <c r="I86" s="93"/>
      <c r="J86" s="94"/>
      <c r="K86" s="305">
        <v>0.05</v>
      </c>
      <c r="L86" s="859">
        <f>N79*K86</f>
        <v>1126.9808311067268</v>
      </c>
      <c r="M86" s="860"/>
      <c r="N86" s="51"/>
    </row>
    <row r="87" spans="1:14" ht="15.75" thickBot="1">
      <c r="B87" s="822" t="s">
        <v>953</v>
      </c>
      <c r="C87" s="823"/>
      <c r="D87" s="823"/>
      <c r="E87" s="823"/>
      <c r="F87" s="823"/>
      <c r="G87" s="823"/>
      <c r="H87" s="823"/>
      <c r="I87" s="823"/>
      <c r="J87" s="823"/>
      <c r="K87" s="823"/>
      <c r="L87" s="823"/>
      <c r="M87" s="824"/>
      <c r="N87" s="52">
        <f>L84+L85+L86</f>
        <v>6761.8849866403598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29301.501608774895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8.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36221.794781379518</v>
      </c>
      <c r="L36" s="270"/>
      <c r="M36" s="336">
        <v>1500</v>
      </c>
      <c r="N36" s="272">
        <f>K36/M36</f>
        <v>24.147863187586346</v>
      </c>
    </row>
    <row r="37" spans="1:14">
      <c r="A37" s="113" t="s">
        <v>361</v>
      </c>
      <c r="B37" s="871" t="str">
        <f>VLOOKUP(A37,EQUIPOS!A7:D154,3,FALSE)</f>
        <v>Vehículo delineador</v>
      </c>
      <c r="C37" s="872"/>
      <c r="D37" s="872"/>
      <c r="E37" s="872"/>
      <c r="F37" s="872"/>
      <c r="G37" s="872"/>
      <c r="H37" s="873"/>
      <c r="I37" s="421"/>
      <c r="J37" s="422"/>
      <c r="K37" s="269">
        <f>VLOOKUP(A37,EQUIPOS!A7:D164,4,FALSE)</f>
        <v>124021.84782932614</v>
      </c>
      <c r="L37" s="335"/>
      <c r="M37" s="336">
        <v>1500</v>
      </c>
      <c r="N37" s="272">
        <f>K37/M37</f>
        <v>82.681231886217432</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0.22423270301200668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107.05332777681579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4499.6729409412019</v>
      </c>
      <c r="N48" s="272">
        <f>K48*M48</f>
        <v>206.98495528329528</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76112.143563940233</v>
      </c>
      <c r="N49" s="272">
        <f>K49*M49</f>
        <v>1065.5700098951634</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28951.199126142943</v>
      </c>
      <c r="N50" s="272">
        <f>K50*M50</f>
        <v>12.449015624241465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1285.0039808027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22.423270301200667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1414.4805788807166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282.89611577614335</v>
      </c>
      <c r="M84" s="858"/>
      <c r="N84" s="51"/>
    </row>
    <row r="85" spans="1:14">
      <c r="B85" s="89" t="s">
        <v>973</v>
      </c>
      <c r="C85" s="90"/>
      <c r="D85" s="90"/>
      <c r="E85" s="90"/>
      <c r="F85" s="90"/>
      <c r="G85" s="90"/>
      <c r="H85" s="90"/>
      <c r="I85" s="87"/>
      <c r="J85" s="88"/>
      <c r="K85" s="304">
        <v>0.05</v>
      </c>
      <c r="L85" s="857">
        <f>N79*K85</f>
        <v>70.724028944035837</v>
      </c>
      <c r="M85" s="858"/>
      <c r="N85" s="51"/>
    </row>
    <row r="86" spans="1:14" ht="15.75" thickBot="1">
      <c r="B86" s="91" t="s">
        <v>974</v>
      </c>
      <c r="C86" s="92"/>
      <c r="D86" s="92"/>
      <c r="E86" s="92"/>
      <c r="F86" s="92"/>
      <c r="G86" s="92"/>
      <c r="H86" s="92"/>
      <c r="I86" s="93"/>
      <c r="J86" s="94"/>
      <c r="K86" s="305">
        <v>0.05</v>
      </c>
      <c r="L86" s="859">
        <f>N79*K86</f>
        <v>70.724028944035837</v>
      </c>
      <c r="M86" s="860"/>
      <c r="N86" s="51"/>
    </row>
    <row r="87" spans="1:14" ht="15.75" thickBot="1">
      <c r="B87" s="822" t="s">
        <v>953</v>
      </c>
      <c r="C87" s="823"/>
      <c r="D87" s="823"/>
      <c r="E87" s="823"/>
      <c r="F87" s="823"/>
      <c r="G87" s="823"/>
      <c r="H87" s="823"/>
      <c r="I87" s="823"/>
      <c r="J87" s="823"/>
      <c r="K87" s="823"/>
      <c r="L87" s="823"/>
      <c r="M87" s="824"/>
      <c r="N87" s="52">
        <f>L84+L85+L86</f>
        <v>424.34417366421496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1838.8247525449315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36221.794781379518</v>
      </c>
      <c r="L36" s="270"/>
      <c r="M36" s="336">
        <v>1200</v>
      </c>
      <c r="N36" s="272">
        <f>K36/M36</f>
        <v>30.18482898448293</v>
      </c>
    </row>
    <row r="37" spans="1:14">
      <c r="A37" s="113" t="s">
        <v>201</v>
      </c>
      <c r="B37" s="871" t="str">
        <f>VLOOKUP(A37,EQUIPOS!A7:D154,3,FALSE)</f>
        <v>Equipo autopropulsado para pintura termoplástica</v>
      </c>
      <c r="C37" s="872"/>
      <c r="D37" s="872"/>
      <c r="E37" s="872"/>
      <c r="F37" s="872"/>
      <c r="G37" s="872"/>
      <c r="H37" s="873"/>
      <c r="I37" s="421"/>
      <c r="J37" s="422"/>
      <c r="K37" s="269">
        <f>VLOOKUP(A37,EQUIPOS!A7:D164,4,FALSE)</f>
        <v>108302.88328294009</v>
      </c>
      <c r="L37" s="335"/>
      <c r="M37" s="336">
        <v>1200</v>
      </c>
      <c r="N37" s="272">
        <f>K37/M37</f>
        <v>90.252402735783406</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0.39306379543167497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120.83029551569801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4499.6729409412019</v>
      </c>
      <c r="N48" s="272">
        <f>K48*M48</f>
        <v>485.9646776216498</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6537.5838381671756</v>
      </c>
      <c r="N49" s="272">
        <f>K49*M49</f>
        <v>509.93153937703971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995.89621699868951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39.306379543167495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1156.0328920575548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231.20657841151098</v>
      </c>
      <c r="M84" s="858"/>
      <c r="N84" s="51"/>
    </row>
    <row r="85" spans="1:14">
      <c r="B85" s="89" t="s">
        <v>973</v>
      </c>
      <c r="C85" s="90"/>
      <c r="D85" s="90"/>
      <c r="E85" s="90"/>
      <c r="F85" s="90"/>
      <c r="G85" s="90"/>
      <c r="H85" s="90"/>
      <c r="I85" s="87"/>
      <c r="J85" s="88"/>
      <c r="K85" s="304">
        <v>0.05</v>
      </c>
      <c r="L85" s="857">
        <f>N79*K85</f>
        <v>57.801644602877744</v>
      </c>
      <c r="M85" s="858"/>
      <c r="N85" s="51"/>
    </row>
    <row r="86" spans="1:14" ht="15.75" thickBot="1">
      <c r="B86" s="91" t="s">
        <v>974</v>
      </c>
      <c r="C86" s="92"/>
      <c r="D86" s="92"/>
      <c r="E86" s="92"/>
      <c r="F86" s="92"/>
      <c r="G86" s="92"/>
      <c r="H86" s="92"/>
      <c r="I86" s="93"/>
      <c r="J86" s="94"/>
      <c r="K86" s="305">
        <v>0.05</v>
      </c>
      <c r="L86" s="859">
        <f>N79*K86</f>
        <v>57.801644602877744</v>
      </c>
      <c r="M86" s="860"/>
      <c r="N86" s="51"/>
    </row>
    <row r="87" spans="1:14" ht="15.75" thickBot="1">
      <c r="B87" s="822" t="s">
        <v>953</v>
      </c>
      <c r="C87" s="823"/>
      <c r="D87" s="823"/>
      <c r="E87" s="823"/>
      <c r="F87" s="823"/>
      <c r="G87" s="823"/>
      <c r="H87" s="823"/>
      <c r="I87" s="823"/>
      <c r="J87" s="823"/>
      <c r="K87" s="823"/>
      <c r="L87" s="823"/>
      <c r="M87" s="824"/>
      <c r="N87" s="52">
        <f>L84+L85+L86</f>
        <v>346.80986761726643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1502.8427596748213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199</v>
      </c>
      <c r="B36" s="871" t="str">
        <f>VLOOKUP(A36,EQUIPOS!A6:D154,3,FALSE)</f>
        <v xml:space="preserve">Equipo de pintura (Compresor), Presión máxima de trabajo 3300 psi.
</v>
      </c>
      <c r="C36" s="872"/>
      <c r="D36" s="872"/>
      <c r="E36" s="872"/>
      <c r="F36" s="872"/>
      <c r="G36" s="872"/>
      <c r="H36" s="873"/>
      <c r="I36" s="267"/>
      <c r="J36" s="268"/>
      <c r="K36" s="269">
        <f>VLOOKUP(A36,EQUIPOS!A6:D163,4,FALSE)</f>
        <v>18772.656675686867</v>
      </c>
      <c r="L36" s="270"/>
      <c r="M36" s="336">
        <v>6.1</v>
      </c>
      <c r="N36" s="272">
        <f>K36/M36</f>
        <v>3077.4847009322734</v>
      </c>
    </row>
    <row r="37" spans="1:14">
      <c r="A37" s="113" t="s">
        <v>138</v>
      </c>
      <c r="B37" s="871" t="str">
        <f>VLOOKUP(A37,EQUIPOS!A7:D154,3,FALSE)</f>
        <v>Camioneta D-300</v>
      </c>
      <c r="C37" s="872"/>
      <c r="D37" s="872"/>
      <c r="E37" s="872"/>
      <c r="F37" s="872"/>
      <c r="G37" s="872"/>
      <c r="H37" s="873"/>
      <c r="I37" s="421"/>
      <c r="J37" s="422"/>
      <c r="K37" s="269">
        <f>VLOOKUP(A37,EQUIPOS!A7:D164,4,FALSE)</f>
        <v>36221.794781379518</v>
      </c>
      <c r="L37" s="335"/>
      <c r="M37" s="336">
        <v>6.1</v>
      </c>
      <c r="N37" s="272">
        <f>K37/M37</f>
        <v>5937.9991444884463</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77.324025330821314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9092.8078707515415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4499.6729409412019</v>
      </c>
      <c r="N48" s="272">
        <f>K48*M48</f>
        <v>1718.8750634395392</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28951.199126142943</v>
      </c>
      <c r="N49" s="272">
        <f>K49*M49</f>
        <v>1447.5599563071473</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76112.143563940233</v>
      </c>
      <c r="N50" s="272">
        <f>K50*M50</f>
        <v>9133.4572276728268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12299.892247419513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7732.4025330821314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29125.102651253186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5825.0205302506374</v>
      </c>
      <c r="M84" s="858"/>
      <c r="N84" s="51"/>
    </row>
    <row r="85" spans="1:14">
      <c r="B85" s="89" t="s">
        <v>973</v>
      </c>
      <c r="C85" s="90"/>
      <c r="D85" s="90"/>
      <c r="E85" s="90"/>
      <c r="F85" s="90"/>
      <c r="G85" s="90"/>
      <c r="H85" s="90"/>
      <c r="I85" s="87"/>
      <c r="J85" s="88"/>
      <c r="K85" s="304">
        <v>0.05</v>
      </c>
      <c r="L85" s="857">
        <f>N79*K85</f>
        <v>1456.2551325626594</v>
      </c>
      <c r="M85" s="858"/>
      <c r="N85" s="51"/>
    </row>
    <row r="86" spans="1:14" ht="15.75" thickBot="1">
      <c r="B86" s="91" t="s">
        <v>974</v>
      </c>
      <c r="C86" s="92"/>
      <c r="D86" s="92"/>
      <c r="E86" s="92"/>
      <c r="F86" s="92"/>
      <c r="G86" s="92"/>
      <c r="H86" s="92"/>
      <c r="I86" s="93"/>
      <c r="J86" s="94"/>
      <c r="K86" s="305">
        <v>0.05</v>
      </c>
      <c r="L86" s="859">
        <f>N79*K86</f>
        <v>1456.2551325626594</v>
      </c>
      <c r="M86" s="860"/>
      <c r="N86" s="51"/>
    </row>
    <row r="87" spans="1:14" ht="15.75" thickBot="1">
      <c r="B87" s="822" t="s">
        <v>953</v>
      </c>
      <c r="C87" s="823"/>
      <c r="D87" s="823"/>
      <c r="E87" s="823"/>
      <c r="F87" s="823"/>
      <c r="G87" s="823"/>
      <c r="H87" s="823"/>
      <c r="I87" s="823"/>
      <c r="J87" s="823"/>
      <c r="K87" s="823"/>
      <c r="L87" s="823"/>
      <c r="M87" s="824"/>
      <c r="N87" s="52">
        <f>L84+L85+L86</f>
        <v>8737.5307953759566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37862.633446629145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36221.794781379518</v>
      </c>
      <c r="L36" s="270"/>
      <c r="M36" s="336">
        <v>6</v>
      </c>
      <c r="N36" s="272">
        <f>K36/M36</f>
        <v>6036.9657968965867</v>
      </c>
    </row>
    <row r="37" spans="1:14">
      <c r="A37" s="113" t="s">
        <v>1711</v>
      </c>
      <c r="B37" s="871" t="str">
        <f>VLOOKUP(A37,EQUIPOS!A7:D154,3,FALSE)</f>
        <v>Caldera para pintura termoplástica</v>
      </c>
      <c r="C37" s="872"/>
      <c r="D37" s="872"/>
      <c r="E37" s="872"/>
      <c r="F37" s="872"/>
      <c r="G37" s="872"/>
      <c r="H37" s="873"/>
      <c r="I37" s="421"/>
      <c r="J37" s="422"/>
      <c r="K37" s="269">
        <f>VLOOKUP(A37,EQUIPOS!A7:D164,4,FALSE)</f>
        <v>71201.699455968876</v>
      </c>
      <c r="L37" s="335"/>
      <c r="M37" s="336">
        <v>6</v>
      </c>
      <c r="N37" s="272">
        <f>K37/M37</f>
        <v>11866.949909328147</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89.890050753001674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17993.805756977734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4499.6729409412019</v>
      </c>
      <c r="N48" s="272">
        <f>K48*M48</f>
        <v>4049.7056468470819</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6537.5838381671756</v>
      </c>
      <c r="N49" s="272">
        <f>K49*M49</f>
        <v>4249.4294948086645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8299.1351416557463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8989.0050753001669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35281.945973933645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7056.3891947867296</v>
      </c>
      <c r="M84" s="858"/>
      <c r="N84" s="51"/>
    </row>
    <row r="85" spans="1:14">
      <c r="B85" s="89" t="s">
        <v>973</v>
      </c>
      <c r="C85" s="90"/>
      <c r="D85" s="90"/>
      <c r="E85" s="90"/>
      <c r="F85" s="90"/>
      <c r="G85" s="90"/>
      <c r="H85" s="90"/>
      <c r="I85" s="87"/>
      <c r="J85" s="88"/>
      <c r="K85" s="304">
        <v>0.05</v>
      </c>
      <c r="L85" s="857">
        <f>N79*K85</f>
        <v>1764.0972986966824</v>
      </c>
      <c r="M85" s="858"/>
      <c r="N85" s="51"/>
    </row>
    <row r="86" spans="1:14" ht="15.75" thickBot="1">
      <c r="B86" s="91" t="s">
        <v>974</v>
      </c>
      <c r="C86" s="92"/>
      <c r="D86" s="92"/>
      <c r="E86" s="92"/>
      <c r="F86" s="92"/>
      <c r="G86" s="92"/>
      <c r="H86" s="92"/>
      <c r="I86" s="93"/>
      <c r="J86" s="94"/>
      <c r="K86" s="305">
        <v>0.05</v>
      </c>
      <c r="L86" s="859">
        <f>N79*K86</f>
        <v>1764.0972986966824</v>
      </c>
      <c r="M86" s="860"/>
      <c r="N86" s="51"/>
    </row>
    <row r="87" spans="1:14" ht="15.75" thickBot="1">
      <c r="B87" s="822" t="s">
        <v>953</v>
      </c>
      <c r="C87" s="823"/>
      <c r="D87" s="823"/>
      <c r="E87" s="823"/>
      <c r="F87" s="823"/>
      <c r="G87" s="823"/>
      <c r="H87" s="823"/>
      <c r="I87" s="823"/>
      <c r="J87" s="823"/>
      <c r="K87" s="823"/>
      <c r="L87" s="823"/>
      <c r="M87" s="824"/>
      <c r="N87" s="52">
        <f>L84+L85+L86</f>
        <v>10584.583792180094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45866.529766113737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36221.794781379518</v>
      </c>
      <c r="L36" s="270"/>
      <c r="M36" s="336">
        <v>250</v>
      </c>
      <c r="N36" s="272">
        <f>K36/M36</f>
        <v>144.88717912551806</v>
      </c>
    </row>
    <row r="37" spans="1:14">
      <c r="A37" s="113" t="s">
        <v>251</v>
      </c>
      <c r="B37" s="871" t="str">
        <f>VLOOKUP(A37,EQUIPOS!A7:D154,3,FALSE)</f>
        <v>Maquina térmica pegatachas</v>
      </c>
      <c r="C37" s="872"/>
      <c r="D37" s="872"/>
      <c r="E37" s="872"/>
      <c r="F37" s="872"/>
      <c r="G37" s="872"/>
      <c r="H37" s="873"/>
      <c r="I37" s="421"/>
      <c r="J37" s="422"/>
      <c r="K37" s="269">
        <f>VLOOKUP(A37,EQUIPOS!A7:D164,4,FALSE)</f>
        <v>31047.252669753867</v>
      </c>
      <c r="L37" s="335"/>
      <c r="M37" s="336">
        <v>250</v>
      </c>
      <c r="N37" s="272">
        <f>K37/M37</f>
        <v>124.18901067901547</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1.0747412180720399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270.15093102260562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6537.5838381671756</v>
      </c>
      <c r="N48" s="272">
        <f>K48*M48</f>
        <v>523.00670705337404</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6694.8214166802354</v>
      </c>
      <c r="N49" s="272">
        <f>K49*M49</f>
        <v>6694.8214166802354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7217.8281237336096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107.474121807204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7595.4531765634192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1519.0906353126838</v>
      </c>
      <c r="M84" s="858"/>
      <c r="N84" s="51"/>
    </row>
    <row r="85" spans="1:14">
      <c r="B85" s="89" t="s">
        <v>973</v>
      </c>
      <c r="C85" s="90"/>
      <c r="D85" s="90"/>
      <c r="E85" s="90"/>
      <c r="F85" s="90"/>
      <c r="G85" s="90"/>
      <c r="H85" s="90"/>
      <c r="I85" s="87"/>
      <c r="J85" s="88"/>
      <c r="K85" s="304">
        <v>0.05</v>
      </c>
      <c r="L85" s="857">
        <f>N79*K85</f>
        <v>379.77265882817096</v>
      </c>
      <c r="M85" s="858"/>
      <c r="N85" s="51"/>
    </row>
    <row r="86" spans="1:14" ht="15.75" thickBot="1">
      <c r="B86" s="91" t="s">
        <v>974</v>
      </c>
      <c r="C86" s="92"/>
      <c r="D86" s="92"/>
      <c r="E86" s="92"/>
      <c r="F86" s="92"/>
      <c r="G86" s="92"/>
      <c r="H86" s="92"/>
      <c r="I86" s="93"/>
      <c r="J86" s="94"/>
      <c r="K86" s="305">
        <v>0.05</v>
      </c>
      <c r="L86" s="859">
        <f>N79*K86</f>
        <v>379.77265882817096</v>
      </c>
      <c r="M86" s="860"/>
      <c r="N86" s="51"/>
    </row>
    <row r="87" spans="1:14" ht="15.75" thickBot="1">
      <c r="B87" s="822" t="s">
        <v>953</v>
      </c>
      <c r="C87" s="823"/>
      <c r="D87" s="823"/>
      <c r="E87" s="823"/>
      <c r="F87" s="823"/>
      <c r="G87" s="823"/>
      <c r="H87" s="823"/>
      <c r="I87" s="823"/>
      <c r="J87" s="823"/>
      <c r="K87" s="823"/>
      <c r="L87" s="823"/>
      <c r="M87" s="824"/>
      <c r="N87" s="52">
        <f>L84+L85+L86</f>
        <v>2278.6359529690258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9874.0891295324454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36221.794781379518</v>
      </c>
      <c r="L36" s="270"/>
      <c r="M36" s="336">
        <v>3.75</v>
      </c>
      <c r="N36" s="272">
        <f>K36/M36</f>
        <v>9659.1452750345379</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89.693081204802652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9748.838356239341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121255.29259025706</v>
      </c>
      <c r="N48" s="272">
        <f>K48*M48</f>
        <v>121255.29259025706</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278929.21203754179</v>
      </c>
      <c r="N49" s="272">
        <f>K49*M49</f>
        <v>278929.21203754179</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335721.16019541892</v>
      </c>
      <c r="N50" s="272">
        <f>K50*M50</f>
        <v>10071.634805862568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410256.13943366142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8969.3081204802656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428974.285910381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85794.857182076201</v>
      </c>
      <c r="M84" s="858"/>
      <c r="N84" s="51"/>
    </row>
    <row r="85" spans="1:14">
      <c r="B85" s="89" t="s">
        <v>973</v>
      </c>
      <c r="C85" s="90"/>
      <c r="D85" s="90"/>
      <c r="E85" s="90"/>
      <c r="F85" s="90"/>
      <c r="G85" s="90"/>
      <c r="H85" s="90"/>
      <c r="I85" s="87"/>
      <c r="J85" s="88"/>
      <c r="K85" s="304">
        <v>0.05</v>
      </c>
      <c r="L85" s="857">
        <f>N79*K85</f>
        <v>21448.71429551905</v>
      </c>
      <c r="M85" s="858"/>
      <c r="N85" s="51"/>
    </row>
    <row r="86" spans="1:14" ht="15.75" thickBot="1">
      <c r="B86" s="91" t="s">
        <v>974</v>
      </c>
      <c r="C86" s="92"/>
      <c r="D86" s="92"/>
      <c r="E86" s="92"/>
      <c r="F86" s="92"/>
      <c r="G86" s="92"/>
      <c r="H86" s="92"/>
      <c r="I86" s="93"/>
      <c r="J86" s="94"/>
      <c r="K86" s="305">
        <v>0.05</v>
      </c>
      <c r="L86" s="859">
        <f>N79*K86</f>
        <v>21448.71429551905</v>
      </c>
      <c r="M86" s="860"/>
      <c r="N86" s="51"/>
    </row>
    <row r="87" spans="1:14" ht="15.75" thickBot="1">
      <c r="B87" s="822" t="s">
        <v>953</v>
      </c>
      <c r="C87" s="823"/>
      <c r="D87" s="823"/>
      <c r="E87" s="823"/>
      <c r="F87" s="823"/>
      <c r="G87" s="823"/>
      <c r="H87" s="823"/>
      <c r="I87" s="823"/>
      <c r="J87" s="823"/>
      <c r="K87" s="823"/>
      <c r="L87" s="823"/>
      <c r="M87" s="824"/>
      <c r="N87" s="52">
        <f>L84+L85+L86</f>
        <v>128692.2857731143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557666.57168349531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8.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36221.794781379518</v>
      </c>
      <c r="L36" s="270"/>
      <c r="M36" s="336">
        <v>3.75</v>
      </c>
      <c r="N36" s="272">
        <f>K36/M36</f>
        <v>9659.1452750345379</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89.693081204802652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9748.838356239341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121255.29259025706</v>
      </c>
      <c r="N48" s="272">
        <f>K48*M48</f>
        <v>121255.29259025706</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277393.23603003775</v>
      </c>
      <c r="N49" s="272">
        <f>K49*M49</f>
        <v>277393.23603003775</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335721.16019541892</v>
      </c>
      <c r="N50" s="272">
        <f>K50*M50</f>
        <v>10071.634805862568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408720.16342615738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8969.3081204802656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427438.30990287696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85487.661980575402</v>
      </c>
      <c r="M84" s="858"/>
      <c r="N84" s="51"/>
    </row>
    <row r="85" spans="1:14">
      <c r="B85" s="89" t="s">
        <v>973</v>
      </c>
      <c r="C85" s="90"/>
      <c r="D85" s="90"/>
      <c r="E85" s="90"/>
      <c r="F85" s="90"/>
      <c r="G85" s="90"/>
      <c r="H85" s="90"/>
      <c r="I85" s="87"/>
      <c r="J85" s="88"/>
      <c r="K85" s="304">
        <v>0.05</v>
      </c>
      <c r="L85" s="857">
        <f>N79*K85</f>
        <v>21371.91549514385</v>
      </c>
      <c r="M85" s="858"/>
      <c r="N85" s="51"/>
    </row>
    <row r="86" spans="1:14" ht="15.75" thickBot="1">
      <c r="B86" s="91" t="s">
        <v>974</v>
      </c>
      <c r="C86" s="92"/>
      <c r="D86" s="92"/>
      <c r="E86" s="92"/>
      <c r="F86" s="92"/>
      <c r="G86" s="92"/>
      <c r="H86" s="92"/>
      <c r="I86" s="93"/>
      <c r="J86" s="94"/>
      <c r="K86" s="305">
        <v>0.05</v>
      </c>
      <c r="L86" s="859">
        <f>N79*K86</f>
        <v>21371.91549514385</v>
      </c>
      <c r="M86" s="860"/>
      <c r="N86" s="51"/>
    </row>
    <row r="87" spans="1:14" ht="15.75" thickBot="1">
      <c r="B87" s="822" t="s">
        <v>953</v>
      </c>
      <c r="C87" s="823"/>
      <c r="D87" s="823"/>
      <c r="E87" s="823"/>
      <c r="F87" s="823"/>
      <c r="G87" s="823"/>
      <c r="H87" s="823"/>
      <c r="I87" s="823"/>
      <c r="J87" s="823"/>
      <c r="K87" s="823"/>
      <c r="L87" s="823"/>
      <c r="M87" s="824"/>
      <c r="N87" s="52">
        <f>L84+L85+L86</f>
        <v>128231.49297086311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555669.80287374009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36221.794781379518</v>
      </c>
      <c r="L36" s="270"/>
      <c r="M36" s="336">
        <v>3</v>
      </c>
      <c r="N36" s="272">
        <f>K36/M36</f>
        <v>12073.931593793173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45.109166666666674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12119.04076045984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206902.56969762078</v>
      </c>
      <c r="N48" s="272">
        <f>K48*M48</f>
        <v>206902.56969762078</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335721.16019541892</v>
      </c>
      <c r="N49" s="272">
        <f>K49*M49</f>
        <v>20143.269611725136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227045.83930934593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4510.916666666667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243675.79673647243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48735.159347294488</v>
      </c>
      <c r="M84" s="858"/>
      <c r="N84" s="51"/>
    </row>
    <row r="85" spans="1:14">
      <c r="B85" s="89" t="s">
        <v>973</v>
      </c>
      <c r="C85" s="90"/>
      <c r="D85" s="90"/>
      <c r="E85" s="90"/>
      <c r="F85" s="90"/>
      <c r="G85" s="90"/>
      <c r="H85" s="90"/>
      <c r="I85" s="87"/>
      <c r="J85" s="88"/>
      <c r="K85" s="304">
        <v>0.05</v>
      </c>
      <c r="L85" s="857">
        <f>N79*K85</f>
        <v>12183.789836823622</v>
      </c>
      <c r="M85" s="858"/>
      <c r="N85" s="51"/>
    </row>
    <row r="86" spans="1:14" ht="15.75" thickBot="1">
      <c r="B86" s="91" t="s">
        <v>974</v>
      </c>
      <c r="C86" s="92"/>
      <c r="D86" s="92"/>
      <c r="E86" s="92"/>
      <c r="F86" s="92"/>
      <c r="G86" s="92"/>
      <c r="H86" s="92"/>
      <c r="I86" s="93"/>
      <c r="J86" s="94"/>
      <c r="K86" s="305">
        <v>0.05</v>
      </c>
      <c r="L86" s="859">
        <f>N79*K86</f>
        <v>12183.789836823622</v>
      </c>
      <c r="M86" s="860"/>
      <c r="N86" s="51"/>
    </row>
    <row r="87" spans="1:14" ht="15.75" thickBot="1">
      <c r="B87" s="822" t="s">
        <v>953</v>
      </c>
      <c r="C87" s="823"/>
      <c r="D87" s="823"/>
      <c r="E87" s="823"/>
      <c r="F87" s="823"/>
      <c r="G87" s="823"/>
      <c r="H87" s="823"/>
      <c r="I87" s="823"/>
      <c r="J87" s="823"/>
      <c r="K87" s="823"/>
      <c r="L87" s="823"/>
      <c r="M87" s="824"/>
      <c r="N87" s="52">
        <f>L84+L85+L86</f>
        <v>73102.739020941735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316778.53575741418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135</v>
      </c>
      <c r="B36" s="871" t="str">
        <f>VLOOKUP(A36,EQUIPOS!A6:D154,3,FALSE)</f>
        <v>Camión 350</v>
      </c>
      <c r="C36" s="872"/>
      <c r="D36" s="872"/>
      <c r="E36" s="872"/>
      <c r="F36" s="872"/>
      <c r="G36" s="872"/>
      <c r="H36" s="873"/>
      <c r="I36" s="267"/>
      <c r="J36" s="268"/>
      <c r="K36" s="269">
        <f>VLOOKUP(A36,EQUIPOS!A6:D163,4,FALSE)</f>
        <v>41396.336893005158</v>
      </c>
      <c r="L36" s="270"/>
      <c r="M36" s="336">
        <v>6.25</v>
      </c>
      <c r="N36" s="272">
        <f>K36/M36</f>
        <v>6623.4139028808249</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323.210243614408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6946.6241464952327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125580.02620567798</v>
      </c>
      <c r="N48" s="272">
        <f>K48*M48</f>
        <v>31395.006551419494</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123912.03763212381</v>
      </c>
      <c r="N49" s="272">
        <f>K49*M49</f>
        <v>30002.914680901649</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61397.92123232114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6464.2048722881591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74808.750251104531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14961.750050220908</v>
      </c>
      <c r="M84" s="858"/>
      <c r="N84" s="51"/>
    </row>
    <row r="85" spans="1:14">
      <c r="B85" s="89" t="s">
        <v>973</v>
      </c>
      <c r="C85" s="90"/>
      <c r="D85" s="90"/>
      <c r="E85" s="90"/>
      <c r="F85" s="90"/>
      <c r="G85" s="90"/>
      <c r="H85" s="90"/>
      <c r="I85" s="87"/>
      <c r="J85" s="88"/>
      <c r="K85" s="304">
        <v>0.05</v>
      </c>
      <c r="L85" s="857">
        <f>N79*K85</f>
        <v>3740.4375125552269</v>
      </c>
      <c r="M85" s="858"/>
      <c r="N85" s="51"/>
    </row>
    <row r="86" spans="1:14" ht="15.75" thickBot="1">
      <c r="B86" s="91" t="s">
        <v>974</v>
      </c>
      <c r="C86" s="92"/>
      <c r="D86" s="92"/>
      <c r="E86" s="92"/>
      <c r="F86" s="92"/>
      <c r="G86" s="92"/>
      <c r="H86" s="92"/>
      <c r="I86" s="93"/>
      <c r="J86" s="94"/>
      <c r="K86" s="305">
        <v>0.05</v>
      </c>
      <c r="L86" s="859">
        <f>N79*K86</f>
        <v>3740.4375125552269</v>
      </c>
      <c r="M86" s="860"/>
      <c r="N86" s="51"/>
    </row>
    <row r="87" spans="1:14" ht="15.75" thickBot="1">
      <c r="B87" s="822" t="s">
        <v>953</v>
      </c>
      <c r="C87" s="823"/>
      <c r="D87" s="823"/>
      <c r="E87" s="823"/>
      <c r="F87" s="823"/>
      <c r="G87" s="823"/>
      <c r="H87" s="823"/>
      <c r="I87" s="823"/>
      <c r="J87" s="823"/>
      <c r="K87" s="823"/>
      <c r="L87" s="823"/>
      <c r="M87" s="824"/>
      <c r="N87" s="52">
        <f>L84+L85+L86</f>
        <v>22442.625075331358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97251.375326435897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36.087333333333333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55947.941179127309</v>
      </c>
      <c r="N48" s="272">
        <f>K48*M48</f>
        <v>55947.941179127309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55947.941179127309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3608.7333333333331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59592.761845793975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11918.552369158795</v>
      </c>
      <c r="M84" s="858"/>
      <c r="N84" s="51"/>
    </row>
    <row r="85" spans="1:14">
      <c r="B85" s="89" t="s">
        <v>973</v>
      </c>
      <c r="C85" s="90"/>
      <c r="D85" s="90"/>
      <c r="E85" s="90"/>
      <c r="F85" s="90"/>
      <c r="G85" s="90"/>
      <c r="H85" s="90"/>
      <c r="I85" s="87"/>
      <c r="J85" s="88"/>
      <c r="K85" s="304">
        <v>0.05</v>
      </c>
      <c r="L85" s="857">
        <f>N79*K85</f>
        <v>2979.6380922896988</v>
      </c>
      <c r="M85" s="858"/>
      <c r="N85" s="51"/>
    </row>
    <row r="86" spans="1:14" ht="15.75" thickBot="1">
      <c r="B86" s="91" t="s">
        <v>974</v>
      </c>
      <c r="C86" s="92"/>
      <c r="D86" s="92"/>
      <c r="E86" s="92"/>
      <c r="F86" s="92"/>
      <c r="G86" s="92"/>
      <c r="H86" s="92"/>
      <c r="I86" s="93"/>
      <c r="J86" s="94"/>
      <c r="K86" s="305">
        <v>0.05</v>
      </c>
      <c r="L86" s="859">
        <f>N79*K86</f>
        <v>2979.6380922896988</v>
      </c>
      <c r="M86" s="860"/>
      <c r="N86" s="51"/>
    </row>
    <row r="87" spans="1:14" ht="15.75" thickBot="1">
      <c r="B87" s="822" t="s">
        <v>953</v>
      </c>
      <c r="C87" s="823"/>
      <c r="D87" s="823"/>
      <c r="E87" s="823"/>
      <c r="F87" s="823"/>
      <c r="G87" s="823"/>
      <c r="H87" s="823"/>
      <c r="I87" s="823"/>
      <c r="J87" s="823"/>
      <c r="K87" s="823"/>
      <c r="L87" s="823"/>
      <c r="M87" s="824"/>
      <c r="N87" s="52">
        <f>L84+L85+L86</f>
        <v>17877.828553738193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77470.590399532171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37.331724137931033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51845.350573469594</v>
      </c>
      <c r="N48" s="272">
        <f>K48*M48</f>
        <v>51845.350573469594</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51845.350573469594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3733.1724137931033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55615.854711400629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11123.170942280127</v>
      </c>
      <c r="M84" s="858"/>
      <c r="N84" s="51"/>
    </row>
    <row r="85" spans="1:14">
      <c r="B85" s="89" t="s">
        <v>973</v>
      </c>
      <c r="C85" s="90"/>
      <c r="D85" s="90"/>
      <c r="E85" s="90"/>
      <c r="F85" s="90"/>
      <c r="G85" s="90"/>
      <c r="H85" s="90"/>
      <c r="I85" s="87"/>
      <c r="J85" s="88"/>
      <c r="K85" s="304">
        <v>0.05</v>
      </c>
      <c r="L85" s="857">
        <f>N79*K85</f>
        <v>2780.7927355700317</v>
      </c>
      <c r="M85" s="858"/>
      <c r="N85" s="51"/>
    </row>
    <row r="86" spans="1:14" ht="15.75" thickBot="1">
      <c r="B86" s="91" t="s">
        <v>974</v>
      </c>
      <c r="C86" s="92"/>
      <c r="D86" s="92"/>
      <c r="E86" s="92"/>
      <c r="F86" s="92"/>
      <c r="G86" s="92"/>
      <c r="H86" s="92"/>
      <c r="I86" s="93"/>
      <c r="J86" s="94"/>
      <c r="K86" s="305">
        <v>0.05</v>
      </c>
      <c r="L86" s="859">
        <f>N79*K86</f>
        <v>2780.7927355700317</v>
      </c>
      <c r="M86" s="860"/>
      <c r="N86" s="51"/>
    </row>
    <row r="87" spans="1:14" ht="15.75" thickBot="1">
      <c r="B87" s="822" t="s">
        <v>953</v>
      </c>
      <c r="C87" s="823"/>
      <c r="D87" s="823"/>
      <c r="E87" s="823"/>
      <c r="F87" s="823"/>
      <c r="G87" s="823"/>
      <c r="H87" s="823"/>
      <c r="I87" s="823"/>
      <c r="J87" s="823"/>
      <c r="K87" s="823"/>
      <c r="L87" s="823"/>
      <c r="M87" s="824"/>
      <c r="N87" s="52">
        <f>L84+L85+L86</f>
        <v>16684.756413420189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72300.611124820818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37.331724137931033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28653.027763840895</v>
      </c>
      <c r="N48" s="272">
        <f>K48*M48</f>
        <v>28653.027763840895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28653.027763840895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3733.1724137931033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32423.53190177193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6484.7063803543861</v>
      </c>
      <c r="M84" s="858"/>
      <c r="N84" s="51"/>
    </row>
    <row r="85" spans="1:14">
      <c r="B85" s="89" t="s">
        <v>973</v>
      </c>
      <c r="C85" s="90"/>
      <c r="D85" s="90"/>
      <c r="E85" s="90"/>
      <c r="F85" s="90"/>
      <c r="G85" s="90"/>
      <c r="H85" s="90"/>
      <c r="I85" s="87"/>
      <c r="J85" s="88"/>
      <c r="K85" s="304">
        <v>0.05</v>
      </c>
      <c r="L85" s="857">
        <f>N79*K85</f>
        <v>1621.1765950885965</v>
      </c>
      <c r="M85" s="858"/>
      <c r="N85" s="51"/>
    </row>
    <row r="86" spans="1:14" ht="15.75" thickBot="1">
      <c r="B86" s="91" t="s">
        <v>974</v>
      </c>
      <c r="C86" s="92"/>
      <c r="D86" s="92"/>
      <c r="E86" s="92"/>
      <c r="F86" s="92"/>
      <c r="G86" s="92"/>
      <c r="H86" s="92"/>
      <c r="I86" s="93"/>
      <c r="J86" s="94"/>
      <c r="K86" s="305">
        <v>0.05</v>
      </c>
      <c r="L86" s="859">
        <f>N79*K86</f>
        <v>1621.1765950885965</v>
      </c>
      <c r="M86" s="860"/>
      <c r="N86" s="51"/>
    </row>
    <row r="87" spans="1:14" ht="15.75" thickBot="1">
      <c r="B87" s="822" t="s">
        <v>953</v>
      </c>
      <c r="C87" s="823"/>
      <c r="D87" s="823"/>
      <c r="E87" s="823"/>
      <c r="F87" s="823"/>
      <c r="G87" s="823"/>
      <c r="H87" s="823"/>
      <c r="I87" s="823"/>
      <c r="J87" s="823"/>
      <c r="K87" s="823"/>
      <c r="L87" s="823"/>
      <c r="M87" s="824"/>
      <c r="N87" s="52">
        <f>L84+L85+L86</f>
        <v>9727.0595705315791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42150.591472303509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8290.4204918840878</v>
      </c>
      <c r="L36" s="270"/>
      <c r="M36" s="336">
        <v>1.25</v>
      </c>
      <c r="N36" s="272">
        <f>K36/M36</f>
        <v>6632.3363935072703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N77*M41</f>
        <v>538.15848722881594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7170.4948807360861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3061.3222584967407</v>
      </c>
      <c r="N48" s="272">
        <f>K48*M48</f>
        <v>29388.693681568711</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354462.06674873107</v>
      </c>
      <c r="N49" s="272">
        <f>K49*M49</f>
        <v>42535.448009847729</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22026.10542358661</v>
      </c>
      <c r="N50" s="272">
        <f>K50*M50</f>
        <v>11013.052711793305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82937.194403209753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26907.924361440797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117015.61364538665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23403.122729077331</v>
      </c>
      <c r="M84" s="858"/>
      <c r="N84" s="51"/>
    </row>
    <row r="85" spans="1:14">
      <c r="B85" s="89" t="s">
        <v>973</v>
      </c>
      <c r="C85" s="90"/>
      <c r="D85" s="90"/>
      <c r="E85" s="90"/>
      <c r="F85" s="90"/>
      <c r="G85" s="90"/>
      <c r="H85" s="90"/>
      <c r="I85" s="87"/>
      <c r="J85" s="88"/>
      <c r="K85" s="304">
        <v>0.05</v>
      </c>
      <c r="L85" s="857">
        <f>N79*K85</f>
        <v>5850.7806822693328</v>
      </c>
      <c r="M85" s="858"/>
      <c r="N85" s="51"/>
    </row>
    <row r="86" spans="1:14" ht="15.75" thickBot="1">
      <c r="B86" s="91" t="s">
        <v>974</v>
      </c>
      <c r="C86" s="92"/>
      <c r="D86" s="92"/>
      <c r="E86" s="92"/>
      <c r="F86" s="92"/>
      <c r="G86" s="92"/>
      <c r="H86" s="92"/>
      <c r="I86" s="93"/>
      <c r="J86" s="94"/>
      <c r="K86" s="305">
        <v>0.05</v>
      </c>
      <c r="L86" s="859">
        <f>N79*K86</f>
        <v>5850.7806822693328</v>
      </c>
      <c r="M86" s="860"/>
      <c r="N86" s="51"/>
    </row>
    <row r="87" spans="1:14" ht="15.75" thickBot="1">
      <c r="B87" s="822" t="s">
        <v>953</v>
      </c>
      <c r="C87" s="823"/>
      <c r="D87" s="823"/>
      <c r="E87" s="823"/>
      <c r="F87" s="823"/>
      <c r="G87" s="823"/>
      <c r="H87" s="823"/>
      <c r="I87" s="823"/>
      <c r="J87" s="823"/>
      <c r="K87" s="823"/>
      <c r="L87" s="823"/>
      <c r="M87" s="824"/>
      <c r="N87" s="52">
        <f>L84+L85+L86</f>
        <v>35104.684093615993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152120.29773900265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7.7329999999999997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7751.0746562944405</v>
      </c>
      <c r="N48" s="272">
        <f>K48*M48</f>
        <v>7751.0746562944405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7751.0746562944405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773.3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8532.1076562944399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1706.4215312588881</v>
      </c>
      <c r="M84" s="858"/>
      <c r="N84" s="51"/>
    </row>
    <row r="85" spans="1:14">
      <c r="B85" s="89" t="s">
        <v>973</v>
      </c>
      <c r="C85" s="90"/>
      <c r="D85" s="90"/>
      <c r="E85" s="90"/>
      <c r="F85" s="90"/>
      <c r="G85" s="90"/>
      <c r="H85" s="90"/>
      <c r="I85" s="87"/>
      <c r="J85" s="88"/>
      <c r="K85" s="304">
        <v>0.05</v>
      </c>
      <c r="L85" s="857">
        <f>N79*K85</f>
        <v>426.60538281472202</v>
      </c>
      <c r="M85" s="858"/>
      <c r="N85" s="51"/>
    </row>
    <row r="86" spans="1:14" ht="15.75" thickBot="1">
      <c r="B86" s="91" t="s">
        <v>974</v>
      </c>
      <c r="C86" s="92"/>
      <c r="D86" s="92"/>
      <c r="E86" s="92"/>
      <c r="F86" s="92"/>
      <c r="G86" s="92"/>
      <c r="H86" s="92"/>
      <c r="I86" s="93"/>
      <c r="J86" s="94"/>
      <c r="K86" s="305">
        <v>0.05</v>
      </c>
      <c r="L86" s="859">
        <f>N79*K86</f>
        <v>426.60538281472202</v>
      </c>
      <c r="M86" s="860"/>
      <c r="N86" s="51"/>
    </row>
    <row r="87" spans="1:14" ht="15.75" thickBot="1">
      <c r="B87" s="822" t="s">
        <v>953</v>
      </c>
      <c r="C87" s="823"/>
      <c r="D87" s="823"/>
      <c r="E87" s="823"/>
      <c r="F87" s="823"/>
      <c r="G87" s="823"/>
      <c r="H87" s="823"/>
      <c r="I87" s="823"/>
      <c r="J87" s="823"/>
      <c r="K87" s="823"/>
      <c r="L87" s="823"/>
      <c r="M87" s="824"/>
      <c r="N87" s="52">
        <f>L84+L85+L86</f>
        <v>2559.6322968883319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11091.739953182772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6"/>
      <c r="C1" s="928"/>
      <c r="D1" s="929"/>
      <c r="E1" s="929"/>
      <c r="F1" s="929"/>
      <c r="G1" s="929"/>
      <c r="H1" s="929"/>
      <c r="I1" s="929"/>
      <c r="J1" s="930"/>
      <c r="K1" s="931" t="s">
        <v>933</v>
      </c>
      <c r="L1" s="933" t="s">
        <v>2198</v>
      </c>
      <c r="M1" s="934"/>
      <c r="N1" s="935"/>
    </row>
    <row r="2" spans="2:14" ht="24.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36221.794781379518</v>
      </c>
      <c r="L36" s="270"/>
      <c r="M36" s="336">
        <v>160</v>
      </c>
      <c r="N36" s="272">
        <f>K36/M36</f>
        <v>226.38621738362198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20.102155451800996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246.48837283542298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45270.423856745394</v>
      </c>
      <c r="N48" s="272">
        <f>K48*M48</f>
        <v>45270.423856745394</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335721.16019541892</v>
      </c>
      <c r="N49" s="272">
        <f>K49*M49</f>
        <v>10071.634805862568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55342.05866260796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2010.2155451800998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57598.762580623486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11519.752516124698</v>
      </c>
      <c r="M84" s="858"/>
      <c r="N84" s="51"/>
    </row>
    <row r="85" spans="1:14">
      <c r="B85" s="89" t="s">
        <v>973</v>
      </c>
      <c r="C85" s="90"/>
      <c r="D85" s="90"/>
      <c r="E85" s="90"/>
      <c r="F85" s="90"/>
      <c r="G85" s="90"/>
      <c r="H85" s="90"/>
      <c r="I85" s="87"/>
      <c r="J85" s="88"/>
      <c r="K85" s="304">
        <v>0.05</v>
      </c>
      <c r="L85" s="857">
        <f>N79*K85</f>
        <v>2879.9381290311744</v>
      </c>
      <c r="M85" s="858"/>
      <c r="N85" s="51"/>
    </row>
    <row r="86" spans="1:14" ht="15.75" thickBot="1">
      <c r="B86" s="91" t="s">
        <v>974</v>
      </c>
      <c r="C86" s="92"/>
      <c r="D86" s="92"/>
      <c r="E86" s="92"/>
      <c r="F86" s="92"/>
      <c r="G86" s="92"/>
      <c r="H86" s="92"/>
      <c r="I86" s="93"/>
      <c r="J86" s="94"/>
      <c r="K86" s="305">
        <v>0.05</v>
      </c>
      <c r="L86" s="859">
        <f>N79*K86</f>
        <v>2879.9381290311744</v>
      </c>
      <c r="M86" s="860"/>
      <c r="N86" s="51"/>
    </row>
    <row r="87" spans="1:14" ht="15.75" thickBot="1">
      <c r="B87" s="822" t="s">
        <v>953</v>
      </c>
      <c r="C87" s="823"/>
      <c r="D87" s="823"/>
      <c r="E87" s="823"/>
      <c r="F87" s="823"/>
      <c r="G87" s="823"/>
      <c r="H87" s="823"/>
      <c r="I87" s="823"/>
      <c r="J87" s="823"/>
      <c r="K87" s="823"/>
      <c r="L87" s="823"/>
      <c r="M87" s="824"/>
      <c r="N87" s="52">
        <f>L84+L85+L86</f>
        <v>17279.628774187047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74878.391354810534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72.174666666666667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6236.1239977749628</v>
      </c>
      <c r="N48" s="272">
        <f>K48*M48</f>
        <v>249.44495991099851</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8131.806392633237</v>
      </c>
      <c r="N49" s="272">
        <f>K49*M49</f>
        <v>3252.7225570532951</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493.98788443990946</v>
      </c>
      <c r="N50" s="272">
        <f>K50*M50</f>
        <v>1481.9636533197283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4984.1311702840221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721.74666666666667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5778.0525036173558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1155.6105007234712</v>
      </c>
      <c r="M84" s="858"/>
      <c r="N84" s="51"/>
    </row>
    <row r="85" spans="1:14">
      <c r="B85" s="89" t="s">
        <v>973</v>
      </c>
      <c r="C85" s="90"/>
      <c r="D85" s="90"/>
      <c r="E85" s="90"/>
      <c r="F85" s="90"/>
      <c r="G85" s="90"/>
      <c r="H85" s="90"/>
      <c r="I85" s="87"/>
      <c r="J85" s="88"/>
      <c r="K85" s="304">
        <v>0.05</v>
      </c>
      <c r="L85" s="857">
        <f>N79*K85</f>
        <v>288.9026251808678</v>
      </c>
      <c r="M85" s="858"/>
      <c r="N85" s="51"/>
    </row>
    <row r="86" spans="1:14" ht="15.75" thickBot="1">
      <c r="B86" s="91" t="s">
        <v>974</v>
      </c>
      <c r="C86" s="92"/>
      <c r="D86" s="92"/>
      <c r="E86" s="92"/>
      <c r="F86" s="92"/>
      <c r="G86" s="92"/>
      <c r="H86" s="92"/>
      <c r="I86" s="93"/>
      <c r="J86" s="94"/>
      <c r="K86" s="305">
        <v>0.05</v>
      </c>
      <c r="L86" s="859">
        <f>N79*K86</f>
        <v>288.9026251808678</v>
      </c>
      <c r="M86" s="860"/>
      <c r="N86" s="51"/>
    </row>
    <row r="87" spans="1:14" ht="15.75" thickBot="1">
      <c r="B87" s="822" t="s">
        <v>953</v>
      </c>
      <c r="C87" s="823"/>
      <c r="D87" s="823"/>
      <c r="E87" s="823"/>
      <c r="F87" s="823"/>
      <c r="G87" s="823"/>
      <c r="H87" s="823"/>
      <c r="I87" s="823"/>
      <c r="J87" s="823"/>
      <c r="K87" s="823"/>
      <c r="L87" s="823"/>
      <c r="M87" s="824"/>
      <c r="N87" s="52">
        <f>L84+L85+L86</f>
        <v>1733.4157510852067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7511.4682547025623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72.174666666666667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32828.631585982548</v>
      </c>
      <c r="N48" s="272">
        <f>K48*M48</f>
        <v>13131.452634393019</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493.98788443990946</v>
      </c>
      <c r="N49" s="272">
        <f>K49*M49</f>
        <v>1481.9636533197283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14613.416287712747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721.74666666666667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15407.337621046079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3081.4675242092162</v>
      </c>
      <c r="M84" s="858"/>
      <c r="N84" s="51"/>
    </row>
    <row r="85" spans="1:14">
      <c r="B85" s="89" t="s">
        <v>973</v>
      </c>
      <c r="C85" s="90"/>
      <c r="D85" s="90"/>
      <c r="E85" s="90"/>
      <c r="F85" s="90"/>
      <c r="G85" s="90"/>
      <c r="H85" s="90"/>
      <c r="I85" s="87"/>
      <c r="J85" s="88"/>
      <c r="K85" s="304">
        <v>0.05</v>
      </c>
      <c r="L85" s="857">
        <f>N79*K85</f>
        <v>770.36688105230405</v>
      </c>
      <c r="M85" s="858"/>
      <c r="N85" s="51"/>
    </row>
    <row r="86" spans="1:14" ht="15.75" thickBot="1">
      <c r="B86" s="91" t="s">
        <v>974</v>
      </c>
      <c r="C86" s="92"/>
      <c r="D86" s="92"/>
      <c r="E86" s="92"/>
      <c r="F86" s="92"/>
      <c r="G86" s="92"/>
      <c r="H86" s="92"/>
      <c r="I86" s="93"/>
      <c r="J86" s="94"/>
      <c r="K86" s="305">
        <v>0.05</v>
      </c>
      <c r="L86" s="859">
        <f>N79*K86</f>
        <v>770.36688105230405</v>
      </c>
      <c r="M86" s="860"/>
      <c r="N86" s="51"/>
    </row>
    <row r="87" spans="1:14" ht="15.75" thickBot="1">
      <c r="B87" s="822" t="s">
        <v>953</v>
      </c>
      <c r="C87" s="823"/>
      <c r="D87" s="823"/>
      <c r="E87" s="823"/>
      <c r="F87" s="823"/>
      <c r="G87" s="823"/>
      <c r="H87" s="823"/>
      <c r="I87" s="823"/>
      <c r="J87" s="823"/>
      <c r="K87" s="823"/>
      <c r="L87" s="823"/>
      <c r="M87" s="824"/>
      <c r="N87" s="52">
        <f>L84+L85+L86</f>
        <v>4622.2012863138243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20029.538907359904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286.59765815254394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6236.1239977749628</v>
      </c>
      <c r="N48" s="272">
        <f>K48*M48</f>
        <v>498.88991982199701</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8131.806392633237</v>
      </c>
      <c r="N49" s="272">
        <f>K49*M49</f>
        <v>3252.7225570532951</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493.98788443990946</v>
      </c>
      <c r="N50" s="272">
        <f>K50*M50</f>
        <v>1481.9636533197283</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18389.239818449387</v>
      </c>
      <c r="N51" s="272">
        <f>K51*M51</f>
        <v>27583.85972767408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32817.435857869103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2865.9765815254395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35970.010097547085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7194.0020195094176</v>
      </c>
      <c r="M84" s="858"/>
      <c r="N84" s="51"/>
    </row>
    <row r="85" spans="1:14">
      <c r="B85" s="89" t="s">
        <v>973</v>
      </c>
      <c r="C85" s="90"/>
      <c r="D85" s="90"/>
      <c r="E85" s="90"/>
      <c r="F85" s="90"/>
      <c r="G85" s="90"/>
      <c r="H85" s="90"/>
      <c r="I85" s="87"/>
      <c r="J85" s="88"/>
      <c r="K85" s="304">
        <v>0.05</v>
      </c>
      <c r="L85" s="857">
        <f>N79*K85</f>
        <v>1798.5005048773544</v>
      </c>
      <c r="M85" s="858"/>
      <c r="N85" s="51"/>
    </row>
    <row r="86" spans="1:14" ht="15.75" thickBot="1">
      <c r="B86" s="91" t="s">
        <v>974</v>
      </c>
      <c r="C86" s="92"/>
      <c r="D86" s="92"/>
      <c r="E86" s="92"/>
      <c r="F86" s="92"/>
      <c r="G86" s="92"/>
      <c r="H86" s="92"/>
      <c r="I86" s="93"/>
      <c r="J86" s="94"/>
      <c r="K86" s="305">
        <v>0.05</v>
      </c>
      <c r="L86" s="859">
        <f>N79*K86</f>
        <v>1798.5005048773544</v>
      </c>
      <c r="M86" s="860"/>
      <c r="N86" s="51"/>
    </row>
    <row r="87" spans="1:14" ht="15.75" thickBot="1">
      <c r="B87" s="822" t="s">
        <v>953</v>
      </c>
      <c r="C87" s="823"/>
      <c r="D87" s="823"/>
      <c r="E87" s="823"/>
      <c r="F87" s="823"/>
      <c r="G87" s="823"/>
      <c r="H87" s="823"/>
      <c r="I87" s="823"/>
      <c r="J87" s="823"/>
      <c r="K87" s="823"/>
      <c r="L87" s="823"/>
      <c r="M87" s="824"/>
      <c r="N87" s="52">
        <f>L84+L85+L86</f>
        <v>10791.003029264126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46761.013126811209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286.59765815254394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32828.631585982548</v>
      </c>
      <c r="N48" s="272">
        <f>K48*M48</f>
        <v>13131.452634393019</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493.98788443990946</v>
      </c>
      <c r="N49" s="272">
        <f>K49*M49</f>
        <v>1481.9636533197283</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18389.239818449387</v>
      </c>
      <c r="N50" s="272">
        <f>K50*M50</f>
        <v>27583.85972767408</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42197.276015386829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2865.9765815254395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45349.850255064812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9069.9700510129624</v>
      </c>
      <c r="M84" s="858"/>
      <c r="N84" s="51"/>
    </row>
    <row r="85" spans="1:14">
      <c r="B85" s="89" t="s">
        <v>973</v>
      </c>
      <c r="C85" s="90"/>
      <c r="D85" s="90"/>
      <c r="E85" s="90"/>
      <c r="F85" s="90"/>
      <c r="G85" s="90"/>
      <c r="H85" s="90"/>
      <c r="I85" s="87"/>
      <c r="J85" s="88"/>
      <c r="K85" s="304">
        <v>0.05</v>
      </c>
      <c r="L85" s="857">
        <f>N79*K85</f>
        <v>2267.4925127532406</v>
      </c>
      <c r="M85" s="858"/>
      <c r="N85" s="51"/>
    </row>
    <row r="86" spans="1:14" ht="15.75" thickBot="1">
      <c r="B86" s="91" t="s">
        <v>974</v>
      </c>
      <c r="C86" s="92"/>
      <c r="D86" s="92"/>
      <c r="E86" s="92"/>
      <c r="F86" s="92"/>
      <c r="G86" s="92"/>
      <c r="H86" s="92"/>
      <c r="I86" s="93"/>
      <c r="J86" s="94"/>
      <c r="K86" s="305">
        <v>0.05</v>
      </c>
      <c r="L86" s="859">
        <f>N79*K86</f>
        <v>2267.4925127532406</v>
      </c>
      <c r="M86" s="860"/>
      <c r="N86" s="51"/>
    </row>
    <row r="87" spans="1:14" ht="15.75" thickBot="1">
      <c r="B87" s="822" t="s">
        <v>953</v>
      </c>
      <c r="C87" s="823"/>
      <c r="D87" s="823"/>
      <c r="E87" s="823"/>
      <c r="F87" s="823"/>
      <c r="G87" s="823"/>
      <c r="H87" s="823"/>
      <c r="I87" s="823"/>
      <c r="J87" s="823"/>
      <c r="K87" s="823"/>
      <c r="L87" s="823"/>
      <c r="M87" s="824"/>
      <c r="N87" s="52">
        <f>L84+L85+L86</f>
        <v>13604.955076519444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58954.805331584255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241</v>
      </c>
      <c r="B36" s="871" t="str">
        <f>VLOOKUP(A36,EQUIPOS!A6:D154,3,FALSE)</f>
        <v>Grúa (capacidad 15 ton)</v>
      </c>
      <c r="C36" s="872"/>
      <c r="D36" s="872"/>
      <c r="E36" s="872"/>
      <c r="F36" s="872"/>
      <c r="G36" s="872"/>
      <c r="H36" s="873"/>
      <c r="I36" s="267"/>
      <c r="J36" s="268"/>
      <c r="K36" s="269">
        <f>VLOOKUP(A36,EQUIPOS!A6:D163,4,FALSE)</f>
        <v>124056.06470584887</v>
      </c>
      <c r="L36" s="270"/>
      <c r="M36" s="336">
        <v>0.75</v>
      </c>
      <c r="N36" s="272">
        <f>K36/M36</f>
        <v>165408.08627446517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0.2</v>
      </c>
      <c r="N41" s="344">
        <f>N77*M41</f>
        <v>8969.3081204802675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174377.39439494544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18294.157784906154</v>
      </c>
      <c r="N48" s="272">
        <f>K48*M48</f>
        <v>18294.157784906154</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18294.157784906154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44846.540602401335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237518.09278225293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47503.618556450587</v>
      </c>
      <c r="M84" s="858"/>
      <c r="N84" s="51"/>
    </row>
    <row r="85" spans="1:14">
      <c r="B85" s="89" t="s">
        <v>973</v>
      </c>
      <c r="C85" s="90"/>
      <c r="D85" s="90"/>
      <c r="E85" s="90"/>
      <c r="F85" s="90"/>
      <c r="G85" s="90"/>
      <c r="H85" s="90"/>
      <c r="I85" s="87"/>
      <c r="J85" s="88"/>
      <c r="K85" s="304">
        <v>0.05</v>
      </c>
      <c r="L85" s="857">
        <f>N79*K85</f>
        <v>11875.904639112647</v>
      </c>
      <c r="M85" s="858"/>
      <c r="N85" s="51"/>
    </row>
    <row r="86" spans="1:14" ht="15.75" thickBot="1">
      <c r="B86" s="91" t="s">
        <v>974</v>
      </c>
      <c r="C86" s="92"/>
      <c r="D86" s="92"/>
      <c r="E86" s="92"/>
      <c r="F86" s="92"/>
      <c r="G86" s="92"/>
      <c r="H86" s="92"/>
      <c r="I86" s="93"/>
      <c r="J86" s="94"/>
      <c r="K86" s="305">
        <v>0.05</v>
      </c>
      <c r="L86" s="859">
        <f>N79*K86</f>
        <v>11875.904639112647</v>
      </c>
      <c r="M86" s="860"/>
      <c r="N86" s="51"/>
    </row>
    <row r="87" spans="1:14" ht="15.75" thickBot="1">
      <c r="B87" s="822" t="s">
        <v>953</v>
      </c>
      <c r="C87" s="823"/>
      <c r="D87" s="823"/>
      <c r="E87" s="823"/>
      <c r="F87" s="823"/>
      <c r="G87" s="823"/>
      <c r="H87" s="823"/>
      <c r="I87" s="823"/>
      <c r="J87" s="823"/>
      <c r="K87" s="823"/>
      <c r="L87" s="823"/>
      <c r="M87" s="824"/>
      <c r="N87" s="52">
        <f>L84+L85+L86</f>
        <v>71255.42783467588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308773.52061692881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0.2</v>
      </c>
      <c r="N41" s="344">
        <f>N77*M41</f>
        <v>6726.9810903601992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18294.157784906154</v>
      </c>
      <c r="N48" s="272">
        <f>K48*M48</f>
        <v>18294.157784906154</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18294.157784906154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33634.905451800994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58656.04432706735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11731.208865413471</v>
      </c>
      <c r="M84" s="858"/>
      <c r="N84" s="51"/>
    </row>
    <row r="85" spans="1:14">
      <c r="B85" s="89" t="s">
        <v>973</v>
      </c>
      <c r="C85" s="90"/>
      <c r="D85" s="90"/>
      <c r="E85" s="90"/>
      <c r="F85" s="90"/>
      <c r="G85" s="90"/>
      <c r="H85" s="90"/>
      <c r="I85" s="87"/>
      <c r="J85" s="88"/>
      <c r="K85" s="304">
        <v>0.05</v>
      </c>
      <c r="L85" s="857">
        <f>N79*K85</f>
        <v>2932.8022163533678</v>
      </c>
      <c r="M85" s="858"/>
      <c r="N85" s="51"/>
    </row>
    <row r="86" spans="1:14" ht="15.75" thickBot="1">
      <c r="B86" s="91" t="s">
        <v>974</v>
      </c>
      <c r="C86" s="92"/>
      <c r="D86" s="92"/>
      <c r="E86" s="92"/>
      <c r="F86" s="92"/>
      <c r="G86" s="92"/>
      <c r="H86" s="92"/>
      <c r="I86" s="93"/>
      <c r="J86" s="94"/>
      <c r="K86" s="305">
        <v>0.05</v>
      </c>
      <c r="L86" s="859">
        <f>N79*K86</f>
        <v>2932.8022163533678</v>
      </c>
      <c r="M86" s="860"/>
      <c r="N86" s="51"/>
    </row>
    <row r="87" spans="1:14" ht="15.75" thickBot="1">
      <c r="B87" s="822" t="s">
        <v>953</v>
      </c>
      <c r="C87" s="823"/>
      <c r="D87" s="823"/>
      <c r="E87" s="823"/>
      <c r="F87" s="823"/>
      <c r="G87" s="823"/>
      <c r="H87" s="823"/>
      <c r="I87" s="823"/>
      <c r="J87" s="823"/>
      <c r="K87" s="823"/>
      <c r="L87" s="823"/>
      <c r="M87" s="824"/>
      <c r="N87" s="52">
        <f>L84+L85+L86</f>
        <v>17596.813298120207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76252.857625187549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2686.8530451800998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18294.157784906154</v>
      </c>
      <c r="N48" s="272">
        <f>K48*M48</f>
        <v>18294.157784906154</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18294.157784906154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17912.353634534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38893.364464620259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7778.6728929240526</v>
      </c>
      <c r="M84" s="858"/>
      <c r="N84" s="51"/>
    </row>
    <row r="85" spans="1:14">
      <c r="B85" s="89" t="s">
        <v>973</v>
      </c>
      <c r="C85" s="90"/>
      <c r="D85" s="90"/>
      <c r="E85" s="90"/>
      <c r="F85" s="90"/>
      <c r="G85" s="90"/>
      <c r="H85" s="90"/>
      <c r="I85" s="87"/>
      <c r="J85" s="88"/>
      <c r="K85" s="304">
        <v>0.05</v>
      </c>
      <c r="L85" s="857">
        <f>N79*K85</f>
        <v>1944.6682232310131</v>
      </c>
      <c r="M85" s="858"/>
      <c r="N85" s="51"/>
    </row>
    <row r="86" spans="1:14" ht="15.75" thickBot="1">
      <c r="B86" s="91" t="s">
        <v>974</v>
      </c>
      <c r="C86" s="92"/>
      <c r="D86" s="92"/>
      <c r="E86" s="92"/>
      <c r="F86" s="92"/>
      <c r="G86" s="92"/>
      <c r="H86" s="92"/>
      <c r="I86" s="93"/>
      <c r="J86" s="94"/>
      <c r="K86" s="305">
        <v>0.05</v>
      </c>
      <c r="L86" s="859">
        <f>N79*K86</f>
        <v>1944.6682232310131</v>
      </c>
      <c r="M86" s="860"/>
      <c r="N86" s="51"/>
    </row>
    <row r="87" spans="1:14" ht="15.75" thickBot="1">
      <c r="B87" s="822" t="s">
        <v>953</v>
      </c>
      <c r="C87" s="823"/>
      <c r="D87" s="823"/>
      <c r="E87" s="823"/>
      <c r="F87" s="823"/>
      <c r="G87" s="823"/>
      <c r="H87" s="823"/>
      <c r="I87" s="823"/>
      <c r="J87" s="823"/>
      <c r="K87" s="823"/>
      <c r="L87" s="823"/>
      <c r="M87" s="824"/>
      <c r="N87" s="52">
        <f>L84+L85+L86</f>
        <v>11668.009339386077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50561.373804006333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2015.1397838850748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18294.157784906154</v>
      </c>
      <c r="N48" s="272">
        <f>K48*M48</f>
        <v>18294.157784906154</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18294.157784906154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13434.265225900499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33743.56279469173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6748.7125589383468</v>
      </c>
      <c r="M84" s="858"/>
      <c r="N84" s="51"/>
    </row>
    <row r="85" spans="1:14">
      <c r="B85" s="89" t="s">
        <v>973</v>
      </c>
      <c r="C85" s="90"/>
      <c r="D85" s="90"/>
      <c r="E85" s="90"/>
      <c r="F85" s="90"/>
      <c r="G85" s="90"/>
      <c r="H85" s="90"/>
      <c r="I85" s="87"/>
      <c r="J85" s="88"/>
      <c r="K85" s="304">
        <v>0.05</v>
      </c>
      <c r="L85" s="857">
        <f>N79*K85</f>
        <v>1687.1781397345867</v>
      </c>
      <c r="M85" s="858"/>
      <c r="N85" s="51"/>
    </row>
    <row r="86" spans="1:14" ht="15.75" thickBot="1">
      <c r="B86" s="91" t="s">
        <v>974</v>
      </c>
      <c r="C86" s="92"/>
      <c r="D86" s="92"/>
      <c r="E86" s="92"/>
      <c r="F86" s="92"/>
      <c r="G86" s="92"/>
      <c r="H86" s="92"/>
      <c r="I86" s="93"/>
      <c r="J86" s="94"/>
      <c r="K86" s="305">
        <v>0.05</v>
      </c>
      <c r="L86" s="859">
        <f>N79*K86</f>
        <v>1687.1781397345867</v>
      </c>
      <c r="M86" s="860"/>
      <c r="N86" s="51"/>
    </row>
    <row r="87" spans="1:14" ht="15.75" thickBot="1">
      <c r="B87" s="822" t="s">
        <v>953</v>
      </c>
      <c r="C87" s="823"/>
      <c r="D87" s="823"/>
      <c r="E87" s="823"/>
      <c r="F87" s="823"/>
      <c r="G87" s="823"/>
      <c r="H87" s="823"/>
      <c r="I87" s="823"/>
      <c r="J87" s="823"/>
      <c r="K87" s="823"/>
      <c r="L87" s="823"/>
      <c r="M87" s="824"/>
      <c r="N87" s="52">
        <f>L84+L85+L86</f>
        <v>10123.068838407522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43866.631633099256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11305.850572033949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32763.831817585084</v>
      </c>
      <c r="N48" s="272">
        <f>K48*M48</f>
        <v>68804.046816928676</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18294.157784906154</v>
      </c>
      <c r="N49" s="272">
        <f>K49*M49</f>
        <v>18294.157784906154</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87098.204601834834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75372.337146892998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173776.39232076178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34755.278464152354</v>
      </c>
      <c r="M84" s="858"/>
      <c r="N84" s="51"/>
    </row>
    <row r="85" spans="1:14">
      <c r="B85" s="89" t="s">
        <v>973</v>
      </c>
      <c r="C85" s="90"/>
      <c r="D85" s="90"/>
      <c r="E85" s="90"/>
      <c r="F85" s="90"/>
      <c r="G85" s="90"/>
      <c r="H85" s="90"/>
      <c r="I85" s="87"/>
      <c r="J85" s="88"/>
      <c r="K85" s="304">
        <v>0.05</v>
      </c>
      <c r="L85" s="857">
        <f>N79*K85</f>
        <v>8688.8196160380885</v>
      </c>
      <c r="M85" s="858"/>
      <c r="N85" s="51"/>
    </row>
    <row r="86" spans="1:14" ht="15.75" thickBot="1">
      <c r="B86" s="91" t="s">
        <v>974</v>
      </c>
      <c r="C86" s="92"/>
      <c r="D86" s="92"/>
      <c r="E86" s="92"/>
      <c r="F86" s="92"/>
      <c r="G86" s="92"/>
      <c r="H86" s="92"/>
      <c r="I86" s="93"/>
      <c r="J86" s="94"/>
      <c r="K86" s="305">
        <v>0.05</v>
      </c>
      <c r="L86" s="859">
        <f>N79*K86</f>
        <v>8688.8196160380885</v>
      </c>
      <c r="M86" s="860"/>
      <c r="N86" s="51"/>
    </row>
    <row r="87" spans="1:14" ht="15.75" thickBot="1">
      <c r="B87" s="822" t="s">
        <v>953</v>
      </c>
      <c r="C87" s="823"/>
      <c r="D87" s="823"/>
      <c r="E87" s="823"/>
      <c r="F87" s="823"/>
      <c r="G87" s="823"/>
      <c r="H87" s="823"/>
      <c r="I87" s="823"/>
      <c r="J87" s="823"/>
      <c r="K87" s="823"/>
      <c r="L87" s="823"/>
      <c r="M87" s="824"/>
      <c r="N87" s="52">
        <f>L84+L85+L86</f>
        <v>52132.917696228535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225909.31001699032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topLeftCell="A52"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11305.850572033949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32763.831817585084</v>
      </c>
      <c r="N48" s="272">
        <f>K48*M48</f>
        <v>65527.663635170167</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18294.157784906154</v>
      </c>
      <c r="N49" s="272">
        <f>K49*M49</f>
        <v>18294.157784906154</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83821.821420076318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75372.337146892998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170500.00913900326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34100.001827800654</v>
      </c>
      <c r="M84" s="858"/>
      <c r="N84" s="51"/>
    </row>
    <row r="85" spans="1:14">
      <c r="B85" s="89" t="s">
        <v>973</v>
      </c>
      <c r="C85" s="90"/>
      <c r="D85" s="90"/>
      <c r="E85" s="90"/>
      <c r="F85" s="90"/>
      <c r="G85" s="90"/>
      <c r="H85" s="90"/>
      <c r="I85" s="87"/>
      <c r="J85" s="88"/>
      <c r="K85" s="304">
        <v>0.05</v>
      </c>
      <c r="L85" s="857">
        <f>N79*K85</f>
        <v>8525.0004569501634</v>
      </c>
      <c r="M85" s="858"/>
      <c r="N85" s="51"/>
    </row>
    <row r="86" spans="1:14" ht="15.75" thickBot="1">
      <c r="B86" s="91" t="s">
        <v>974</v>
      </c>
      <c r="C86" s="92"/>
      <c r="D86" s="92"/>
      <c r="E86" s="92"/>
      <c r="F86" s="92"/>
      <c r="G86" s="92"/>
      <c r="H86" s="92"/>
      <c r="I86" s="93"/>
      <c r="J86" s="94"/>
      <c r="K86" s="305">
        <v>0.05</v>
      </c>
      <c r="L86" s="859">
        <f>N79*K86</f>
        <v>8525.0004569501634</v>
      </c>
      <c r="M86" s="860"/>
      <c r="N86" s="51"/>
    </row>
    <row r="87" spans="1:14" ht="15.75" thickBot="1">
      <c r="B87" s="822" t="s">
        <v>953</v>
      </c>
      <c r="C87" s="823"/>
      <c r="D87" s="823"/>
      <c r="E87" s="823"/>
      <c r="F87" s="823"/>
      <c r="G87" s="823"/>
      <c r="H87" s="823"/>
      <c r="I87" s="823"/>
      <c r="J87" s="823"/>
      <c r="K87" s="823"/>
      <c r="L87" s="823"/>
      <c r="M87" s="824"/>
      <c r="N87" s="52">
        <f>L84+L85+L86</f>
        <v>51150.002741700977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221650.01188070423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4720.6884844632978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32763.831817585084</v>
      </c>
      <c r="N48" s="272">
        <f>K48*M48</f>
        <v>42920.619681036464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18294.157784906154</v>
      </c>
      <c r="N49" s="272">
        <f>K49*M49</f>
        <v>18294.157784906154</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61214.777465942621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47206.884844632979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113142.3507950389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22628.470159007782</v>
      </c>
      <c r="M84" s="858"/>
      <c r="N84" s="51"/>
    </row>
    <row r="85" spans="1:14">
      <c r="B85" s="89" t="s">
        <v>973</v>
      </c>
      <c r="C85" s="90"/>
      <c r="D85" s="90"/>
      <c r="E85" s="90"/>
      <c r="F85" s="90"/>
      <c r="G85" s="90"/>
      <c r="H85" s="90"/>
      <c r="I85" s="87"/>
      <c r="J85" s="88"/>
      <c r="K85" s="304">
        <v>0.05</v>
      </c>
      <c r="L85" s="857">
        <f>N79*K85</f>
        <v>5657.1175397519455</v>
      </c>
      <c r="M85" s="858"/>
      <c r="N85" s="51"/>
    </row>
    <row r="86" spans="1:14" ht="15.75" thickBot="1">
      <c r="B86" s="91" t="s">
        <v>974</v>
      </c>
      <c r="C86" s="92"/>
      <c r="D86" s="92"/>
      <c r="E86" s="92"/>
      <c r="F86" s="92"/>
      <c r="G86" s="92"/>
      <c r="H86" s="92"/>
      <c r="I86" s="93"/>
      <c r="J86" s="94"/>
      <c r="K86" s="305">
        <v>0.05</v>
      </c>
      <c r="L86" s="859">
        <f>N79*K86</f>
        <v>5657.1175397519455</v>
      </c>
      <c r="M86" s="860"/>
      <c r="N86" s="51"/>
    </row>
    <row r="87" spans="1:14" ht="15.75" thickBot="1">
      <c r="B87" s="822" t="s">
        <v>953</v>
      </c>
      <c r="C87" s="823"/>
      <c r="D87" s="823"/>
      <c r="E87" s="823"/>
      <c r="F87" s="823"/>
      <c r="G87" s="823"/>
      <c r="H87" s="823"/>
      <c r="I87" s="823"/>
      <c r="J87" s="823"/>
      <c r="K87" s="823"/>
      <c r="L87" s="823"/>
      <c r="M87" s="824"/>
      <c r="N87" s="52">
        <f>L84+L85+L86</f>
        <v>33942.705238511677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147085.05603355059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3957.0477002118823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32763.831817585084</v>
      </c>
      <c r="N48" s="272">
        <f>K48*M48</f>
        <v>36040.214999343596</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18294.157784906154</v>
      </c>
      <c r="N49" s="272">
        <f>K49*M49</f>
        <v>18294.157784906154</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54334.372784249746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39570.477002118823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97861.897486580448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19572.379497316091</v>
      </c>
      <c r="M84" s="858"/>
      <c r="N84" s="51"/>
    </row>
    <row r="85" spans="1:14">
      <c r="B85" s="89" t="s">
        <v>973</v>
      </c>
      <c r="C85" s="90"/>
      <c r="D85" s="90"/>
      <c r="E85" s="90"/>
      <c r="F85" s="90"/>
      <c r="G85" s="90"/>
      <c r="H85" s="90"/>
      <c r="I85" s="87"/>
      <c r="J85" s="88"/>
      <c r="K85" s="304">
        <v>0.05</v>
      </c>
      <c r="L85" s="857">
        <f>N79*K85</f>
        <v>4893.0948743290228</v>
      </c>
      <c r="M85" s="858"/>
      <c r="N85" s="51"/>
    </row>
    <row r="86" spans="1:14" ht="15.75" thickBot="1">
      <c r="B86" s="91" t="s">
        <v>974</v>
      </c>
      <c r="C86" s="92"/>
      <c r="D86" s="92"/>
      <c r="E86" s="92"/>
      <c r="F86" s="92"/>
      <c r="G86" s="92"/>
      <c r="H86" s="92"/>
      <c r="I86" s="93"/>
      <c r="J86" s="94"/>
      <c r="K86" s="305">
        <v>0.05</v>
      </c>
      <c r="L86" s="859">
        <f>N79*K86</f>
        <v>4893.0948743290228</v>
      </c>
      <c r="M86" s="860"/>
      <c r="N86" s="51"/>
    </row>
    <row r="87" spans="1:14" ht="15.75" thickBot="1">
      <c r="B87" s="822" t="s">
        <v>953</v>
      </c>
      <c r="C87" s="823"/>
      <c r="D87" s="823"/>
      <c r="E87" s="823"/>
      <c r="F87" s="823"/>
      <c r="G87" s="823"/>
      <c r="H87" s="823"/>
      <c r="I87" s="823"/>
      <c r="J87" s="823"/>
      <c r="K87" s="823"/>
      <c r="L87" s="823"/>
      <c r="M87" s="824"/>
      <c r="N87" s="52">
        <f>L84+L85+L86</f>
        <v>29358.569245974133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127220.46673255457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269.07924361440803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32763.831817585084</v>
      </c>
      <c r="N48" s="272">
        <f>K48*M48</f>
        <v>1638.1915908792544</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55.771494290648405</v>
      </c>
      <c r="N49" s="272">
        <f>K49*M49</f>
        <v>278.85747145324206</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8885.9158339504411</v>
      </c>
      <c r="N50" s="272">
        <f>K50*M50</f>
        <v>8885.9158339504411</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10802.964896282938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2690.7924361440801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13762.836576041425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2752.5673152082854</v>
      </c>
      <c r="M84" s="858"/>
      <c r="N84" s="51"/>
    </row>
    <row r="85" spans="1:14">
      <c r="B85" s="89" t="s">
        <v>973</v>
      </c>
      <c r="C85" s="90"/>
      <c r="D85" s="90"/>
      <c r="E85" s="90"/>
      <c r="F85" s="90"/>
      <c r="G85" s="90"/>
      <c r="H85" s="90"/>
      <c r="I85" s="87"/>
      <c r="J85" s="88"/>
      <c r="K85" s="304">
        <v>0.05</v>
      </c>
      <c r="L85" s="857">
        <f>N79*K85</f>
        <v>688.14182880207136</v>
      </c>
      <c r="M85" s="858"/>
      <c r="N85" s="51"/>
    </row>
    <row r="86" spans="1:14" ht="15.75" thickBot="1">
      <c r="B86" s="91" t="s">
        <v>974</v>
      </c>
      <c r="C86" s="92"/>
      <c r="D86" s="92"/>
      <c r="E86" s="92"/>
      <c r="F86" s="92"/>
      <c r="G86" s="92"/>
      <c r="H86" s="92"/>
      <c r="I86" s="93"/>
      <c r="J86" s="94"/>
      <c r="K86" s="305">
        <v>0.05</v>
      </c>
      <c r="L86" s="859">
        <f>N79*K86</f>
        <v>688.14182880207136</v>
      </c>
      <c r="M86" s="860"/>
      <c r="N86" s="51"/>
    </row>
    <row r="87" spans="1:14" ht="15.75" thickBot="1">
      <c r="B87" s="822" t="s">
        <v>953</v>
      </c>
      <c r="C87" s="823"/>
      <c r="D87" s="823"/>
      <c r="E87" s="823"/>
      <c r="F87" s="823"/>
      <c r="G87" s="823"/>
      <c r="H87" s="823"/>
      <c r="I87" s="823"/>
      <c r="J87" s="823"/>
      <c r="K87" s="823"/>
      <c r="L87" s="823"/>
      <c r="M87" s="824"/>
      <c r="N87" s="52">
        <f>L84+L85+L86</f>
        <v>4128.8509728124282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17891.687548853854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108.262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1023.5139805809066</v>
      </c>
      <c r="N48" s="272">
        <f>K48*M48</f>
        <v>1023.5139805809066</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35217.233484982979</v>
      </c>
      <c r="N49" s="272">
        <f>K49*M49</f>
        <v>1760.861674249149</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32763.831817585084</v>
      </c>
      <c r="N50" s="272">
        <f>K50*M50</f>
        <v>2457.2873863188811</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55.771494290648405</v>
      </c>
      <c r="N51" s="272">
        <f>K51*M51</f>
        <v>278.85747145324206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5520.5205126021792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1082.6199999999999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6711.4025126021788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1342.2805025204359</v>
      </c>
      <c r="M84" s="858"/>
      <c r="N84" s="51"/>
    </row>
    <row r="85" spans="1:14">
      <c r="B85" s="89" t="s">
        <v>973</v>
      </c>
      <c r="C85" s="90"/>
      <c r="D85" s="90"/>
      <c r="E85" s="90"/>
      <c r="F85" s="90"/>
      <c r="G85" s="90"/>
      <c r="H85" s="90"/>
      <c r="I85" s="87"/>
      <c r="J85" s="88"/>
      <c r="K85" s="304">
        <v>0.05</v>
      </c>
      <c r="L85" s="857">
        <f>N79*K85</f>
        <v>335.57012563010898</v>
      </c>
      <c r="M85" s="858"/>
      <c r="N85" s="51"/>
    </row>
    <row r="86" spans="1:14" ht="15.75" thickBot="1">
      <c r="B86" s="91" t="s">
        <v>974</v>
      </c>
      <c r="C86" s="92"/>
      <c r="D86" s="92"/>
      <c r="E86" s="92"/>
      <c r="F86" s="92"/>
      <c r="G86" s="92"/>
      <c r="H86" s="92"/>
      <c r="I86" s="93"/>
      <c r="J86" s="94"/>
      <c r="K86" s="305">
        <v>0.05</v>
      </c>
      <c r="L86" s="859">
        <f>N79*K86</f>
        <v>335.57012563010898</v>
      </c>
      <c r="M86" s="860"/>
      <c r="N86" s="51"/>
    </row>
    <row r="87" spans="1:14" ht="15.75" thickBot="1">
      <c r="B87" s="822" t="s">
        <v>953</v>
      </c>
      <c r="C87" s="823"/>
      <c r="D87" s="823"/>
      <c r="E87" s="823"/>
      <c r="F87" s="823"/>
      <c r="G87" s="823"/>
      <c r="H87" s="823"/>
      <c r="I87" s="823"/>
      <c r="J87" s="823"/>
      <c r="K87" s="823"/>
      <c r="L87" s="823"/>
      <c r="M87" s="824"/>
      <c r="N87" s="52">
        <f>L84+L85+L86</f>
        <v>2013.420753780654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8724.823266382833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topLeftCell="A52" zoomScale="75" zoomScaleNormal="75" workbookViewId="0">
      <selection activeCell="M49" sqref="M49"/>
    </sheetView>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253</v>
      </c>
      <c r="B36" s="871" t="str">
        <f>VLOOKUP(A36,EQUIPOS!A6:D154,3,FALSE)</f>
        <v>Máquina hidrosembradora</v>
      </c>
      <c r="C36" s="872"/>
      <c r="D36" s="872"/>
      <c r="E36" s="872"/>
      <c r="F36" s="872"/>
      <c r="G36" s="872"/>
      <c r="H36" s="873"/>
      <c r="I36" s="267"/>
      <c r="J36" s="268"/>
      <c r="K36" s="269">
        <f>VLOOKUP(A36,EQUIPOS!A6:D163,4,FALSE)</f>
        <v>31047.252669753867</v>
      </c>
      <c r="L36" s="270"/>
      <c r="M36" s="336">
        <v>350</v>
      </c>
      <c r="N36" s="272">
        <f>K36/M36</f>
        <v>88.70643619929676</v>
      </c>
    </row>
    <row r="37" spans="1:14">
      <c r="A37" s="113" t="s">
        <v>138</v>
      </c>
      <c r="B37" s="871" t="str">
        <f>VLOOKUP(A37,EQUIPOS!A7:D154,3,FALSE)</f>
        <v>Camioneta D-300</v>
      </c>
      <c r="C37" s="872"/>
      <c r="D37" s="872"/>
      <c r="E37" s="872"/>
      <c r="F37" s="872"/>
      <c r="G37" s="872"/>
      <c r="H37" s="873"/>
      <c r="I37" s="421"/>
      <c r="J37" s="422"/>
      <c r="K37" s="269">
        <f>VLOOKUP(A37,EQUIPOS!A7:D164,4,FALSE)</f>
        <v>36221.794781379518</v>
      </c>
      <c r="L37" s="335"/>
      <c r="M37" s="336">
        <v>350</v>
      </c>
      <c r="N37" s="272">
        <f>K37/M37</f>
        <v>103.4908422325129</v>
      </c>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4.8049864931144288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197.00226492492408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1023.5139805809066</v>
      </c>
      <c r="N48" s="272">
        <f>K48*M48</f>
        <v>1023.5139805809066</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3749.8950745022034</v>
      </c>
      <c r="N49" s="272">
        <f>K49*M49</f>
        <v>1499.9580298008814</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55.771494290648405</v>
      </c>
      <c r="N50" s="272">
        <f>K50*M50</f>
        <v>278.85747145324206</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35217.233484982979</v>
      </c>
      <c r="N51" s="272">
        <f>K51*M51</f>
        <v>1760.861674249149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4563.1911560841791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96.099729862288569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4856.2931508713918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971.25863017427844</v>
      </c>
      <c r="M84" s="858"/>
      <c r="N84" s="51"/>
    </row>
    <row r="85" spans="1:14">
      <c r="B85" s="89" t="s">
        <v>973</v>
      </c>
      <c r="C85" s="90"/>
      <c r="D85" s="90"/>
      <c r="E85" s="90"/>
      <c r="F85" s="90"/>
      <c r="G85" s="90"/>
      <c r="H85" s="90"/>
      <c r="I85" s="87"/>
      <c r="J85" s="88"/>
      <c r="K85" s="304">
        <v>0.05</v>
      </c>
      <c r="L85" s="857">
        <f>N79*K85</f>
        <v>242.81465754356961</v>
      </c>
      <c r="M85" s="858"/>
      <c r="N85" s="51"/>
    </row>
    <row r="86" spans="1:14" ht="15.75" thickBot="1">
      <c r="B86" s="91" t="s">
        <v>974</v>
      </c>
      <c r="C86" s="92"/>
      <c r="D86" s="92"/>
      <c r="E86" s="92"/>
      <c r="F86" s="92"/>
      <c r="G86" s="92"/>
      <c r="H86" s="92"/>
      <c r="I86" s="93"/>
      <c r="J86" s="94"/>
      <c r="K86" s="305">
        <v>0.05</v>
      </c>
      <c r="L86" s="859">
        <f>N79*K86</f>
        <v>242.81465754356961</v>
      </c>
      <c r="M86" s="860"/>
      <c r="N86" s="51"/>
    </row>
    <row r="87" spans="1:14" ht="15.75" thickBot="1">
      <c r="B87" s="822" t="s">
        <v>953</v>
      </c>
      <c r="C87" s="823"/>
      <c r="D87" s="823"/>
      <c r="E87" s="823"/>
      <c r="F87" s="823"/>
      <c r="G87" s="823"/>
      <c r="H87" s="823"/>
      <c r="I87" s="823"/>
      <c r="J87" s="823"/>
      <c r="K87" s="823"/>
      <c r="L87" s="823"/>
      <c r="M87" s="824"/>
      <c r="N87" s="52">
        <f>L84+L85+L86</f>
        <v>1456.8879452614176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6313.1810961328092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topLeftCell="A31"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1726</v>
      </c>
      <c r="C31" s="964" t="s">
        <v>2049</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36221.794781379518</v>
      </c>
      <c r="L36" s="270"/>
      <c r="M36" s="336">
        <v>8000</v>
      </c>
      <c r="N36" s="272">
        <f>K36/M36</f>
        <v>4.5277243476724394</v>
      </c>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26.907924361440802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31.435648709113241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5645.7481684502909</v>
      </c>
      <c r="N48" s="272">
        <f>K48*M48</f>
        <v>5928.0355768728059</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0</v>
      </c>
      <c r="N49" s="272">
        <f>K49*M49</f>
        <v>0</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955.79861519585609</v>
      </c>
      <c r="N50" s="272">
        <f>K50*M50</f>
        <v>1911.5972303917122</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7839.6328072645183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2690.7924361440801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10561.860892117711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2112.3721784235422</v>
      </c>
      <c r="M84" s="858"/>
      <c r="N84" s="51"/>
    </row>
    <row r="85" spans="1:14">
      <c r="B85" s="89" t="s">
        <v>973</v>
      </c>
      <c r="C85" s="90"/>
      <c r="D85" s="90"/>
      <c r="E85" s="90"/>
      <c r="F85" s="90"/>
      <c r="G85" s="90"/>
      <c r="H85" s="90"/>
      <c r="I85" s="87"/>
      <c r="J85" s="88"/>
      <c r="K85" s="304">
        <v>0.05</v>
      </c>
      <c r="L85" s="857">
        <f>N79*K85</f>
        <v>528.09304460588555</v>
      </c>
      <c r="M85" s="858"/>
      <c r="N85" s="51"/>
    </row>
    <row r="86" spans="1:14" ht="15.75" thickBot="1">
      <c r="B86" s="91" t="s">
        <v>974</v>
      </c>
      <c r="C86" s="92"/>
      <c r="D86" s="92"/>
      <c r="E86" s="92"/>
      <c r="F86" s="92"/>
      <c r="G86" s="92"/>
      <c r="H86" s="92"/>
      <c r="I86" s="93"/>
      <c r="J86" s="94"/>
      <c r="K86" s="305">
        <v>0.05</v>
      </c>
      <c r="L86" s="859">
        <f>N79*K86</f>
        <v>528.09304460588555</v>
      </c>
      <c r="M86" s="860"/>
      <c r="N86" s="51"/>
    </row>
    <row r="87" spans="1:14" ht="15.75" thickBot="1">
      <c r="B87" s="822" t="s">
        <v>953</v>
      </c>
      <c r="C87" s="823"/>
      <c r="D87" s="823"/>
      <c r="E87" s="823"/>
      <c r="F87" s="823"/>
      <c r="G87" s="823"/>
      <c r="H87" s="823"/>
      <c r="I87" s="823"/>
      <c r="J87" s="823"/>
      <c r="K87" s="823"/>
      <c r="L87" s="823"/>
      <c r="M87" s="824"/>
      <c r="N87" s="52">
        <f>L84+L85+L86</f>
        <v>3168.5582676353133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13730.419159753024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8.5" customHeight="1" thickBot="1">
      <c r="A31" t="s">
        <v>1845</v>
      </c>
      <c r="B31" s="80" t="s">
        <v>1727</v>
      </c>
      <c r="C31" s="964" t="s">
        <v>2052</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36221.794781379518</v>
      </c>
      <c r="L36" s="270"/>
      <c r="M36" s="336">
        <v>8000</v>
      </c>
      <c r="N36" s="272">
        <f>K36/M36</f>
        <v>4.5277243476724394</v>
      </c>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26.907924361440802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31.435648709113241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12868.425183210986</v>
      </c>
      <c r="N48" s="272">
        <f>K48*M48</f>
        <v>13511.846442371536</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0</v>
      </c>
      <c r="N49" s="272">
        <f>K49*M49</f>
        <v>0</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955.79861519585609</v>
      </c>
      <c r="N50" s="272">
        <f>K50*M50</f>
        <v>1911.5972303917122</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15423.443672763247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2690.7924361440801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18145.671757616441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3629.1343515232884</v>
      </c>
      <c r="M84" s="858"/>
      <c r="N84" s="51"/>
    </row>
    <row r="85" spans="1:14">
      <c r="B85" s="89" t="s">
        <v>973</v>
      </c>
      <c r="C85" s="90"/>
      <c r="D85" s="90"/>
      <c r="E85" s="90"/>
      <c r="F85" s="90"/>
      <c r="G85" s="90"/>
      <c r="H85" s="90"/>
      <c r="I85" s="87"/>
      <c r="J85" s="88"/>
      <c r="K85" s="304">
        <v>0.05</v>
      </c>
      <c r="L85" s="857">
        <f>N79*K85</f>
        <v>907.2835878808221</v>
      </c>
      <c r="M85" s="858"/>
      <c r="N85" s="51"/>
    </row>
    <row r="86" spans="1:14" ht="15.75" thickBot="1">
      <c r="B86" s="91" t="s">
        <v>974</v>
      </c>
      <c r="C86" s="92"/>
      <c r="D86" s="92"/>
      <c r="E86" s="92"/>
      <c r="F86" s="92"/>
      <c r="G86" s="92"/>
      <c r="H86" s="92"/>
      <c r="I86" s="93"/>
      <c r="J86" s="94"/>
      <c r="K86" s="305">
        <v>0.05</v>
      </c>
      <c r="L86" s="859">
        <f>N79*K86</f>
        <v>907.2835878808221</v>
      </c>
      <c r="M86" s="860"/>
      <c r="N86" s="51"/>
    </row>
    <row r="87" spans="1:14" ht="15.75" thickBot="1">
      <c r="B87" s="822" t="s">
        <v>953</v>
      </c>
      <c r="C87" s="823"/>
      <c r="D87" s="823"/>
      <c r="E87" s="823"/>
      <c r="F87" s="823"/>
      <c r="G87" s="823"/>
      <c r="H87" s="823"/>
      <c r="I87" s="823"/>
      <c r="J87" s="823"/>
      <c r="K87" s="823"/>
      <c r="L87" s="823"/>
      <c r="M87" s="824"/>
      <c r="N87" s="52">
        <f>L84+L85+L86</f>
        <v>5443.7015272849321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23589.373284901372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topLeftCell="A43" zoomScale="75" zoomScaleNormal="75" workbookViewId="0">
      <selection activeCell="M50" sqref="M50"/>
    </sheetView>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119</v>
      </c>
      <c r="B36" s="871" t="str">
        <f>VLOOKUP(A36,EQUIPOS!A6:D154,3,FALSE)</f>
        <v xml:space="preserve">Bomba de concreto, Producción: 30 m3/h, POTENCIA: 67 HP, MAX PRESION DE CONCRETO: 1150 PSI
</v>
      </c>
      <c r="C36" s="872"/>
      <c r="D36" s="872"/>
      <c r="E36" s="872"/>
      <c r="F36" s="872"/>
      <c r="G36" s="872"/>
      <c r="H36" s="873"/>
      <c r="I36" s="267"/>
      <c r="J36" s="268"/>
      <c r="K36" s="269">
        <f>VLOOKUP(A36,EQUIPOS!A6:D163,4,FALSE)</f>
        <v>42265.564602786202</v>
      </c>
      <c r="L36" s="270"/>
      <c r="M36" s="336">
        <v>100</v>
      </c>
      <c r="N36" s="272">
        <f>K36/M36</f>
        <v>422.65564602786202</v>
      </c>
    </row>
    <row r="37" spans="1:14">
      <c r="A37" s="113" t="s">
        <v>138</v>
      </c>
      <c r="B37" s="871" t="str">
        <f>VLOOKUP(A37,EQUIPOS!A7:D154,3,FALSE)</f>
        <v>Camioneta D-300</v>
      </c>
      <c r="C37" s="872"/>
      <c r="D37" s="872"/>
      <c r="E37" s="872"/>
      <c r="F37" s="872"/>
      <c r="G37" s="872"/>
      <c r="H37" s="873"/>
      <c r="I37" s="421"/>
      <c r="J37" s="422"/>
      <c r="K37" s="269">
        <f>VLOOKUP(A37,EQUIPOS!A7:D164,4,FALSE)</f>
        <v>36221.794781379518</v>
      </c>
      <c r="L37" s="335"/>
      <c r="M37" s="336">
        <v>1000</v>
      </c>
      <c r="N37" s="272">
        <f>K37/M37</f>
        <v>36.221794781379515</v>
      </c>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4.0401280451800998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462.91756885442163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467866.42680282571</v>
      </c>
      <c r="N48" s="272">
        <f>K48*M48</f>
        <v>46786.642680282574</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2949.4140019511251</v>
      </c>
      <c r="N49" s="272">
        <f>K49*M49</f>
        <v>3244.3554021462378</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5007.5602036152077</v>
      </c>
      <c r="N50" s="272">
        <f>K50*M50</f>
        <v>5007.5602036152077</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55038.558286044019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404.01280451800994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55905.488659416449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11181.09773188329</v>
      </c>
      <c r="M84" s="858"/>
      <c r="N84" s="51"/>
    </row>
    <row r="85" spans="1:14">
      <c r="B85" s="89" t="s">
        <v>973</v>
      </c>
      <c r="C85" s="90"/>
      <c r="D85" s="90"/>
      <c r="E85" s="90"/>
      <c r="F85" s="90"/>
      <c r="G85" s="90"/>
      <c r="H85" s="90"/>
      <c r="I85" s="87"/>
      <c r="J85" s="88"/>
      <c r="K85" s="304">
        <v>0.05</v>
      </c>
      <c r="L85" s="857">
        <f>N79*K85</f>
        <v>2795.2744329708225</v>
      </c>
      <c r="M85" s="858"/>
      <c r="N85" s="51"/>
    </row>
    <row r="86" spans="1:14" ht="15.75" thickBot="1">
      <c r="B86" s="91" t="s">
        <v>974</v>
      </c>
      <c r="C86" s="92"/>
      <c r="D86" s="92"/>
      <c r="E86" s="92"/>
      <c r="F86" s="92"/>
      <c r="G86" s="92"/>
      <c r="H86" s="92"/>
      <c r="I86" s="93"/>
      <c r="J86" s="94"/>
      <c r="K86" s="305">
        <v>0.05</v>
      </c>
      <c r="L86" s="859">
        <f>N79*K86</f>
        <v>2795.2744329708225</v>
      </c>
      <c r="M86" s="860"/>
      <c r="N86" s="51"/>
    </row>
    <row r="87" spans="1:14" ht="15.75" thickBot="1">
      <c r="B87" s="822" t="s">
        <v>953</v>
      </c>
      <c r="C87" s="823"/>
      <c r="D87" s="823"/>
      <c r="E87" s="823"/>
      <c r="F87" s="823"/>
      <c r="G87" s="823"/>
      <c r="H87" s="823"/>
      <c r="I87" s="823"/>
      <c r="J87" s="823"/>
      <c r="K87" s="823"/>
      <c r="L87" s="823"/>
      <c r="M87" s="824"/>
      <c r="N87" s="52">
        <f>L84+L85+L86</f>
        <v>16771.646597824936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72677.135257241389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270.65500000000003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32763.831817585084</v>
      </c>
      <c r="N48" s="272">
        <f>K48*M48</f>
        <v>16381.915908792542</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16913.421912146543</v>
      </c>
      <c r="N49" s="272">
        <f>K49*M49</f>
        <v>16913.421912146543</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33295.337820939087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5413.1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38979.092820939084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7795.8185641878172</v>
      </c>
      <c r="M84" s="858"/>
      <c r="N84" s="51"/>
    </row>
    <row r="85" spans="1:14">
      <c r="B85" s="89" t="s">
        <v>973</v>
      </c>
      <c r="C85" s="90"/>
      <c r="D85" s="90"/>
      <c r="E85" s="90"/>
      <c r="F85" s="90"/>
      <c r="G85" s="90"/>
      <c r="H85" s="90"/>
      <c r="I85" s="87"/>
      <c r="J85" s="88"/>
      <c r="K85" s="304">
        <v>0.05</v>
      </c>
      <c r="L85" s="857">
        <f>N79*K85</f>
        <v>1948.9546410469543</v>
      </c>
      <c r="M85" s="858"/>
      <c r="N85" s="51"/>
    </row>
    <row r="86" spans="1:14" ht="15.75" thickBot="1">
      <c r="B86" s="91" t="s">
        <v>974</v>
      </c>
      <c r="C86" s="92"/>
      <c r="D86" s="92"/>
      <c r="E86" s="92"/>
      <c r="F86" s="92"/>
      <c r="G86" s="92"/>
      <c r="H86" s="92"/>
      <c r="I86" s="93"/>
      <c r="J86" s="94"/>
      <c r="K86" s="305">
        <v>0.05</v>
      </c>
      <c r="L86" s="859">
        <f>N79*K86</f>
        <v>1948.9546410469543</v>
      </c>
      <c r="M86" s="860"/>
      <c r="N86" s="51"/>
    </row>
    <row r="87" spans="1:14" ht="15.75" thickBot="1">
      <c r="B87" s="822" t="s">
        <v>953</v>
      </c>
      <c r="C87" s="823"/>
      <c r="D87" s="823"/>
      <c r="E87" s="823"/>
      <c r="F87" s="823"/>
      <c r="G87" s="823"/>
      <c r="H87" s="823"/>
      <c r="I87" s="823"/>
      <c r="J87" s="823"/>
      <c r="K87" s="823"/>
      <c r="L87" s="823"/>
      <c r="M87" s="824"/>
      <c r="N87" s="52">
        <f>L84+L85+L86</f>
        <v>11693.727846281725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50672.820667220811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topLeftCell="A31" zoomScale="76" zoomScaleNormal="76" workbookViewId="0">
      <selection activeCell="M48" sqref="M48"/>
    </sheetView>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N76*M41</f>
        <v>90218.333333333343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9107.3323313620367</v>
      </c>
      <c r="N48" s="272">
        <f>K48*M48</f>
        <v>10018065.56449824</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2" t="s">
        <v>953</v>
      </c>
      <c r="C54" s="823"/>
      <c r="D54" s="823"/>
      <c r="E54" s="823"/>
      <c r="F54" s="823"/>
      <c r="G54" s="823"/>
      <c r="H54" s="823"/>
      <c r="I54" s="823"/>
      <c r="J54" s="823"/>
      <c r="K54" s="823"/>
      <c r="L54" s="823"/>
      <c r="M54" s="824"/>
      <c r="N54" s="394">
        <f>SUM(N48:N53)</f>
        <v>10018065.56449824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2"/>
      <c r="M64" s="993"/>
      <c r="N64" s="485"/>
    </row>
    <row r="65" spans="1:15" ht="15.75" thickBot="1">
      <c r="B65" s="822" t="s">
        <v>953</v>
      </c>
      <c r="C65" s="823"/>
      <c r="D65" s="823"/>
      <c r="E65" s="823"/>
      <c r="F65" s="823"/>
      <c r="G65" s="823"/>
      <c r="H65" s="823"/>
      <c r="I65" s="823"/>
      <c r="J65" s="823"/>
      <c r="K65" s="823"/>
      <c r="L65" s="823"/>
      <c r="M65" s="824"/>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976"/>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4"/>
      <c r="C75" s="995"/>
      <c r="D75" s="995"/>
      <c r="E75" s="995"/>
      <c r="F75" s="995"/>
      <c r="G75" s="995"/>
      <c r="H75" s="995"/>
      <c r="I75" s="169"/>
      <c r="J75" s="169"/>
      <c r="K75" s="169"/>
      <c r="L75" s="996"/>
      <c r="M75" s="997"/>
      <c r="N75" s="45"/>
    </row>
    <row r="76" spans="1:15" ht="15.75" thickBot="1">
      <c r="B76" s="822" t="s">
        <v>953</v>
      </c>
      <c r="C76" s="823"/>
      <c r="D76" s="823"/>
      <c r="E76" s="823"/>
      <c r="F76" s="823"/>
      <c r="G76" s="823"/>
      <c r="H76" s="823"/>
      <c r="I76" s="823"/>
      <c r="J76" s="823"/>
      <c r="K76" s="823"/>
      <c r="L76" s="823"/>
      <c r="M76" s="824"/>
      <c r="N76" s="301">
        <f>SUM(N70:N75)</f>
        <v>1804366.6666666667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11912650.56449824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2382530.112899648</v>
      </c>
      <c r="M83" s="858"/>
      <c r="N83" s="51"/>
    </row>
    <row r="84" spans="1:14">
      <c r="B84" s="89" t="s">
        <v>973</v>
      </c>
      <c r="C84" s="90"/>
      <c r="D84" s="90"/>
      <c r="E84" s="90"/>
      <c r="F84" s="90"/>
      <c r="G84" s="90"/>
      <c r="H84" s="90"/>
      <c r="I84" s="87"/>
      <c r="J84" s="88"/>
      <c r="K84" s="304">
        <v>0.05</v>
      </c>
      <c r="L84" s="857">
        <f>N78*K84</f>
        <v>595632.52822491201</v>
      </c>
      <c r="M84" s="858"/>
      <c r="N84" s="51"/>
    </row>
    <row r="85" spans="1:14" ht="15.75" thickBot="1">
      <c r="B85" s="91" t="s">
        <v>974</v>
      </c>
      <c r="C85" s="92"/>
      <c r="D85" s="92"/>
      <c r="E85" s="92"/>
      <c r="F85" s="92"/>
      <c r="G85" s="92"/>
      <c r="H85" s="92"/>
      <c r="I85" s="93"/>
      <c r="J85" s="94"/>
      <c r="K85" s="305">
        <v>0.05</v>
      </c>
      <c r="L85" s="859">
        <f>N78*K85</f>
        <v>595632.52822491201</v>
      </c>
      <c r="M85" s="860"/>
      <c r="N85" s="51"/>
    </row>
    <row r="86" spans="1:14" ht="15.75" thickBot="1">
      <c r="B86" s="822" t="s">
        <v>953</v>
      </c>
      <c r="C86" s="823"/>
      <c r="D86" s="823"/>
      <c r="E86" s="823"/>
      <c r="F86" s="823"/>
      <c r="G86" s="823"/>
      <c r="H86" s="823"/>
      <c r="I86" s="823"/>
      <c r="J86" s="823"/>
      <c r="K86" s="823"/>
      <c r="L86" s="823"/>
      <c r="M86" s="824"/>
      <c r="N86" s="52">
        <f>L83+L84+L85</f>
        <v>3573795.169349472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15486445.733847711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8.5" customHeight="1" thickBot="1">
      <c r="A31" t="s">
        <v>1845</v>
      </c>
      <c r="B31" s="107" t="s">
        <v>1166</v>
      </c>
      <c r="C31" s="998" t="s">
        <v>2193</v>
      </c>
      <c r="D31" s="999"/>
      <c r="E31" s="999"/>
      <c r="F31" s="999"/>
      <c r="G31" s="999"/>
      <c r="H31" s="999"/>
      <c r="I31" s="999"/>
      <c r="J31" s="999"/>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71" t="s">
        <v>373</v>
      </c>
      <c r="B36" s="871" t="str">
        <f>VLOOKUP(A36,EQUIPOS!A6:D154,3,FALSE)</f>
        <v>Volqueta 6 m3</v>
      </c>
      <c r="C36" s="872"/>
      <c r="D36" s="872"/>
      <c r="E36" s="872"/>
      <c r="F36" s="872"/>
      <c r="G36" s="872"/>
      <c r="H36" s="873"/>
      <c r="I36" s="267"/>
      <c r="J36" s="268"/>
      <c r="K36" s="269">
        <f>VLOOKUP(A36,EQUIPOS!A6:D161,4,FALSE)</f>
        <v>51967.076101040635</v>
      </c>
      <c r="L36" s="270"/>
      <c r="M36" s="455">
        <v>81</v>
      </c>
      <c r="N36" s="272">
        <f>K36/M36</f>
        <v>641.56884075358812</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641.56884075358812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641.56884075358812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128.31376815071764</v>
      </c>
      <c r="M83" s="858"/>
      <c r="N83" s="51"/>
    </row>
    <row r="84" spans="1:14">
      <c r="B84" s="89" t="s">
        <v>973</v>
      </c>
      <c r="C84" s="90"/>
      <c r="D84" s="90"/>
      <c r="E84" s="90"/>
      <c r="F84" s="90"/>
      <c r="G84" s="90"/>
      <c r="H84" s="90"/>
      <c r="I84" s="87"/>
      <c r="J84" s="88"/>
      <c r="K84" s="304">
        <v>0.05</v>
      </c>
      <c r="L84" s="857">
        <f>N78*K84</f>
        <v>32.078442037679409</v>
      </c>
      <c r="M84" s="858"/>
      <c r="N84" s="51"/>
    </row>
    <row r="85" spans="1:14" ht="15.75" thickBot="1">
      <c r="B85" s="91" t="s">
        <v>974</v>
      </c>
      <c r="C85" s="92"/>
      <c r="D85" s="92"/>
      <c r="E85" s="92"/>
      <c r="F85" s="92"/>
      <c r="G85" s="92"/>
      <c r="H85" s="92"/>
      <c r="I85" s="93"/>
      <c r="J85" s="94"/>
      <c r="K85" s="305">
        <v>0.05</v>
      </c>
      <c r="L85" s="859">
        <f>N78*K85</f>
        <v>32.078442037679409</v>
      </c>
      <c r="M85" s="860"/>
      <c r="N85" s="51"/>
    </row>
    <row r="86" spans="1:14" ht="15.75" thickBot="1">
      <c r="B86" s="822" t="s">
        <v>953</v>
      </c>
      <c r="C86" s="823"/>
      <c r="D86" s="823"/>
      <c r="E86" s="823"/>
      <c r="F86" s="823"/>
      <c r="G86" s="823"/>
      <c r="H86" s="823"/>
      <c r="I86" s="823"/>
      <c r="J86" s="823"/>
      <c r="K86" s="823"/>
      <c r="L86" s="823"/>
      <c r="M86" s="824"/>
      <c r="N86" s="52">
        <f>L83+L84+L85</f>
        <v>192.47065222607642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834.0394929796646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41.25" customHeight="1" thickBot="1">
      <c r="A31" t="s">
        <v>1845</v>
      </c>
      <c r="B31" s="107" t="s">
        <v>1167</v>
      </c>
      <c r="C31" s="998" t="s">
        <v>2196</v>
      </c>
      <c r="D31" s="999"/>
      <c r="E31" s="999"/>
      <c r="F31" s="999"/>
      <c r="G31" s="999"/>
      <c r="H31" s="999"/>
      <c r="I31" s="999"/>
      <c r="J31" s="999"/>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373</v>
      </c>
      <c r="B36" s="871" t="str">
        <f>VLOOKUP(A36,EQUIPOS!A6:D154,3,FALSE)</f>
        <v>Volqueta 6 m3</v>
      </c>
      <c r="C36" s="872"/>
      <c r="D36" s="872"/>
      <c r="E36" s="872"/>
      <c r="F36" s="872"/>
      <c r="G36" s="872"/>
      <c r="H36" s="873"/>
      <c r="I36" s="267"/>
      <c r="J36" s="268"/>
      <c r="K36" s="269">
        <f>VLOOKUP(A36,EQUIPOS!A6:D161,4,FALSE)</f>
        <v>51967.076101040635</v>
      </c>
      <c r="L36" s="270"/>
      <c r="M36" s="283">
        <v>66</v>
      </c>
      <c r="N36" s="272">
        <f>K36/M36</f>
        <v>787.37994092485815</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787.37994092485815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787.37994092485815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157.47598818497164</v>
      </c>
      <c r="M83" s="858"/>
      <c r="N83" s="51"/>
    </row>
    <row r="84" spans="1:14">
      <c r="B84" s="89" t="s">
        <v>973</v>
      </c>
      <c r="C84" s="90"/>
      <c r="D84" s="90"/>
      <c r="E84" s="90"/>
      <c r="F84" s="90"/>
      <c r="G84" s="90"/>
      <c r="H84" s="90"/>
      <c r="I84" s="87"/>
      <c r="J84" s="88"/>
      <c r="K84" s="304">
        <v>0.05</v>
      </c>
      <c r="L84" s="857">
        <f>N78*K84</f>
        <v>39.36899704624291</v>
      </c>
      <c r="M84" s="858"/>
      <c r="N84" s="51"/>
    </row>
    <row r="85" spans="1:14" ht="15.75" thickBot="1">
      <c r="B85" s="91" t="s">
        <v>974</v>
      </c>
      <c r="C85" s="92"/>
      <c r="D85" s="92"/>
      <c r="E85" s="92"/>
      <c r="F85" s="92"/>
      <c r="G85" s="92"/>
      <c r="H85" s="92"/>
      <c r="I85" s="93"/>
      <c r="J85" s="94"/>
      <c r="K85" s="305">
        <v>0.05</v>
      </c>
      <c r="L85" s="859">
        <f>N78*K85</f>
        <v>39.36899704624291</v>
      </c>
      <c r="M85" s="860"/>
      <c r="N85" s="51"/>
    </row>
    <row r="86" spans="1:14" ht="15.75" thickBot="1">
      <c r="B86" s="822" t="s">
        <v>953</v>
      </c>
      <c r="C86" s="823"/>
      <c r="D86" s="823"/>
      <c r="E86" s="823"/>
      <c r="F86" s="823"/>
      <c r="G86" s="823"/>
      <c r="H86" s="823"/>
      <c r="I86" s="823"/>
      <c r="J86" s="823"/>
      <c r="K86" s="823"/>
      <c r="L86" s="823"/>
      <c r="M86" s="824"/>
      <c r="N86" s="52">
        <f>L83+L84+L85</f>
        <v>236.21398227745743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1023.5939232023156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0" t="s">
        <v>942</v>
      </c>
      <c r="C27" s="1001"/>
      <c r="D27" s="1001"/>
      <c r="E27" s="1001"/>
      <c r="F27" s="1001"/>
      <c r="G27" s="1001"/>
      <c r="H27" s="1001"/>
      <c r="I27" s="1001"/>
      <c r="J27" s="1001"/>
      <c r="K27" s="1001"/>
      <c r="L27" s="1001"/>
      <c r="M27" s="1001"/>
      <c r="N27" s="1002"/>
    </row>
    <row r="28" spans="1:14" ht="15.75" thickBot="1">
      <c r="B28" s="33"/>
      <c r="C28" s="34"/>
      <c r="D28" s="34"/>
      <c r="E28" s="34"/>
      <c r="F28" s="34"/>
      <c r="G28" s="34"/>
      <c r="H28" s="34"/>
      <c r="I28" s="34"/>
      <c r="J28" s="34"/>
      <c r="K28" s="34"/>
      <c r="L28" s="34"/>
      <c r="M28" s="34"/>
      <c r="N28" s="35"/>
    </row>
    <row r="29" spans="1:14" ht="26.25" thickBot="1">
      <c r="B29" s="71" t="s">
        <v>943</v>
      </c>
      <c r="C29" s="1005" t="s">
        <v>944</v>
      </c>
      <c r="D29" s="1006"/>
      <c r="E29" s="1006"/>
      <c r="F29" s="1006"/>
      <c r="G29" s="1006"/>
      <c r="H29" s="1006"/>
      <c r="I29" s="1006"/>
      <c r="J29" s="72"/>
      <c r="K29" s="342" t="s">
        <v>2215</v>
      </c>
      <c r="L29" s="1003" t="s">
        <v>945</v>
      </c>
      <c r="M29" s="1004"/>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373</v>
      </c>
      <c r="B36" s="871" t="str">
        <f>VLOOKUP(A36,EQUIPOS!A6:D154,3,FALSE)</f>
        <v>Volqueta 6 m3</v>
      </c>
      <c r="C36" s="872"/>
      <c r="D36" s="872"/>
      <c r="E36" s="872"/>
      <c r="F36" s="872"/>
      <c r="G36" s="872"/>
      <c r="H36" s="873"/>
      <c r="I36" s="267"/>
      <c r="J36" s="268"/>
      <c r="K36" s="269">
        <f>VLOOKUP(A36,EQUIPOS!A6:D161,4,FALSE)</f>
        <v>51967.076101040635</v>
      </c>
      <c r="L36" s="270"/>
      <c r="M36" s="283">
        <v>66</v>
      </c>
      <c r="N36" s="272">
        <f>K36/M36</f>
        <v>787.37994092485815</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787.37994092485815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787.37994092485815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157.47598818497164</v>
      </c>
      <c r="M83" s="858"/>
      <c r="N83" s="51"/>
    </row>
    <row r="84" spans="1:14">
      <c r="B84" s="89" t="s">
        <v>973</v>
      </c>
      <c r="C84" s="90"/>
      <c r="D84" s="90"/>
      <c r="E84" s="90"/>
      <c r="F84" s="90"/>
      <c r="G84" s="90"/>
      <c r="H84" s="90"/>
      <c r="I84" s="87"/>
      <c r="J84" s="88"/>
      <c r="K84" s="304">
        <v>0.05</v>
      </c>
      <c r="L84" s="857">
        <f>N78*K84</f>
        <v>39.36899704624291</v>
      </c>
      <c r="M84" s="858"/>
      <c r="N84" s="51"/>
    </row>
    <row r="85" spans="1:14" ht="15.75" thickBot="1">
      <c r="B85" s="91" t="s">
        <v>974</v>
      </c>
      <c r="C85" s="92"/>
      <c r="D85" s="92"/>
      <c r="E85" s="92"/>
      <c r="F85" s="92"/>
      <c r="G85" s="92"/>
      <c r="H85" s="92"/>
      <c r="I85" s="93"/>
      <c r="J85" s="94"/>
      <c r="K85" s="305">
        <v>0.05</v>
      </c>
      <c r="L85" s="859">
        <f>N78*K85</f>
        <v>39.36899704624291</v>
      </c>
      <c r="M85" s="860"/>
      <c r="N85" s="51"/>
    </row>
    <row r="86" spans="1:14" ht="15.75" thickBot="1">
      <c r="B86" s="822" t="s">
        <v>953</v>
      </c>
      <c r="C86" s="823"/>
      <c r="D86" s="823"/>
      <c r="E86" s="823"/>
      <c r="F86" s="823"/>
      <c r="G86" s="823"/>
      <c r="H86" s="823"/>
      <c r="I86" s="823"/>
      <c r="J86" s="823"/>
      <c r="K86" s="823"/>
      <c r="L86" s="823"/>
      <c r="M86" s="824"/>
      <c r="N86" s="52">
        <f>L83+L84+L85</f>
        <v>236.21398227745743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1023.5939232023156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2021-04-20T21:59:06Z</dcterms:modified>
</cp:coreProperties>
</file>